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ěsíčně" sheetId="2" r:id="rId1"/>
    <sheet name="List3" sheetId="3" r:id="rId2"/>
  </sheets>
  <calcPr calcId="145621" refMode="R1C1"/>
</workbook>
</file>

<file path=xl/calcChain.xml><?xml version="1.0" encoding="utf-8"?>
<calcChain xmlns="http://schemas.openxmlformats.org/spreadsheetml/2006/main">
  <c r="P31" i="2" l="1"/>
  <c r="H20" i="3"/>
  <c r="H19" i="3"/>
  <c r="G20" i="3" l="1"/>
  <c r="G19" i="3"/>
  <c r="Z3" i="3" l="1"/>
  <c r="Z4" i="3"/>
  <c r="Z5" i="3"/>
  <c r="Z6" i="3"/>
  <c r="Z7" i="3"/>
  <c r="Z8" i="3"/>
  <c r="Z2" i="3"/>
  <c r="X3" i="3"/>
  <c r="X4" i="3"/>
  <c r="X5" i="3"/>
  <c r="X6" i="3"/>
  <c r="X7" i="3"/>
  <c r="X8" i="3"/>
  <c r="X2" i="3"/>
  <c r="V3" i="3"/>
  <c r="V4" i="3"/>
  <c r="V5" i="3"/>
  <c r="V6" i="3"/>
  <c r="V7" i="3"/>
  <c r="V8" i="3"/>
  <c r="V2" i="3"/>
  <c r="T3" i="3"/>
  <c r="T4" i="3"/>
  <c r="T5" i="3"/>
  <c r="T6" i="3"/>
  <c r="T7" i="3"/>
  <c r="T8" i="3"/>
  <c r="T2" i="3"/>
  <c r="R3" i="3"/>
  <c r="R4" i="3"/>
  <c r="R5" i="3"/>
  <c r="R6" i="3"/>
  <c r="R7" i="3"/>
  <c r="R8" i="3"/>
  <c r="R2" i="3"/>
  <c r="P3" i="3"/>
  <c r="P4" i="3"/>
  <c r="P5" i="3"/>
  <c r="P6" i="3"/>
  <c r="P7" i="3"/>
  <c r="P8" i="3"/>
  <c r="P2" i="3"/>
  <c r="N3" i="3"/>
  <c r="N4" i="3"/>
  <c r="N5" i="3"/>
  <c r="N6" i="3"/>
  <c r="N7" i="3"/>
  <c r="N8" i="3"/>
  <c r="N2" i="3"/>
  <c r="L3" i="3"/>
  <c r="L4" i="3"/>
  <c r="L5" i="3"/>
  <c r="L6" i="3"/>
  <c r="L7" i="3"/>
  <c r="L8" i="3"/>
  <c r="L2" i="3"/>
  <c r="J3" i="3"/>
  <c r="J4" i="3"/>
  <c r="J5" i="3"/>
  <c r="J6" i="3"/>
  <c r="J7" i="3"/>
  <c r="J8" i="3"/>
  <c r="J2" i="3"/>
  <c r="F19" i="3"/>
  <c r="F20" i="3" s="1"/>
  <c r="Q38" i="2" l="1"/>
  <c r="Q37" i="2"/>
  <c r="Q36" i="2"/>
  <c r="Q35" i="2"/>
  <c r="Q34" i="2"/>
  <c r="Q33" i="2"/>
  <c r="Q32" i="2"/>
  <c r="Q31" i="2"/>
  <c r="Q30" i="2"/>
  <c r="Q29" i="2"/>
  <c r="Q28" i="2"/>
  <c r="Q27" i="2"/>
  <c r="Q26" i="2"/>
  <c r="O29" i="2"/>
  <c r="O30" i="2"/>
  <c r="O31" i="2"/>
  <c r="O32" i="2"/>
  <c r="O33" i="2"/>
  <c r="O34" i="2"/>
  <c r="O35" i="2"/>
  <c r="O36" i="2"/>
  <c r="O37" i="2"/>
  <c r="M29" i="2"/>
  <c r="M30" i="2"/>
  <c r="M31" i="2"/>
  <c r="M32" i="2"/>
  <c r="M33" i="2"/>
  <c r="M34" i="2"/>
  <c r="M35" i="2"/>
  <c r="M36" i="2"/>
  <c r="M37" i="2"/>
  <c r="M26" i="2"/>
  <c r="K29" i="2"/>
  <c r="K30" i="2"/>
  <c r="K31" i="2"/>
  <c r="K32" i="2"/>
  <c r="K33" i="2"/>
  <c r="K34" i="2"/>
  <c r="K35" i="2"/>
  <c r="K36" i="2"/>
  <c r="K37" i="2"/>
  <c r="K26" i="2"/>
  <c r="I29" i="2"/>
  <c r="I30" i="2"/>
  <c r="I31" i="2"/>
  <c r="I32" i="2"/>
  <c r="I33" i="2"/>
  <c r="I34" i="2"/>
  <c r="I35" i="2"/>
  <c r="I36" i="2"/>
  <c r="I37" i="2"/>
  <c r="I26" i="2"/>
  <c r="G29" i="2"/>
  <c r="G30" i="2"/>
  <c r="G31" i="2"/>
  <c r="G32" i="2"/>
  <c r="G33" i="2"/>
  <c r="G34" i="2"/>
  <c r="G35" i="2"/>
  <c r="G36" i="2"/>
  <c r="G37" i="2"/>
  <c r="E29" i="2"/>
  <c r="E30" i="2"/>
  <c r="E31" i="2"/>
  <c r="E32" i="2"/>
  <c r="E33" i="2"/>
  <c r="E34" i="2"/>
  <c r="E35" i="2"/>
  <c r="E36" i="2"/>
  <c r="E37" i="2"/>
  <c r="E26" i="2"/>
  <c r="C29" i="2"/>
  <c r="C30" i="2"/>
  <c r="C31" i="2"/>
  <c r="C32" i="2"/>
  <c r="C33" i="2"/>
  <c r="C34" i="2"/>
  <c r="C35" i="2"/>
  <c r="C36" i="2"/>
  <c r="C37" i="2"/>
  <c r="C26" i="2"/>
  <c r="Q8" i="2"/>
  <c r="Q9" i="2" s="1"/>
  <c r="Q10" i="2" s="1"/>
  <c r="Q11" i="2" s="1"/>
  <c r="Q12" i="2" s="1"/>
  <c r="Q13" i="2" s="1"/>
  <c r="Q14" i="2" s="1"/>
  <c r="Q15" i="2" s="1"/>
  <c r="Q16" i="2" s="1"/>
  <c r="Q17" i="2" s="1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6" i="2"/>
  <c r="C18" i="2"/>
  <c r="G18" i="2"/>
  <c r="K18" i="2"/>
  <c r="O18" i="2"/>
  <c r="N18" i="2"/>
  <c r="L18" i="2"/>
  <c r="M18" i="2" s="1"/>
  <c r="J18" i="2"/>
  <c r="H18" i="2"/>
  <c r="I18" i="2" s="1"/>
  <c r="F18" i="2"/>
  <c r="D18" i="2"/>
  <c r="E18" i="2" s="1"/>
  <c r="B18" i="2"/>
  <c r="P18" i="2" s="1"/>
  <c r="O7" i="2"/>
  <c r="O8" i="2"/>
  <c r="O9" i="2"/>
  <c r="O10" i="2"/>
  <c r="O11" i="2"/>
  <c r="O12" i="2"/>
  <c r="O13" i="2"/>
  <c r="O14" i="2"/>
  <c r="O15" i="2"/>
  <c r="O16" i="2"/>
  <c r="O17" i="2"/>
  <c r="O6" i="2"/>
  <c r="M7" i="2"/>
  <c r="M8" i="2"/>
  <c r="M9" i="2"/>
  <c r="M10" i="2"/>
  <c r="M11" i="2"/>
  <c r="M12" i="2"/>
  <c r="M13" i="2"/>
  <c r="M14" i="2"/>
  <c r="M15" i="2"/>
  <c r="M16" i="2"/>
  <c r="M17" i="2"/>
  <c r="M6" i="2"/>
  <c r="K7" i="2"/>
  <c r="K8" i="2"/>
  <c r="K9" i="2"/>
  <c r="K10" i="2"/>
  <c r="K11" i="2"/>
  <c r="K12" i="2"/>
  <c r="K13" i="2"/>
  <c r="K14" i="2"/>
  <c r="K15" i="2"/>
  <c r="K16" i="2"/>
  <c r="K17" i="2"/>
  <c r="K6" i="2"/>
  <c r="I7" i="2"/>
  <c r="I8" i="2"/>
  <c r="I9" i="2"/>
  <c r="I10" i="2"/>
  <c r="I11" i="2"/>
  <c r="I12" i="2"/>
  <c r="I13" i="2"/>
  <c r="I14" i="2"/>
  <c r="I15" i="2"/>
  <c r="I16" i="2"/>
  <c r="I17" i="2"/>
  <c r="I6" i="2"/>
  <c r="G7" i="2"/>
  <c r="G8" i="2"/>
  <c r="G9" i="2"/>
  <c r="G10" i="2"/>
  <c r="G11" i="2"/>
  <c r="G12" i="2"/>
  <c r="G13" i="2"/>
  <c r="G14" i="2"/>
  <c r="G15" i="2"/>
  <c r="G16" i="2"/>
  <c r="G17" i="2"/>
  <c r="G6" i="2"/>
  <c r="E7" i="2"/>
  <c r="E8" i="2"/>
  <c r="E9" i="2"/>
  <c r="E10" i="2"/>
  <c r="E11" i="2"/>
  <c r="E12" i="2"/>
  <c r="E13" i="2"/>
  <c r="E14" i="2"/>
  <c r="E15" i="2"/>
  <c r="E16" i="2"/>
  <c r="E17" i="2"/>
  <c r="E6" i="2"/>
  <c r="C6" i="2"/>
  <c r="C10" i="2"/>
  <c r="C11" i="2"/>
  <c r="C12" i="2"/>
  <c r="C13" i="2"/>
  <c r="C14" i="2"/>
  <c r="C15" i="2"/>
  <c r="C16" i="2"/>
  <c r="C17" i="2"/>
  <c r="C9" i="2"/>
  <c r="C8" i="2"/>
  <c r="C7" i="2"/>
  <c r="N28" i="2"/>
  <c r="O28" i="2" s="1"/>
  <c r="L28" i="2"/>
  <c r="M28" i="2" s="1"/>
  <c r="J28" i="2"/>
  <c r="K28" i="2" s="1"/>
  <c r="H28" i="2"/>
  <c r="I28" i="2" s="1"/>
  <c r="F28" i="2"/>
  <c r="G28" i="2" s="1"/>
  <c r="D28" i="2"/>
  <c r="E28" i="2" s="1"/>
  <c r="B28" i="2"/>
  <c r="C28" i="2" s="1"/>
  <c r="N27" i="2"/>
  <c r="O27" i="2" s="1"/>
  <c r="M27" i="2"/>
  <c r="J27" i="2"/>
  <c r="K27" i="2" s="1"/>
  <c r="H27" i="2"/>
  <c r="I27" i="2" s="1"/>
  <c r="F27" i="2"/>
  <c r="G27" i="2" s="1"/>
  <c r="D27" i="2"/>
  <c r="E27" i="2" s="1"/>
  <c r="B27" i="2"/>
  <c r="C27" i="2" s="1"/>
  <c r="N26" i="2"/>
  <c r="N38" i="2" s="1"/>
  <c r="O38" i="2" s="1"/>
  <c r="L26" i="2"/>
  <c r="L38" i="2" s="1"/>
  <c r="M38" i="2" s="1"/>
  <c r="J26" i="2"/>
  <c r="J38" i="2" s="1"/>
  <c r="K38" i="2" s="1"/>
  <c r="H26" i="2"/>
  <c r="H38" i="2" s="1"/>
  <c r="I38" i="2" s="1"/>
  <c r="F26" i="2"/>
  <c r="F38" i="2" s="1"/>
  <c r="G38" i="2" s="1"/>
  <c r="D26" i="2"/>
  <c r="D38" i="2" s="1"/>
  <c r="E38" i="2" s="1"/>
  <c r="B26" i="2"/>
  <c r="B38" i="2" s="1"/>
  <c r="E20" i="3"/>
  <c r="D19" i="3"/>
  <c r="E19" i="3"/>
  <c r="C19" i="3"/>
  <c r="H3" i="3"/>
  <c r="H4" i="3"/>
  <c r="H9" i="3" s="1"/>
  <c r="H5" i="3"/>
  <c r="H6" i="3"/>
  <c r="H7" i="3"/>
  <c r="H8" i="3"/>
  <c r="H2" i="3"/>
  <c r="F3" i="3"/>
  <c r="F4" i="3"/>
  <c r="F9" i="3" s="1"/>
  <c r="F5" i="3"/>
  <c r="F6" i="3"/>
  <c r="F7" i="3"/>
  <c r="F8" i="3"/>
  <c r="F2" i="3"/>
  <c r="D3" i="3"/>
  <c r="D9" i="3" s="1"/>
  <c r="D4" i="3"/>
  <c r="D5" i="3"/>
  <c r="D6" i="3"/>
  <c r="D7" i="3"/>
  <c r="D8" i="3"/>
  <c r="D2" i="3"/>
  <c r="E9" i="3"/>
  <c r="G9" i="3"/>
  <c r="I9" i="3"/>
  <c r="K9" i="3"/>
  <c r="M9" i="3"/>
  <c r="O9" i="3"/>
  <c r="Q9" i="3"/>
  <c r="S9" i="3"/>
  <c r="U9" i="3"/>
  <c r="W9" i="3"/>
  <c r="Y9" i="3"/>
  <c r="C9" i="3"/>
  <c r="J9" i="3" l="1"/>
  <c r="L9" i="3"/>
  <c r="C38" i="2"/>
  <c r="P38" i="2"/>
  <c r="P26" i="2"/>
  <c r="P27" i="2" s="1"/>
  <c r="P28" i="2" s="1"/>
  <c r="P29" i="2" s="1"/>
  <c r="P30" i="2" s="1"/>
  <c r="G26" i="2"/>
  <c r="O26" i="2"/>
  <c r="N9" i="3" l="1"/>
  <c r="P9" i="3" l="1"/>
  <c r="R9" i="3" l="1"/>
  <c r="T9" i="3" l="1"/>
  <c r="V9" i="3" l="1"/>
  <c r="X9" i="3" l="1"/>
  <c r="Z9" i="3"/>
</calcChain>
</file>

<file path=xl/sharedStrings.xml><?xml version="1.0" encoding="utf-8"?>
<sst xmlns="http://schemas.openxmlformats.org/spreadsheetml/2006/main" count="150" uniqueCount="51">
  <si>
    <t>Název položky</t>
  </si>
  <si>
    <t>Daň z příjmů FO ze SVČ</t>
  </si>
  <si>
    <t>Daň z příjmů PO</t>
  </si>
  <si>
    <t>Daň z příjmů PO za obce</t>
  </si>
  <si>
    <t>Daň z přidané hodnoty</t>
  </si>
  <si>
    <t>Daň z nemovitostí</t>
  </si>
  <si>
    <t>Inkaso daní  dle jednotlivých měsíců v roce 2016</t>
  </si>
  <si>
    <t>v tis. Kč</t>
  </si>
  <si>
    <t>Měsíc</t>
  </si>
  <si>
    <t>1111 - DPFO zč</t>
  </si>
  <si>
    <t>1112 - DPFO ze SVČ</t>
  </si>
  <si>
    <t>1113 - DPFO z kap.výn.</t>
  </si>
  <si>
    <t>1121 - DPPO</t>
  </si>
  <si>
    <t>1122 - DPPO za obce</t>
  </si>
  <si>
    <t>1211 - DPH</t>
  </si>
  <si>
    <t>1511 - Daň z nem.v.</t>
  </si>
  <si>
    <t>Upr.roz.</t>
  </si>
  <si>
    <t>Skut.</t>
  </si>
  <si>
    <t>Skut./Upr.</t>
  </si>
  <si>
    <t>skutečnost</t>
  </si>
  <si>
    <t>UR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</si>
  <si>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</si>
  <si>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</si>
  <si>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</si>
  <si>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</si>
  <si>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</si>
  <si>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</si>
  <si>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</si>
  <si>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</si>
  <si>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</si>
  <si>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</si>
  <si>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</si>
  <si>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</si>
  <si>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</si>
  <si>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Inkaso daní  dle jednotlivých měsíců v roce 2017</t>
  </si>
  <si>
    <t>Daň z příjmů FO ze záv.čin.a fun.pož.</t>
  </si>
  <si>
    <t>Daň z příjmů FO z kap.výnosů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</si>
  <si>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</si>
  <si>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</si>
  <si>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</si>
  <si>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</si>
  <si>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</si>
  <si>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</si>
  <si>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</si>
  <si>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</si>
  <si>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</si>
  <si>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</si>
  <si>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</si>
  <si>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</si>
  <si>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Pol.</t>
  </si>
  <si>
    <t>Daňové příjmy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</si>
</sst>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10" fontId="0" fillId="39" borderId="10" xfId="0" applyNumberFormat="1" applyFill="1" applyBorder="1"/>
    <xf numFmtId="4" fontId="0" fillId="34" borderId="10" xfId="0" applyNumberFormat="1" applyFill="1" applyBorder="1"/>
    <xf numFmtId="0" fontId="0" fillId="0" borderId="0" xfId="0"/>
    <xf numFmtId="4" fontId="0" fillId="0" borderId="0" xfId="0" applyNumberFormat="1"/>
    <xf numFmtId="0" fontId="0" fillId="0" borderId="10" xfId="0" applyBorder="1"/>
    <xf numFmtId="0" fontId="0" fillId="37" borderId="10" xfId="0" applyFill="1" applyBorder="1"/>
    <xf numFmtId="4" fontId="0" fillId="0" borderId="10" xfId="0" applyNumberFormat="1" applyBorder="1"/>
    <xf numFmtId="4" fontId="0" fillId="37" borderId="10" xfId="0" applyNumberFormat="1" applyFill="1" applyBorder="1"/>
    <xf numFmtId="0" fontId="0" fillId="0" borderId="0" xfId="0" applyAlignment="1">
      <alignment horizontal="right"/>
    </xf>
    <xf numFmtId="0" fontId="16" fillId="38" borderId="1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/>
    <xf numFmtId="4" fontId="16" fillId="40" borderId="10" xfId="0" applyNumberFormat="1" applyFont="1" applyFill="1" applyBorder="1"/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0" fontId="0" fillId="0" borderId="0" xfId="0" applyAlignment="1">
      <alignment horizontal="right"/>
    </xf>
    <xf numFmtId="4" fontId="16" fillId="0" borderId="10" xfId="0" applyNumberFormat="1" applyFont="1" applyBorder="1"/>
    <xf numFmtId="0" fontId="16" fillId="38" borderId="1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6" fillId="38" borderId="11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/>
    <xf numFmtId="4" fontId="16" fillId="40" borderId="10" xfId="0" applyNumberFormat="1" applyFont="1" applyFill="1" applyBorder="1"/>
    <xf numFmtId="10" fontId="16" fillId="40" borderId="10" xfId="0" applyNumberFormat="1" applyFont="1" applyFill="1" applyBorder="1"/>
    <xf numFmtId="0" fontId="16" fillId="40" borderId="10" xfId="0" applyFont="1" applyFill="1" applyBorder="1"/>
    <xf numFmtId="0" fontId="16" fillId="38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workbookViewId="0">
      <selection activeCell="A32" sqref="A32:XFD37"/>
    </sheetView>
  </sheetViews>
  <sheetFormatPr defaultRowHeight="15" x14ac:dyDescent="0.25"/>
  <cols>
    <col min="2" max="17" width="10.7109375" customWidth="1"/>
    <col min="18" max="18" width="10" bestFit="1" customWidth="1"/>
  </cols>
  <sheetData>
    <row r="1" spans="1:18" s="4" customFormat="1" x14ac:dyDescent="0.25">
      <c r="A1" s="23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s="4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0" t="s">
        <v>7</v>
      </c>
      <c r="P2" s="16"/>
      <c r="Q2" s="16"/>
    </row>
    <row r="3" spans="1:18" s="4" customFormat="1" x14ac:dyDescent="0.25">
      <c r="A3" s="33" t="s">
        <v>8</v>
      </c>
      <c r="B3" s="30" t="s">
        <v>9</v>
      </c>
      <c r="C3" s="30"/>
      <c r="D3" s="30" t="s">
        <v>10</v>
      </c>
      <c r="E3" s="30"/>
      <c r="F3" s="30" t="s">
        <v>11</v>
      </c>
      <c r="G3" s="30"/>
      <c r="H3" s="30" t="s">
        <v>12</v>
      </c>
      <c r="I3" s="30"/>
      <c r="J3" s="30" t="s">
        <v>13</v>
      </c>
      <c r="K3" s="30"/>
      <c r="L3" s="30" t="s">
        <v>14</v>
      </c>
      <c r="M3" s="30"/>
      <c r="N3" s="30" t="s">
        <v>15</v>
      </c>
      <c r="O3" s="30"/>
      <c r="P3" s="31" t="s">
        <v>50</v>
      </c>
      <c r="Q3" s="31"/>
    </row>
    <row r="4" spans="1:18" s="4" customFormat="1" x14ac:dyDescent="0.25">
      <c r="A4" s="33"/>
      <c r="B4" s="25" t="s">
        <v>16</v>
      </c>
      <c r="C4" s="26">
        <v>110052</v>
      </c>
      <c r="D4" s="25" t="s">
        <v>16</v>
      </c>
      <c r="E4" s="26">
        <v>6303</v>
      </c>
      <c r="F4" s="25" t="s">
        <v>16</v>
      </c>
      <c r="G4" s="26">
        <v>12184</v>
      </c>
      <c r="H4" s="25" t="s">
        <v>16</v>
      </c>
      <c r="I4" s="26">
        <v>116195</v>
      </c>
      <c r="J4" s="25" t="s">
        <v>16</v>
      </c>
      <c r="K4" s="26">
        <v>24000</v>
      </c>
      <c r="L4" s="25" t="s">
        <v>16</v>
      </c>
      <c r="M4" s="26">
        <v>218929</v>
      </c>
      <c r="N4" s="25" t="s">
        <v>16</v>
      </c>
      <c r="O4" s="26">
        <v>27000</v>
      </c>
      <c r="P4" s="31"/>
      <c r="Q4" s="31"/>
    </row>
    <row r="5" spans="1:18" s="4" customFormat="1" x14ac:dyDescent="0.25">
      <c r="A5" s="33"/>
      <c r="B5" s="22" t="s">
        <v>17</v>
      </c>
      <c r="C5" s="22" t="s">
        <v>18</v>
      </c>
      <c r="D5" s="22" t="s">
        <v>17</v>
      </c>
      <c r="E5" s="22" t="s">
        <v>18</v>
      </c>
      <c r="F5" s="22" t="s">
        <v>17</v>
      </c>
      <c r="G5" s="22" t="s">
        <v>18</v>
      </c>
      <c r="H5" s="22" t="s">
        <v>17</v>
      </c>
      <c r="I5" s="22" t="s">
        <v>18</v>
      </c>
      <c r="J5" s="22" t="s">
        <v>17</v>
      </c>
      <c r="K5" s="22" t="s">
        <v>18</v>
      </c>
      <c r="L5" s="22" t="s">
        <v>17</v>
      </c>
      <c r="M5" s="22" t="s">
        <v>18</v>
      </c>
      <c r="N5" s="22" t="s">
        <v>17</v>
      </c>
      <c r="O5" s="22" t="s">
        <v>18</v>
      </c>
      <c r="P5" s="24" t="s">
        <v>19</v>
      </c>
      <c r="Q5" s="24" t="s">
        <v>20</v>
      </c>
    </row>
    <row r="6" spans="1:18" s="4" customFormat="1" x14ac:dyDescent="0.25">
      <c r="A6" s="18" t="s">
        <v>21</v>
      </c>
      <c r="B6" s="19">
        <v>11744.39</v>
      </c>
      <c r="C6" s="2">
        <f>B6/$C$4</f>
        <v>0.1067167339076073</v>
      </c>
      <c r="D6" s="19">
        <v>868.36</v>
      </c>
      <c r="E6" s="2">
        <f>D6/$E$4</f>
        <v>0.13776931619863558</v>
      </c>
      <c r="F6" s="19">
        <v>883.27</v>
      </c>
      <c r="G6" s="2">
        <f>F6/$G$4</f>
        <v>7.2494254760341437E-2</v>
      </c>
      <c r="H6" s="19">
        <v>4145.6400000000003</v>
      </c>
      <c r="I6" s="2">
        <f>H6/$I$4</f>
        <v>3.5678299410473777E-2</v>
      </c>
      <c r="J6" s="19">
        <v>0</v>
      </c>
      <c r="K6" s="2">
        <f>J6/$K$4</f>
        <v>0</v>
      </c>
      <c r="L6" s="19">
        <v>19212.900000000001</v>
      </c>
      <c r="M6" s="2">
        <f>L6/$M$4</f>
        <v>8.7758588400805748E-2</v>
      </c>
      <c r="N6" s="19">
        <v>226.08</v>
      </c>
      <c r="O6" s="2">
        <f>N6/$O$4</f>
        <v>8.3733333333333333E-3</v>
      </c>
      <c r="P6" s="19">
        <f>B6+D6+F6+H6+J6+L6+N6</f>
        <v>37080.639999999999</v>
      </c>
      <c r="Q6" s="19">
        <v>42888.58</v>
      </c>
      <c r="R6" s="17"/>
    </row>
    <row r="7" spans="1:18" s="4" customFormat="1" x14ac:dyDescent="0.25">
      <c r="A7" s="18" t="s">
        <v>22</v>
      </c>
      <c r="B7" s="19">
        <v>10231.51</v>
      </c>
      <c r="C7" s="2">
        <f>B7/$C$4</f>
        <v>9.2969777923163591E-2</v>
      </c>
      <c r="D7" s="19">
        <v>239.64</v>
      </c>
      <c r="E7" s="2">
        <f t="shared" ref="E7:E18" si="0">D7/$E$4</f>
        <v>3.8019990480723465E-2</v>
      </c>
      <c r="F7" s="19">
        <v>1361.22</v>
      </c>
      <c r="G7" s="2">
        <f t="shared" ref="G7:G18" si="1">F7/$G$4</f>
        <v>0.11172193040052528</v>
      </c>
      <c r="H7" s="19">
        <v>927.28</v>
      </c>
      <c r="I7" s="2">
        <f t="shared" ref="I7:I18" si="2">H7/$I$4</f>
        <v>7.9803778131589138E-3</v>
      </c>
      <c r="J7" s="19">
        <v>0</v>
      </c>
      <c r="K7" s="2">
        <f t="shared" ref="K7:K18" si="3">J7/$K$4</f>
        <v>0</v>
      </c>
      <c r="L7" s="19">
        <v>26455.15</v>
      </c>
      <c r="M7" s="2">
        <f t="shared" ref="M7:M18" si="4">L7/$M$4</f>
        <v>0.12083894778672538</v>
      </c>
      <c r="N7" s="19">
        <v>60.48</v>
      </c>
      <c r="O7" s="2">
        <f t="shared" ref="O7:O18" si="5">N7/$O$4</f>
        <v>2.2399999999999998E-3</v>
      </c>
      <c r="P7" s="19">
        <f t="shared" ref="P7:P17" si="6">P6+B7+D7+F7+H7+J7+L7+N7</f>
        <v>76355.92</v>
      </c>
      <c r="Q7" s="19">
        <v>85777.17</v>
      </c>
    </row>
    <row r="8" spans="1:18" s="4" customFormat="1" x14ac:dyDescent="0.25">
      <c r="A8" s="18" t="s">
        <v>23</v>
      </c>
      <c r="B8" s="19">
        <v>8858.02</v>
      </c>
      <c r="C8" s="2">
        <f>B8/$C$4</f>
        <v>8.0489405008541418E-2</v>
      </c>
      <c r="D8" s="19">
        <v>237.52</v>
      </c>
      <c r="E8" s="2">
        <f t="shared" si="0"/>
        <v>3.7683642709820719E-2</v>
      </c>
      <c r="F8" s="19">
        <v>698.06</v>
      </c>
      <c r="G8" s="2">
        <f t="shared" si="1"/>
        <v>5.7293171372291528E-2</v>
      </c>
      <c r="H8" s="19">
        <v>20085.02</v>
      </c>
      <c r="I8" s="2">
        <f t="shared" si="2"/>
        <v>0.17285614699427687</v>
      </c>
      <c r="J8" s="19">
        <v>0</v>
      </c>
      <c r="K8" s="2">
        <f t="shared" si="3"/>
        <v>0</v>
      </c>
      <c r="L8" s="19">
        <v>8480.6200000000008</v>
      </c>
      <c r="M8" s="2">
        <f t="shared" si="4"/>
        <v>3.8736850759835385E-2</v>
      </c>
      <c r="N8" s="19">
        <v>23.11</v>
      </c>
      <c r="O8" s="2">
        <f t="shared" si="5"/>
        <v>8.5592592592592589E-4</v>
      </c>
      <c r="P8" s="19">
        <f t="shared" si="6"/>
        <v>114738.27</v>
      </c>
      <c r="Q8" s="19">
        <f>Q7+Q6</f>
        <v>128665.75</v>
      </c>
    </row>
    <row r="9" spans="1:18" s="4" customFormat="1" x14ac:dyDescent="0.25">
      <c r="A9" s="18" t="s">
        <v>24</v>
      </c>
      <c r="B9" s="19">
        <v>7880.55</v>
      </c>
      <c r="C9" s="2">
        <f>B9/$C$4</f>
        <v>7.1607512812125185E-2</v>
      </c>
      <c r="D9" s="19">
        <v>0</v>
      </c>
      <c r="E9" s="2">
        <f t="shared" si="0"/>
        <v>0</v>
      </c>
      <c r="F9" s="19">
        <v>854.4</v>
      </c>
      <c r="G9" s="2">
        <f t="shared" si="1"/>
        <v>7.0124753775443208E-2</v>
      </c>
      <c r="H9" s="19">
        <v>6844.72</v>
      </c>
      <c r="I9" s="2">
        <f t="shared" si="2"/>
        <v>5.8907181892508285E-2</v>
      </c>
      <c r="J9" s="19">
        <v>0</v>
      </c>
      <c r="K9" s="2">
        <f t="shared" si="3"/>
        <v>0</v>
      </c>
      <c r="L9" s="19">
        <v>15968.85</v>
      </c>
      <c r="M9" s="2">
        <f t="shared" si="4"/>
        <v>7.2940770752161668E-2</v>
      </c>
      <c r="N9" s="19">
        <v>74.010000000000005</v>
      </c>
      <c r="O9" s="2">
        <f t="shared" si="5"/>
        <v>2.7411111111111113E-3</v>
      </c>
      <c r="P9" s="19">
        <f t="shared" si="6"/>
        <v>146360.80000000002</v>
      </c>
      <c r="Q9" s="19">
        <f>Q8+Q6</f>
        <v>171554.33000000002</v>
      </c>
    </row>
    <row r="10" spans="1:18" s="4" customFormat="1" x14ac:dyDescent="0.25">
      <c r="A10" s="18" t="s">
        <v>25</v>
      </c>
      <c r="B10" s="19">
        <v>8845.9500000000007</v>
      </c>
      <c r="C10" s="2">
        <f t="shared" ref="C10:C18" si="7">B10/$C$4</f>
        <v>8.0379729582379239E-2</v>
      </c>
      <c r="D10" s="19">
        <v>0</v>
      </c>
      <c r="E10" s="2">
        <f t="shared" si="0"/>
        <v>0</v>
      </c>
      <c r="F10" s="19">
        <v>799.36</v>
      </c>
      <c r="G10" s="2">
        <f t="shared" si="1"/>
        <v>6.5607353906762964E-2</v>
      </c>
      <c r="H10" s="19">
        <v>233.27</v>
      </c>
      <c r="I10" s="2">
        <f t="shared" si="2"/>
        <v>2.0075734756228756E-3</v>
      </c>
      <c r="J10" s="19">
        <v>22786.5</v>
      </c>
      <c r="K10" s="2">
        <f t="shared" si="3"/>
        <v>0.94943750000000005</v>
      </c>
      <c r="L10" s="19">
        <v>22547.19</v>
      </c>
      <c r="M10" s="2">
        <f t="shared" si="4"/>
        <v>0.10298859447583462</v>
      </c>
      <c r="N10" s="19">
        <v>34.840000000000003</v>
      </c>
      <c r="O10" s="2">
        <f t="shared" si="5"/>
        <v>1.2903703703703705E-3</v>
      </c>
      <c r="P10" s="19">
        <f t="shared" si="6"/>
        <v>201607.91</v>
      </c>
      <c r="Q10" s="19">
        <f>Q9+Q6</f>
        <v>214442.91000000003</v>
      </c>
    </row>
    <row r="11" spans="1:18" s="4" customFormat="1" x14ac:dyDescent="0.25">
      <c r="A11" s="18" t="s">
        <v>26</v>
      </c>
      <c r="B11" s="19">
        <v>9242.0499999999993</v>
      </c>
      <c r="C11" s="2">
        <f t="shared" si="7"/>
        <v>8.3978937229673242E-2</v>
      </c>
      <c r="D11" s="19">
        <v>0</v>
      </c>
      <c r="E11" s="2">
        <f t="shared" si="0"/>
        <v>0</v>
      </c>
      <c r="F11" s="19">
        <v>970.26</v>
      </c>
      <c r="G11" s="2">
        <f t="shared" si="1"/>
        <v>7.9633946158896907E-2</v>
      </c>
      <c r="H11" s="19">
        <v>21412.22</v>
      </c>
      <c r="I11" s="2">
        <f t="shared" si="2"/>
        <v>0.18427832522914067</v>
      </c>
      <c r="J11" s="19">
        <v>0</v>
      </c>
      <c r="K11" s="2">
        <f t="shared" si="3"/>
        <v>0</v>
      </c>
      <c r="L11" s="19">
        <v>15935.09</v>
      </c>
      <c r="M11" s="2">
        <f t="shared" si="4"/>
        <v>7.2786565507538981E-2</v>
      </c>
      <c r="N11" s="19">
        <v>19128.36</v>
      </c>
      <c r="O11" s="2">
        <f t="shared" si="5"/>
        <v>0.70845777777777785</v>
      </c>
      <c r="P11" s="19">
        <f t="shared" si="6"/>
        <v>268295.89</v>
      </c>
      <c r="Q11" s="19">
        <f>Q10+Q6</f>
        <v>257331.49000000005</v>
      </c>
    </row>
    <row r="12" spans="1:18" s="4" customFormat="1" x14ac:dyDescent="0.25">
      <c r="A12" s="18" t="s">
        <v>27</v>
      </c>
      <c r="B12" s="19">
        <v>11241.9</v>
      </c>
      <c r="C12" s="2">
        <f t="shared" si="7"/>
        <v>0.10215080143931959</v>
      </c>
      <c r="D12" s="19">
        <v>991.68</v>
      </c>
      <c r="E12" s="2">
        <f t="shared" si="0"/>
        <v>0.15733460257020465</v>
      </c>
      <c r="F12" s="19">
        <v>1222.1099999999999</v>
      </c>
      <c r="G12" s="2">
        <f t="shared" si="1"/>
        <v>0.10030449770190412</v>
      </c>
      <c r="H12" s="19">
        <v>24541.21</v>
      </c>
      <c r="I12" s="2">
        <f t="shared" si="2"/>
        <v>0.21120710873961873</v>
      </c>
      <c r="J12" s="19">
        <v>0</v>
      </c>
      <c r="K12" s="2">
        <f t="shared" si="3"/>
        <v>0</v>
      </c>
      <c r="L12" s="19">
        <v>17467.91</v>
      </c>
      <c r="M12" s="2">
        <f t="shared" si="4"/>
        <v>7.9788013465552754E-2</v>
      </c>
      <c r="N12" s="19">
        <v>787.99</v>
      </c>
      <c r="O12" s="2">
        <f t="shared" si="5"/>
        <v>2.9184814814814816E-2</v>
      </c>
      <c r="P12" s="19">
        <f t="shared" si="6"/>
        <v>324548.69</v>
      </c>
      <c r="Q12" s="19">
        <f>Q11+Q6</f>
        <v>300220.07000000007</v>
      </c>
    </row>
    <row r="13" spans="1:18" s="4" customFormat="1" x14ac:dyDescent="0.25">
      <c r="A13" s="18" t="s">
        <v>28</v>
      </c>
      <c r="B13" s="19">
        <v>10434.9</v>
      </c>
      <c r="C13" s="2">
        <f t="shared" si="7"/>
        <v>9.4817904263439098E-2</v>
      </c>
      <c r="D13" s="19">
        <v>461.94</v>
      </c>
      <c r="E13" s="2">
        <f t="shared" si="0"/>
        <v>7.3288910042836747E-2</v>
      </c>
      <c r="F13" s="19">
        <v>1187.18</v>
      </c>
      <c r="G13" s="2">
        <f t="shared" si="1"/>
        <v>9.743762311227841E-2</v>
      </c>
      <c r="H13" s="19">
        <v>0</v>
      </c>
      <c r="I13" s="2">
        <f t="shared" si="2"/>
        <v>0</v>
      </c>
      <c r="J13" s="19">
        <v>0</v>
      </c>
      <c r="K13" s="2">
        <f t="shared" si="3"/>
        <v>0</v>
      </c>
      <c r="L13" s="19">
        <v>26091.11</v>
      </c>
      <c r="M13" s="2">
        <f t="shared" si="4"/>
        <v>0.11917612559322886</v>
      </c>
      <c r="N13" s="19">
        <v>226.81</v>
      </c>
      <c r="O13" s="2">
        <f t="shared" si="5"/>
        <v>8.4003703703703705E-3</v>
      </c>
      <c r="P13" s="19">
        <f t="shared" si="6"/>
        <v>362950.63</v>
      </c>
      <c r="Q13" s="19">
        <f>Q12+Q6</f>
        <v>343108.65000000008</v>
      </c>
    </row>
    <row r="14" spans="1:18" s="4" customFormat="1" x14ac:dyDescent="0.25">
      <c r="A14" s="18" t="s">
        <v>29</v>
      </c>
      <c r="B14" s="19">
        <v>10452.290000000001</v>
      </c>
      <c r="C14" s="2">
        <f t="shared" si="7"/>
        <v>9.4975920473957767E-2</v>
      </c>
      <c r="D14" s="19">
        <v>1265.27</v>
      </c>
      <c r="E14" s="2">
        <f t="shared" si="0"/>
        <v>0.20074091702363953</v>
      </c>
      <c r="F14" s="19">
        <v>1318.09</v>
      </c>
      <c r="G14" s="2">
        <f t="shared" si="1"/>
        <v>0.10818204202232436</v>
      </c>
      <c r="H14" s="19">
        <v>18370.669999999998</v>
      </c>
      <c r="I14" s="2">
        <f t="shared" si="2"/>
        <v>0.15810206979646282</v>
      </c>
      <c r="J14" s="19">
        <v>0</v>
      </c>
      <c r="K14" s="2">
        <f t="shared" si="3"/>
        <v>0</v>
      </c>
      <c r="L14" s="19">
        <v>12592.19</v>
      </c>
      <c r="M14" s="2">
        <f t="shared" si="4"/>
        <v>5.751723161390223E-2</v>
      </c>
      <c r="N14" s="19">
        <v>523.63</v>
      </c>
      <c r="O14" s="2">
        <f t="shared" si="5"/>
        <v>1.9393703703703705E-2</v>
      </c>
      <c r="P14" s="19">
        <f t="shared" si="6"/>
        <v>407472.77</v>
      </c>
      <c r="Q14" s="19">
        <f>Q13+Q6</f>
        <v>385997.2300000001</v>
      </c>
    </row>
    <row r="15" spans="1:18" s="4" customFormat="1" x14ac:dyDescent="0.25">
      <c r="A15" s="18" t="s">
        <v>30</v>
      </c>
      <c r="B15" s="19">
        <v>10208.09</v>
      </c>
      <c r="C15" s="2">
        <f t="shared" si="7"/>
        <v>9.2756969432631842E-2</v>
      </c>
      <c r="D15" s="19">
        <v>873.08</v>
      </c>
      <c r="E15" s="2">
        <f t="shared" si="0"/>
        <v>0.13851816595272093</v>
      </c>
      <c r="F15" s="19">
        <v>1063.08</v>
      </c>
      <c r="G15" s="2">
        <f t="shared" si="1"/>
        <v>8.7252133946158897E-2</v>
      </c>
      <c r="H15" s="19">
        <v>6294.77</v>
      </c>
      <c r="I15" s="2">
        <f t="shared" si="2"/>
        <v>5.4174189939326135E-2</v>
      </c>
      <c r="J15" s="19">
        <v>0</v>
      </c>
      <c r="K15" s="2">
        <f t="shared" si="3"/>
        <v>0</v>
      </c>
      <c r="L15" s="19">
        <v>19458.95</v>
      </c>
      <c r="M15" s="2">
        <f t="shared" si="4"/>
        <v>8.8882468745575052E-2</v>
      </c>
      <c r="N15" s="19">
        <v>85.52</v>
      </c>
      <c r="O15" s="2">
        <f t="shared" si="5"/>
        <v>3.1674074074074074E-3</v>
      </c>
      <c r="P15" s="19">
        <f t="shared" si="6"/>
        <v>445456.26000000013</v>
      </c>
      <c r="Q15" s="19">
        <f>Q14+Q6</f>
        <v>428885.81000000011</v>
      </c>
    </row>
    <row r="16" spans="1:18" s="4" customFormat="1" x14ac:dyDescent="0.25">
      <c r="A16" s="18" t="s">
        <v>31</v>
      </c>
      <c r="B16" s="19">
        <v>11082.9</v>
      </c>
      <c r="C16" s="2">
        <f t="shared" si="7"/>
        <v>0.10070602987678552</v>
      </c>
      <c r="D16" s="19">
        <v>400.45</v>
      </c>
      <c r="E16" s="2">
        <f t="shared" si="0"/>
        <v>6.353323814056798E-2</v>
      </c>
      <c r="F16" s="19">
        <v>915.64</v>
      </c>
      <c r="G16" s="2">
        <f t="shared" si="1"/>
        <v>7.5151017728168082E-2</v>
      </c>
      <c r="H16" s="19">
        <v>793.15</v>
      </c>
      <c r="I16" s="2">
        <f t="shared" si="2"/>
        <v>6.8260252162313352E-3</v>
      </c>
      <c r="J16" s="19">
        <v>0</v>
      </c>
      <c r="K16" s="2">
        <f t="shared" si="3"/>
        <v>0</v>
      </c>
      <c r="L16" s="19">
        <v>26213.4</v>
      </c>
      <c r="M16" s="2">
        <f t="shared" si="4"/>
        <v>0.11973470851280553</v>
      </c>
      <c r="N16" s="19">
        <v>106.07</v>
      </c>
      <c r="O16" s="2">
        <f t="shared" si="5"/>
        <v>3.9285185185185187E-3</v>
      </c>
      <c r="P16" s="19">
        <f t="shared" si="6"/>
        <v>484967.87000000023</v>
      </c>
      <c r="Q16" s="19">
        <f>Q15+Q6</f>
        <v>471774.39000000013</v>
      </c>
    </row>
    <row r="17" spans="1:17" s="4" customFormat="1" x14ac:dyDescent="0.25">
      <c r="A17" s="18" t="s">
        <v>32</v>
      </c>
      <c r="B17" s="19">
        <v>12859.23</v>
      </c>
      <c r="C17" s="2">
        <f t="shared" si="7"/>
        <v>0.11684685421437138</v>
      </c>
      <c r="D17" s="19">
        <v>3543.42</v>
      </c>
      <c r="E17" s="2">
        <f t="shared" si="0"/>
        <v>0.56217991432651115</v>
      </c>
      <c r="F17" s="19">
        <v>879.72</v>
      </c>
      <c r="G17" s="2">
        <f t="shared" si="1"/>
        <v>7.2202889034799739E-2</v>
      </c>
      <c r="H17" s="19">
        <v>21930.44</v>
      </c>
      <c r="I17" s="2">
        <f t="shared" si="2"/>
        <v>0.18873824174878437</v>
      </c>
      <c r="J17" s="19">
        <v>0</v>
      </c>
      <c r="K17" s="2">
        <f t="shared" si="3"/>
        <v>0</v>
      </c>
      <c r="L17" s="19">
        <v>19738.53</v>
      </c>
      <c r="M17" s="2">
        <f t="shared" si="4"/>
        <v>9.0159503766061133E-2</v>
      </c>
      <c r="N17" s="19">
        <v>7598.08</v>
      </c>
      <c r="O17" s="2">
        <f t="shared" si="5"/>
        <v>0.28141037037037037</v>
      </c>
      <c r="P17" s="19">
        <f t="shared" si="6"/>
        <v>551517.29000000015</v>
      </c>
      <c r="Q17" s="19">
        <f>Q16+Q6</f>
        <v>514662.97000000015</v>
      </c>
    </row>
    <row r="18" spans="1:17" s="4" customFormat="1" x14ac:dyDescent="0.25">
      <c r="A18" s="29" t="s">
        <v>33</v>
      </c>
      <c r="B18" s="27">
        <f>SUM(B6:B17)</f>
        <v>123081.77999999998</v>
      </c>
      <c r="C18" s="28">
        <f t="shared" si="7"/>
        <v>1.1183965761639951</v>
      </c>
      <c r="D18" s="27">
        <f>SUM(D6:D17)</f>
        <v>8881.36</v>
      </c>
      <c r="E18" s="28">
        <f t="shared" si="0"/>
        <v>1.409068697445661</v>
      </c>
      <c r="F18" s="27">
        <f>SUM(F6:F17)</f>
        <v>12152.389999999998</v>
      </c>
      <c r="G18" s="28">
        <f t="shared" si="1"/>
        <v>0.9974056139198948</v>
      </c>
      <c r="H18" s="27">
        <f>SUM(H6:H17)</f>
        <v>125578.39000000001</v>
      </c>
      <c r="I18" s="28">
        <f t="shared" si="2"/>
        <v>1.0807555402556048</v>
      </c>
      <c r="J18" s="27">
        <f>SUM(J6:J17)</f>
        <v>22786.5</v>
      </c>
      <c r="K18" s="28">
        <f t="shared" si="3"/>
        <v>0.94943750000000005</v>
      </c>
      <c r="L18" s="27">
        <f>SUM(L6:L17)</f>
        <v>230161.89</v>
      </c>
      <c r="M18" s="28">
        <f t="shared" si="4"/>
        <v>1.0513083693800274</v>
      </c>
      <c r="N18" s="27">
        <f>SUM(N6:N17)</f>
        <v>28874.980000000003</v>
      </c>
      <c r="O18" s="28">
        <f t="shared" si="5"/>
        <v>1.0694437037037039</v>
      </c>
      <c r="P18" s="19">
        <f>B18+D18+F18+H18+J18+L18+N18</f>
        <v>551517.29</v>
      </c>
      <c r="Q18" s="19">
        <v>514663</v>
      </c>
    </row>
    <row r="19" spans="1:17" s="4" customFormat="1" x14ac:dyDescent="0.25"/>
    <row r="20" spans="1:17" s="4" customFormat="1" x14ac:dyDescent="0.25"/>
    <row r="21" spans="1:17" x14ac:dyDescent="0.25">
      <c r="A21" s="12" t="s">
        <v>34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 t="s">
        <v>7</v>
      </c>
      <c r="P22" s="4"/>
      <c r="Q22" s="4"/>
    </row>
    <row r="23" spans="1:17" x14ac:dyDescent="0.25">
      <c r="A23" s="33" t="s">
        <v>8</v>
      </c>
      <c r="B23" s="30" t="s">
        <v>9</v>
      </c>
      <c r="C23" s="30"/>
      <c r="D23" s="30" t="s">
        <v>10</v>
      </c>
      <c r="E23" s="30"/>
      <c r="F23" s="30" t="s">
        <v>11</v>
      </c>
      <c r="G23" s="30"/>
      <c r="H23" s="30" t="s">
        <v>12</v>
      </c>
      <c r="I23" s="30"/>
      <c r="J23" s="30" t="s">
        <v>13</v>
      </c>
      <c r="K23" s="30"/>
      <c r="L23" s="30" t="s">
        <v>14</v>
      </c>
      <c r="M23" s="30"/>
      <c r="N23" s="30" t="s">
        <v>15</v>
      </c>
      <c r="O23" s="30"/>
      <c r="P23" s="32" t="s">
        <v>50</v>
      </c>
      <c r="Q23" s="32"/>
    </row>
    <row r="24" spans="1:17" x14ac:dyDescent="0.25">
      <c r="A24" s="33"/>
      <c r="B24" s="13" t="s">
        <v>16</v>
      </c>
      <c r="C24" s="14">
        <v>126517</v>
      </c>
      <c r="D24" s="13" t="s">
        <v>16</v>
      </c>
      <c r="E24" s="14">
        <v>2153</v>
      </c>
      <c r="F24" s="13" t="s">
        <v>16</v>
      </c>
      <c r="G24" s="14">
        <v>11260</v>
      </c>
      <c r="H24" s="13" t="s">
        <v>16</v>
      </c>
      <c r="I24" s="14">
        <v>122919</v>
      </c>
      <c r="J24" s="13" t="s">
        <v>16</v>
      </c>
      <c r="K24" s="14">
        <v>23000</v>
      </c>
      <c r="L24" s="13" t="s">
        <v>16</v>
      </c>
      <c r="M24" s="14">
        <v>234847</v>
      </c>
      <c r="N24" s="13" t="s">
        <v>16</v>
      </c>
      <c r="O24" s="14">
        <v>28000</v>
      </c>
      <c r="P24" s="32"/>
      <c r="Q24" s="32"/>
    </row>
    <row r="25" spans="1:17" x14ac:dyDescent="0.25">
      <c r="A25" s="33"/>
      <c r="B25" s="11" t="s">
        <v>17</v>
      </c>
      <c r="C25" s="11" t="s">
        <v>18</v>
      </c>
      <c r="D25" s="11" t="s">
        <v>17</v>
      </c>
      <c r="E25" s="11" t="s">
        <v>18</v>
      </c>
      <c r="F25" s="11" t="s">
        <v>17</v>
      </c>
      <c r="G25" s="11" t="s">
        <v>18</v>
      </c>
      <c r="H25" s="11" t="s">
        <v>17</v>
      </c>
      <c r="I25" s="11" t="s">
        <v>18</v>
      </c>
      <c r="J25" s="11" t="s">
        <v>17</v>
      </c>
      <c r="K25" s="11" t="s">
        <v>18</v>
      </c>
      <c r="L25" s="11" t="s">
        <v>17</v>
      </c>
      <c r="M25" s="11" t="s">
        <v>18</v>
      </c>
      <c r="N25" s="11" t="s">
        <v>17</v>
      </c>
      <c r="O25" s="11" t="s">
        <v>18</v>
      </c>
      <c r="P25" s="22" t="s">
        <v>19</v>
      </c>
      <c r="Q25" s="22" t="s">
        <v>20</v>
      </c>
    </row>
    <row r="26" spans="1:17" x14ac:dyDescent="0.25">
      <c r="A26" s="6" t="s">
        <v>21</v>
      </c>
      <c r="B26" s="8">
        <f>List3!D2/1000</f>
        <v>11862.64436</v>
      </c>
      <c r="C26" s="2">
        <f>B26/$C$24</f>
        <v>9.3763244149007649E-2</v>
      </c>
      <c r="D26" s="8">
        <f>List3!D3/1000</f>
        <v>524.42570999999998</v>
      </c>
      <c r="E26" s="2">
        <f>D26/$E$24</f>
        <v>0.24357905712958661</v>
      </c>
      <c r="F26" s="8">
        <f>List3!D4/1000</f>
        <v>920.67035999999996</v>
      </c>
      <c r="G26" s="2">
        <f>F26/$G$24</f>
        <v>8.1764685612788629E-2</v>
      </c>
      <c r="H26" s="8">
        <f>List3!D5/1000</f>
        <v>3137.4866000000002</v>
      </c>
      <c r="I26" s="2">
        <f>H26/$I$24</f>
        <v>2.5524830172715368E-2</v>
      </c>
      <c r="J26" s="8">
        <f>List3!D6/1000</f>
        <v>0</v>
      </c>
      <c r="K26" s="2">
        <f>J26/$K$24</f>
        <v>0</v>
      </c>
      <c r="L26" s="8">
        <f>List3!D7/1000</f>
        <v>22437.52706</v>
      </c>
      <c r="M26" s="2">
        <f>L26/$M$24</f>
        <v>9.5541041869813118E-2</v>
      </c>
      <c r="N26" s="8">
        <f>List3!D8/1000</f>
        <v>186.81076000000002</v>
      </c>
      <c r="O26" s="2">
        <f>N26/$O$24</f>
        <v>6.6718128571428576E-3</v>
      </c>
      <c r="P26" s="19">
        <f>B26+D26+F26+H26+J26+L26+N26</f>
        <v>39069.564850000002</v>
      </c>
      <c r="Q26" s="19">
        <f>(C24+E24+G24+I24+K24+M24+O24)/12</f>
        <v>45724.666666666664</v>
      </c>
    </row>
    <row r="27" spans="1:17" x14ac:dyDescent="0.25">
      <c r="A27" s="6" t="s">
        <v>22</v>
      </c>
      <c r="B27" s="8">
        <f>List3!F2/1000</f>
        <v>12039.487150000003</v>
      </c>
      <c r="C27" s="2">
        <f t="shared" ref="C27:C38" si="8">B27/$C$24</f>
        <v>9.5161023024573799E-2</v>
      </c>
      <c r="D27" s="8">
        <f>List3!F3/1000</f>
        <v>140.22922000000008</v>
      </c>
      <c r="E27" s="2">
        <f t="shared" ref="E27:E36" si="9">D27/$E$24</f>
        <v>6.5132011147236449E-2</v>
      </c>
      <c r="F27" s="8">
        <f>List3!F4/1000</f>
        <v>1182.6519300000002</v>
      </c>
      <c r="G27" s="2">
        <f t="shared" ref="G27:G38" si="10">F27/$G$24</f>
        <v>0.10503125488454709</v>
      </c>
      <c r="H27" s="8">
        <f>List3!F5/1000</f>
        <v>1121.9962600000003</v>
      </c>
      <c r="I27" s="2">
        <f t="shared" ref="I27:I38" si="11">H27/$I$24</f>
        <v>9.127931890106496E-3</v>
      </c>
      <c r="J27" s="8">
        <f>List3!F6/1000</f>
        <v>0</v>
      </c>
      <c r="K27" s="2">
        <f t="shared" ref="K27:K38" si="12">J27/$K$24</f>
        <v>0</v>
      </c>
      <c r="L27" s="8">
        <v>28326.73</v>
      </c>
      <c r="M27" s="2">
        <f t="shared" ref="M27:M38" si="13">L27/$M$24</f>
        <v>0.1206178064867765</v>
      </c>
      <c r="N27" s="8">
        <f>List3!F8/1000</f>
        <v>33.902929999999991</v>
      </c>
      <c r="O27" s="2">
        <f t="shared" ref="O27:O38" si="14">N27/$O$24</f>
        <v>1.2108189285714283E-3</v>
      </c>
      <c r="P27" s="19">
        <f>P26+B27+D27+F27+H27+J27+L27+N27</f>
        <v>81914.562340000004</v>
      </c>
      <c r="Q27" s="19">
        <f>Q26*2</f>
        <v>91449.333333333328</v>
      </c>
    </row>
    <row r="28" spans="1:17" x14ac:dyDescent="0.25">
      <c r="A28" s="6" t="s">
        <v>23</v>
      </c>
      <c r="B28" s="8">
        <f>List3!H2/1000</f>
        <v>9734.6073999999953</v>
      </c>
      <c r="C28" s="2">
        <f t="shared" si="8"/>
        <v>7.6943078005327306E-2</v>
      </c>
      <c r="D28" s="8">
        <f>List3!H3/1000</f>
        <v>347.85980999999992</v>
      </c>
      <c r="E28" s="2">
        <f t="shared" si="9"/>
        <v>0.1615698142127264</v>
      </c>
      <c r="F28" s="8">
        <f>List3!H4/1000</f>
        <v>632.36412999999993</v>
      </c>
      <c r="G28" s="2">
        <f t="shared" si="10"/>
        <v>5.6160224689165178E-2</v>
      </c>
      <c r="H28" s="8">
        <f>List3!H5/1000</f>
        <v>22249.10842</v>
      </c>
      <c r="I28" s="2">
        <f t="shared" si="11"/>
        <v>0.18100625956930988</v>
      </c>
      <c r="J28" s="8">
        <f>List3!H6/1000</f>
        <v>0</v>
      </c>
      <c r="K28" s="2">
        <f t="shared" si="12"/>
        <v>0</v>
      </c>
      <c r="L28" s="8">
        <f>List3!H7/1000</f>
        <v>12376.534739999996</v>
      </c>
      <c r="M28" s="2">
        <f t="shared" si="13"/>
        <v>5.2700416611666301E-2</v>
      </c>
      <c r="N28" s="8">
        <f>List3!H8/1000</f>
        <v>24.216389999999986</v>
      </c>
      <c r="O28" s="2">
        <f t="shared" si="14"/>
        <v>8.6487107142857098E-4</v>
      </c>
      <c r="P28" s="19">
        <f>P27+B28+D28+F28+H28+J28+L28+N28</f>
        <v>127279.25322999999</v>
      </c>
      <c r="Q28" s="19">
        <f>Q26*3</f>
        <v>137174</v>
      </c>
    </row>
    <row r="29" spans="1:17" x14ac:dyDescent="0.25">
      <c r="A29" s="6" t="s">
        <v>24</v>
      </c>
      <c r="B29" s="8">
        <v>8578.9699999999993</v>
      </c>
      <c r="C29" s="2">
        <f t="shared" si="8"/>
        <v>6.7808832014669959E-2</v>
      </c>
      <c r="D29" s="8">
        <v>0</v>
      </c>
      <c r="E29" s="2">
        <f t="shared" si="9"/>
        <v>0</v>
      </c>
      <c r="F29" s="8">
        <v>731.94</v>
      </c>
      <c r="G29" s="2">
        <f t="shared" si="10"/>
        <v>6.5003552397868564E-2</v>
      </c>
      <c r="H29" s="8">
        <v>7040.18</v>
      </c>
      <c r="I29" s="2">
        <f t="shared" si="11"/>
        <v>5.7274953424612959E-2</v>
      </c>
      <c r="J29" s="8">
        <v>0</v>
      </c>
      <c r="K29" s="2">
        <f t="shared" si="12"/>
        <v>0</v>
      </c>
      <c r="L29" s="8">
        <v>15159.01</v>
      </c>
      <c r="M29" s="2">
        <f t="shared" si="13"/>
        <v>6.4548450693430195E-2</v>
      </c>
      <c r="N29" s="8">
        <v>14.15</v>
      </c>
      <c r="O29" s="2">
        <f t="shared" si="14"/>
        <v>5.053571428571429E-4</v>
      </c>
      <c r="P29" s="19">
        <f>P28+B29+D29+F29+H29+J29+L29+N29</f>
        <v>158803.50322999997</v>
      </c>
      <c r="Q29" s="19">
        <f>Q26*4</f>
        <v>182898.66666666666</v>
      </c>
    </row>
    <row r="30" spans="1:17" x14ac:dyDescent="0.25">
      <c r="A30" s="6" t="s">
        <v>25</v>
      </c>
      <c r="B30" s="8">
        <v>10601.8</v>
      </c>
      <c r="C30" s="2">
        <f t="shared" si="8"/>
        <v>8.3797434336887522E-2</v>
      </c>
      <c r="D30" s="8">
        <v>0</v>
      </c>
      <c r="E30" s="2">
        <f t="shared" si="9"/>
        <v>0</v>
      </c>
      <c r="F30" s="8">
        <v>844.46</v>
      </c>
      <c r="G30" s="2">
        <f t="shared" si="10"/>
        <v>7.4996447602131436E-2</v>
      </c>
      <c r="H30" s="8">
        <v>76.34</v>
      </c>
      <c r="I30" s="2">
        <f t="shared" si="11"/>
        <v>6.2105939683856849E-4</v>
      </c>
      <c r="J30" s="8">
        <v>19655.169999999998</v>
      </c>
      <c r="K30" s="2">
        <f t="shared" si="12"/>
        <v>0.8545726086956521</v>
      </c>
      <c r="L30" s="8">
        <v>28604.94</v>
      </c>
      <c r="M30" s="2">
        <f t="shared" si="13"/>
        <v>0.12180245010581357</v>
      </c>
      <c r="N30" s="8">
        <v>36.049999999999997</v>
      </c>
      <c r="O30" s="2">
        <f t="shared" si="14"/>
        <v>1.2874999999999998E-3</v>
      </c>
      <c r="P30" s="19">
        <f>P29+B30+D30+F30+H30+J30+L30+N30</f>
        <v>218622.26322999992</v>
      </c>
      <c r="Q30" s="19">
        <f>Q26*5</f>
        <v>228623.33333333331</v>
      </c>
    </row>
    <row r="31" spans="1:17" x14ac:dyDescent="0.25">
      <c r="A31" s="6" t="s">
        <v>26</v>
      </c>
      <c r="B31" s="8">
        <v>12579.44</v>
      </c>
      <c r="C31" s="2">
        <f t="shared" si="8"/>
        <v>9.9428851458697259E-2</v>
      </c>
      <c r="D31" s="8">
        <v>0</v>
      </c>
      <c r="E31" s="2">
        <f t="shared" si="9"/>
        <v>0</v>
      </c>
      <c r="F31" s="8">
        <v>1049.6500000000001</v>
      </c>
      <c r="G31" s="2">
        <f t="shared" si="10"/>
        <v>9.3219360568383661E-2</v>
      </c>
      <c r="H31" s="8">
        <v>23312.69</v>
      </c>
      <c r="I31" s="2">
        <f t="shared" si="11"/>
        <v>0.18965896240613736</v>
      </c>
      <c r="J31" s="8">
        <v>0</v>
      </c>
      <c r="K31" s="2">
        <f t="shared" si="12"/>
        <v>0</v>
      </c>
      <c r="L31" s="8">
        <v>16745.12</v>
      </c>
      <c r="M31" s="2">
        <f t="shared" si="13"/>
        <v>7.1302252104561689E-2</v>
      </c>
      <c r="N31" s="8">
        <v>21213.33</v>
      </c>
      <c r="O31" s="2">
        <f t="shared" si="14"/>
        <v>0.75761892857142865</v>
      </c>
      <c r="P31" s="19">
        <f>P30+B31+D31+F31+H31+J31+L31+N31</f>
        <v>293522.49322999996</v>
      </c>
      <c r="Q31" s="19">
        <f>Q26*6</f>
        <v>274348</v>
      </c>
    </row>
    <row r="32" spans="1:17" hidden="1" x14ac:dyDescent="0.25">
      <c r="A32" s="6" t="s">
        <v>27</v>
      </c>
      <c r="B32" s="8"/>
      <c r="C32" s="2">
        <f t="shared" si="8"/>
        <v>0</v>
      </c>
      <c r="D32" s="8"/>
      <c r="E32" s="2">
        <f t="shared" si="9"/>
        <v>0</v>
      </c>
      <c r="F32" s="8"/>
      <c r="G32" s="2">
        <f t="shared" si="10"/>
        <v>0</v>
      </c>
      <c r="H32" s="8"/>
      <c r="I32" s="2">
        <f t="shared" si="11"/>
        <v>0</v>
      </c>
      <c r="J32" s="8"/>
      <c r="K32" s="2">
        <f t="shared" si="12"/>
        <v>0</v>
      </c>
      <c r="L32" s="8"/>
      <c r="M32" s="2">
        <f t="shared" si="13"/>
        <v>0</v>
      </c>
      <c r="N32" s="8"/>
      <c r="O32" s="2">
        <f t="shared" si="14"/>
        <v>0</v>
      </c>
      <c r="P32" s="19"/>
      <c r="Q32" s="19">
        <f>Q26*7</f>
        <v>320072.66666666663</v>
      </c>
    </row>
    <row r="33" spans="1:17" hidden="1" x14ac:dyDescent="0.25">
      <c r="A33" s="6" t="s">
        <v>28</v>
      </c>
      <c r="B33" s="8"/>
      <c r="C33" s="2">
        <f t="shared" si="8"/>
        <v>0</v>
      </c>
      <c r="D33" s="8"/>
      <c r="E33" s="2">
        <f t="shared" si="9"/>
        <v>0</v>
      </c>
      <c r="F33" s="8"/>
      <c r="G33" s="2">
        <f t="shared" si="10"/>
        <v>0</v>
      </c>
      <c r="H33" s="8"/>
      <c r="I33" s="2">
        <f t="shared" si="11"/>
        <v>0</v>
      </c>
      <c r="J33" s="8"/>
      <c r="K33" s="2">
        <f t="shared" si="12"/>
        <v>0</v>
      </c>
      <c r="L33" s="8"/>
      <c r="M33" s="2">
        <f t="shared" si="13"/>
        <v>0</v>
      </c>
      <c r="N33" s="8"/>
      <c r="O33" s="2">
        <f t="shared" si="14"/>
        <v>0</v>
      </c>
      <c r="P33" s="19"/>
      <c r="Q33" s="19">
        <f>Q26*8</f>
        <v>365797.33333333331</v>
      </c>
    </row>
    <row r="34" spans="1:17" hidden="1" x14ac:dyDescent="0.25">
      <c r="A34" s="6" t="s">
        <v>29</v>
      </c>
      <c r="B34" s="8"/>
      <c r="C34" s="2">
        <f t="shared" si="8"/>
        <v>0</v>
      </c>
      <c r="D34" s="8"/>
      <c r="E34" s="2">
        <f t="shared" si="9"/>
        <v>0</v>
      </c>
      <c r="F34" s="8"/>
      <c r="G34" s="2">
        <f t="shared" si="10"/>
        <v>0</v>
      </c>
      <c r="H34" s="8"/>
      <c r="I34" s="2">
        <f t="shared" si="11"/>
        <v>0</v>
      </c>
      <c r="J34" s="8"/>
      <c r="K34" s="2">
        <f t="shared" si="12"/>
        <v>0</v>
      </c>
      <c r="L34" s="8"/>
      <c r="M34" s="2">
        <f t="shared" si="13"/>
        <v>0</v>
      </c>
      <c r="N34" s="8"/>
      <c r="O34" s="2">
        <f t="shared" si="14"/>
        <v>0</v>
      </c>
      <c r="P34" s="19"/>
      <c r="Q34" s="19">
        <f>Q26*9</f>
        <v>411522</v>
      </c>
    </row>
    <row r="35" spans="1:17" hidden="1" x14ac:dyDescent="0.25">
      <c r="A35" s="6" t="s">
        <v>30</v>
      </c>
      <c r="B35" s="8"/>
      <c r="C35" s="2">
        <f t="shared" si="8"/>
        <v>0</v>
      </c>
      <c r="D35" s="8"/>
      <c r="E35" s="2">
        <f t="shared" si="9"/>
        <v>0</v>
      </c>
      <c r="F35" s="8"/>
      <c r="G35" s="2">
        <f t="shared" si="10"/>
        <v>0</v>
      </c>
      <c r="H35" s="8"/>
      <c r="I35" s="2">
        <f t="shared" si="11"/>
        <v>0</v>
      </c>
      <c r="J35" s="8"/>
      <c r="K35" s="2">
        <f t="shared" si="12"/>
        <v>0</v>
      </c>
      <c r="L35" s="8"/>
      <c r="M35" s="2">
        <f t="shared" si="13"/>
        <v>0</v>
      </c>
      <c r="N35" s="8"/>
      <c r="O35" s="2">
        <f t="shared" si="14"/>
        <v>0</v>
      </c>
      <c r="P35" s="19"/>
      <c r="Q35" s="19">
        <f>Q26*10</f>
        <v>457246.66666666663</v>
      </c>
    </row>
    <row r="36" spans="1:17" hidden="1" x14ac:dyDescent="0.25">
      <c r="A36" s="6" t="s">
        <v>31</v>
      </c>
      <c r="B36" s="8"/>
      <c r="C36" s="2">
        <f t="shared" si="8"/>
        <v>0</v>
      </c>
      <c r="D36" s="8"/>
      <c r="E36" s="2">
        <f t="shared" si="9"/>
        <v>0</v>
      </c>
      <c r="F36" s="8"/>
      <c r="G36" s="2">
        <f t="shared" si="10"/>
        <v>0</v>
      </c>
      <c r="H36" s="8"/>
      <c r="I36" s="2">
        <f t="shared" si="11"/>
        <v>0</v>
      </c>
      <c r="J36" s="8"/>
      <c r="K36" s="2">
        <f t="shared" si="12"/>
        <v>0</v>
      </c>
      <c r="L36" s="8"/>
      <c r="M36" s="2">
        <f t="shared" si="13"/>
        <v>0</v>
      </c>
      <c r="N36" s="8"/>
      <c r="O36" s="2">
        <f t="shared" si="14"/>
        <v>0</v>
      </c>
      <c r="P36" s="19"/>
      <c r="Q36" s="19">
        <f>Q26*11</f>
        <v>502971.33333333331</v>
      </c>
    </row>
    <row r="37" spans="1:17" hidden="1" x14ac:dyDescent="0.25">
      <c r="A37" s="6" t="s">
        <v>32</v>
      </c>
      <c r="B37" s="8"/>
      <c r="C37" s="2">
        <f t="shared" si="8"/>
        <v>0</v>
      </c>
      <c r="D37" s="8"/>
      <c r="E37" s="2">
        <f>D37/$E$24</f>
        <v>0</v>
      </c>
      <c r="F37" s="8"/>
      <c r="G37" s="2">
        <f t="shared" si="10"/>
        <v>0</v>
      </c>
      <c r="H37" s="8"/>
      <c r="I37" s="2">
        <f t="shared" si="11"/>
        <v>0</v>
      </c>
      <c r="J37" s="8"/>
      <c r="K37" s="2">
        <f t="shared" si="12"/>
        <v>0</v>
      </c>
      <c r="L37" s="8"/>
      <c r="M37" s="2">
        <f t="shared" si="13"/>
        <v>0</v>
      </c>
      <c r="N37" s="8"/>
      <c r="O37" s="2">
        <f t="shared" si="14"/>
        <v>0</v>
      </c>
      <c r="P37" s="19"/>
      <c r="Q37" s="19">
        <f>Q26*12</f>
        <v>548696</v>
      </c>
    </row>
    <row r="38" spans="1:17" x14ac:dyDescent="0.25">
      <c r="A38" s="29" t="s">
        <v>33</v>
      </c>
      <c r="B38" s="27">
        <f>SUM(B26:B37)</f>
        <v>65396.948910000006</v>
      </c>
      <c r="C38" s="28">
        <f t="shared" si="8"/>
        <v>0.51690246298916354</v>
      </c>
      <c r="D38" s="27">
        <f>SUM(D26:D37)</f>
        <v>1012.51474</v>
      </c>
      <c r="E38" s="28">
        <f>D38/$E$24</f>
        <v>0.47028088248954947</v>
      </c>
      <c r="F38" s="27">
        <f>SUM(F26:F37)</f>
        <v>5361.7364199999993</v>
      </c>
      <c r="G38" s="28">
        <f t="shared" si="10"/>
        <v>0.47617552575488448</v>
      </c>
      <c r="H38" s="27">
        <f>SUM(H26:H37)</f>
        <v>56937.80128</v>
      </c>
      <c r="I38" s="28">
        <f t="shared" si="11"/>
        <v>0.46321399685972064</v>
      </c>
      <c r="J38" s="27">
        <f>SUM(J26:J37)</f>
        <v>19655.169999999998</v>
      </c>
      <c r="K38" s="28">
        <f t="shared" si="12"/>
        <v>0.8545726086956521</v>
      </c>
      <c r="L38" s="27">
        <f>SUM(L26:L37)</f>
        <v>123649.8618</v>
      </c>
      <c r="M38" s="28">
        <f t="shared" si="13"/>
        <v>0.52651241787206138</v>
      </c>
      <c r="N38" s="27">
        <f>SUM(N26:N37)</f>
        <v>21508.460080000001</v>
      </c>
      <c r="O38" s="28">
        <f t="shared" si="14"/>
        <v>0.76815928857142857</v>
      </c>
      <c r="P38" s="21">
        <f>B38+D38+F38+H38+J38+L38+N38</f>
        <v>293522.49323000002</v>
      </c>
      <c r="Q38" s="21">
        <f>C24+E24+G24+I24+K24+M24+O24</f>
        <v>548696</v>
      </c>
    </row>
  </sheetData>
  <mergeCells count="18">
    <mergeCell ref="A23:A25"/>
    <mergeCell ref="B23:C23"/>
    <mergeCell ref="D23:E23"/>
    <mergeCell ref="F23:G23"/>
    <mergeCell ref="H23:I23"/>
    <mergeCell ref="A3:A5"/>
    <mergeCell ref="B3:C3"/>
    <mergeCell ref="D3:E3"/>
    <mergeCell ref="F3:G3"/>
    <mergeCell ref="H3:I3"/>
    <mergeCell ref="J23:K23"/>
    <mergeCell ref="L23:M23"/>
    <mergeCell ref="P3:Q4"/>
    <mergeCell ref="P23:Q24"/>
    <mergeCell ref="N3:O3"/>
    <mergeCell ref="J3:K3"/>
    <mergeCell ref="L3:M3"/>
    <mergeCell ref="N23:O2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  <ignoredErrors>
    <ignoredError sqref="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workbookViewId="0">
      <selection activeCell="I24" sqref="I24"/>
    </sheetView>
  </sheetViews>
  <sheetFormatPr defaultRowHeight="15" x14ac:dyDescent="0.25"/>
  <cols>
    <col min="1" max="1" width="5" bestFit="1" customWidth="1"/>
    <col min="2" max="2" width="33.5703125" bestFit="1" customWidth="1"/>
    <col min="3" max="3" width="12.42578125" bestFit="1" customWidth="1"/>
    <col min="4" max="4" width="12.42578125" style="4" customWidth="1"/>
    <col min="5" max="5" width="13.5703125" bestFit="1" customWidth="1"/>
    <col min="6" max="6" width="13.5703125" style="4" bestFit="1" customWidth="1"/>
    <col min="7" max="7" width="13.5703125" bestFit="1" customWidth="1"/>
    <col min="8" max="8" width="13.5703125" style="4" customWidth="1"/>
    <col min="9" max="9" width="13.5703125" bestFit="1" customWidth="1"/>
    <col min="10" max="10" width="13.28515625" style="4" bestFit="1" customWidth="1"/>
    <col min="11" max="11" width="13.5703125" bestFit="1" customWidth="1"/>
    <col min="12" max="12" width="13.28515625" style="4" bestFit="1" customWidth="1"/>
    <col min="13" max="13" width="13.5703125" bestFit="1" customWidth="1"/>
    <col min="14" max="14" width="15.5703125" style="4" customWidth="1"/>
    <col min="16" max="16" width="14.28515625" style="4" bestFit="1" customWidth="1"/>
    <col min="18" max="18" width="13.28515625" style="4" bestFit="1" customWidth="1"/>
    <col min="20" max="20" width="12.42578125" style="4" bestFit="1" customWidth="1"/>
    <col min="22" max="22" width="13.28515625" style="4" bestFit="1" customWidth="1"/>
    <col min="24" max="24" width="12.42578125" style="4" bestFit="1" customWidth="1"/>
    <col min="26" max="26" width="13.28515625" bestFit="1" customWidth="1"/>
  </cols>
  <sheetData>
    <row r="1" spans="1:26" x14ac:dyDescent="0.25">
      <c r="A1" s="1" t="s">
        <v>49</v>
      </c>
      <c r="B1" s="1" t="s">
        <v>0</v>
      </c>
      <c r="C1" s="1" t="s">
        <v>37</v>
      </c>
      <c r="D1" s="1" t="s">
        <v>37</v>
      </c>
      <c r="E1" s="1" t="s">
        <v>38</v>
      </c>
      <c r="F1" s="1" t="s">
        <v>38</v>
      </c>
      <c r="G1" s="1" t="s">
        <v>39</v>
      </c>
      <c r="H1" s="1" t="s">
        <v>39</v>
      </c>
      <c r="I1" s="1" t="s">
        <v>40</v>
      </c>
      <c r="J1" s="1" t="s">
        <v>40</v>
      </c>
      <c r="K1" s="1" t="s">
        <v>41</v>
      </c>
      <c r="L1" s="1" t="s">
        <v>41</v>
      </c>
      <c r="M1" s="1" t="s">
        <v>42</v>
      </c>
      <c r="N1" s="1" t="s">
        <v>42</v>
      </c>
      <c r="O1" s="1" t="s">
        <v>43</v>
      </c>
      <c r="P1" s="1" t="s">
        <v>43</v>
      </c>
      <c r="Q1" s="1" t="s">
        <v>44</v>
      </c>
      <c r="R1" s="1" t="s">
        <v>44</v>
      </c>
      <c r="S1" s="1" t="s">
        <v>45</v>
      </c>
      <c r="T1" s="1" t="s">
        <v>45</v>
      </c>
      <c r="U1" s="1" t="s">
        <v>46</v>
      </c>
      <c r="V1" s="1" t="s">
        <v>46</v>
      </c>
      <c r="W1" s="1" t="s">
        <v>47</v>
      </c>
      <c r="X1" s="1" t="s">
        <v>47</v>
      </c>
      <c r="Y1" s="1" t="s">
        <v>48</v>
      </c>
      <c r="Z1" s="1" t="s">
        <v>48</v>
      </c>
    </row>
    <row r="2" spans="1:26" x14ac:dyDescent="0.25">
      <c r="A2" s="6">
        <v>1111</v>
      </c>
      <c r="B2" s="6" t="s">
        <v>35</v>
      </c>
      <c r="C2" s="8">
        <v>11862644.359999999</v>
      </c>
      <c r="D2" s="3">
        <f>C2</f>
        <v>11862644.359999999</v>
      </c>
      <c r="E2" s="8">
        <v>23902131.510000002</v>
      </c>
      <c r="F2" s="3">
        <f>E2-C2</f>
        <v>12039487.150000002</v>
      </c>
      <c r="G2" s="8">
        <v>33636738.909999996</v>
      </c>
      <c r="H2" s="3">
        <f>G2-E2</f>
        <v>9734607.3999999948</v>
      </c>
      <c r="I2" s="8">
        <v>42215706.719999999</v>
      </c>
      <c r="J2" s="3">
        <f>I2-G2</f>
        <v>8578967.8100000024</v>
      </c>
      <c r="K2" s="8">
        <v>52817508.710000001</v>
      </c>
      <c r="L2" s="3">
        <f>K2-I2</f>
        <v>10601801.990000002</v>
      </c>
      <c r="M2" s="8">
        <v>65396947.259999998</v>
      </c>
      <c r="N2" s="3">
        <f>M2-K2</f>
        <v>12579438.549999997</v>
      </c>
      <c r="O2" s="8"/>
      <c r="P2" s="3">
        <f>O2-M2</f>
        <v>-65396947.259999998</v>
      </c>
      <c r="Q2" s="8"/>
      <c r="R2" s="3">
        <f>Q2-O2</f>
        <v>0</v>
      </c>
      <c r="S2" s="8"/>
      <c r="T2" s="3">
        <f>S2-Q2</f>
        <v>0</v>
      </c>
      <c r="U2" s="8"/>
      <c r="V2" s="3">
        <f>U2-S2</f>
        <v>0</v>
      </c>
      <c r="W2" s="8"/>
      <c r="X2" s="3">
        <f>W2-U2</f>
        <v>0</v>
      </c>
      <c r="Y2" s="8"/>
      <c r="Z2" s="3">
        <f>Y2-W2</f>
        <v>0</v>
      </c>
    </row>
    <row r="3" spans="1:26" x14ac:dyDescent="0.25">
      <c r="A3" s="7">
        <v>1112</v>
      </c>
      <c r="B3" s="7" t="s">
        <v>1</v>
      </c>
      <c r="C3" s="9">
        <v>524425.71</v>
      </c>
      <c r="D3" s="3">
        <f t="shared" ref="D3:D8" si="0">C3</f>
        <v>524425.71</v>
      </c>
      <c r="E3" s="9">
        <v>664654.93000000005</v>
      </c>
      <c r="F3" s="3">
        <f t="shared" ref="F3:F8" si="1">E3-C3</f>
        <v>140229.22000000009</v>
      </c>
      <c r="G3" s="9">
        <v>1012514.74</v>
      </c>
      <c r="H3" s="3">
        <f t="shared" ref="H3:H8" si="2">G3-E3</f>
        <v>347859.80999999994</v>
      </c>
      <c r="I3" s="9">
        <v>1012514.74</v>
      </c>
      <c r="J3" s="3">
        <f t="shared" ref="J3:J8" si="3">I3-G3</f>
        <v>0</v>
      </c>
      <c r="K3" s="9">
        <v>1012514.74</v>
      </c>
      <c r="L3" s="3">
        <f t="shared" ref="L3:L8" si="4">K3-I3</f>
        <v>0</v>
      </c>
      <c r="M3" s="9">
        <v>1012514.74</v>
      </c>
      <c r="N3" s="3">
        <f t="shared" ref="N3:N8" si="5">M3-K3</f>
        <v>0</v>
      </c>
      <c r="O3" s="9"/>
      <c r="P3" s="3">
        <f t="shared" ref="P3:P8" si="6">O3-M3</f>
        <v>-1012514.74</v>
      </c>
      <c r="Q3" s="9"/>
      <c r="R3" s="3">
        <f t="shared" ref="R3:R8" si="7">Q3-O3</f>
        <v>0</v>
      </c>
      <c r="S3" s="9"/>
      <c r="T3" s="3">
        <f t="shared" ref="T3:T8" si="8">S3-Q3</f>
        <v>0</v>
      </c>
      <c r="U3" s="9"/>
      <c r="V3" s="3">
        <f t="shared" ref="V3:V8" si="9">U3-S3</f>
        <v>0</v>
      </c>
      <c r="W3" s="9"/>
      <c r="X3" s="3">
        <f t="shared" ref="X3:X8" si="10">W3-U3</f>
        <v>0</v>
      </c>
      <c r="Y3" s="9"/>
      <c r="Z3" s="3">
        <f t="shared" ref="Z3:Z8" si="11">Y3-W3</f>
        <v>0</v>
      </c>
    </row>
    <row r="4" spans="1:26" x14ac:dyDescent="0.25">
      <c r="A4" s="6">
        <v>1113</v>
      </c>
      <c r="B4" s="6" t="s">
        <v>36</v>
      </c>
      <c r="C4" s="8">
        <v>920670.36</v>
      </c>
      <c r="D4" s="3">
        <f t="shared" si="0"/>
        <v>920670.36</v>
      </c>
      <c r="E4" s="8">
        <v>2103322.29</v>
      </c>
      <c r="F4" s="3">
        <f t="shared" si="1"/>
        <v>1182651.9300000002</v>
      </c>
      <c r="G4" s="8">
        <v>2735686.42</v>
      </c>
      <c r="H4" s="3">
        <f t="shared" si="2"/>
        <v>632364.12999999989</v>
      </c>
      <c r="I4" s="8">
        <v>3467628.74</v>
      </c>
      <c r="J4" s="3">
        <f t="shared" si="3"/>
        <v>731942.3200000003</v>
      </c>
      <c r="K4" s="8">
        <v>4312088.78</v>
      </c>
      <c r="L4" s="3">
        <f t="shared" si="4"/>
        <v>844460.04</v>
      </c>
      <c r="M4" s="8">
        <v>5361739.0599999996</v>
      </c>
      <c r="N4" s="3">
        <f t="shared" si="5"/>
        <v>1049650.2799999993</v>
      </c>
      <c r="O4" s="8"/>
      <c r="P4" s="3">
        <f t="shared" si="6"/>
        <v>-5361739.0599999996</v>
      </c>
      <c r="Q4" s="8"/>
      <c r="R4" s="3">
        <f t="shared" si="7"/>
        <v>0</v>
      </c>
      <c r="S4" s="8"/>
      <c r="T4" s="3">
        <f t="shared" si="8"/>
        <v>0</v>
      </c>
      <c r="U4" s="8"/>
      <c r="V4" s="3">
        <f t="shared" si="9"/>
        <v>0</v>
      </c>
      <c r="W4" s="8"/>
      <c r="X4" s="3">
        <f t="shared" si="10"/>
        <v>0</v>
      </c>
      <c r="Y4" s="8"/>
      <c r="Z4" s="3">
        <f t="shared" si="11"/>
        <v>0</v>
      </c>
    </row>
    <row r="5" spans="1:26" x14ac:dyDescent="0.25">
      <c r="A5" s="7">
        <v>1121</v>
      </c>
      <c r="B5" s="7" t="s">
        <v>2</v>
      </c>
      <c r="C5" s="9">
        <v>3137486.6</v>
      </c>
      <c r="D5" s="3">
        <f t="shared" si="0"/>
        <v>3137486.6</v>
      </c>
      <c r="E5" s="9">
        <v>4259482.8600000003</v>
      </c>
      <c r="F5" s="3">
        <f t="shared" si="1"/>
        <v>1121996.2600000002</v>
      </c>
      <c r="G5" s="9">
        <v>26508591.280000001</v>
      </c>
      <c r="H5" s="3">
        <f t="shared" si="2"/>
        <v>22249108.420000002</v>
      </c>
      <c r="I5" s="9">
        <v>33548768.059999999</v>
      </c>
      <c r="J5" s="3">
        <f t="shared" si="3"/>
        <v>7040176.7799999975</v>
      </c>
      <c r="K5" s="9">
        <v>33625110.119999997</v>
      </c>
      <c r="L5" s="3">
        <f t="shared" si="4"/>
        <v>76342.059999998659</v>
      </c>
      <c r="M5" s="9">
        <v>56937801.789999999</v>
      </c>
      <c r="N5" s="3">
        <f t="shared" si="5"/>
        <v>23312691.670000002</v>
      </c>
      <c r="O5" s="9"/>
      <c r="P5" s="3">
        <f t="shared" si="6"/>
        <v>-56937801.789999999</v>
      </c>
      <c r="Q5" s="9"/>
      <c r="R5" s="3">
        <f t="shared" si="7"/>
        <v>0</v>
      </c>
      <c r="S5" s="9"/>
      <c r="T5" s="3">
        <f t="shared" si="8"/>
        <v>0</v>
      </c>
      <c r="U5" s="9"/>
      <c r="V5" s="3">
        <f t="shared" si="9"/>
        <v>0</v>
      </c>
      <c r="W5" s="9"/>
      <c r="X5" s="3">
        <f t="shared" si="10"/>
        <v>0</v>
      </c>
      <c r="Y5" s="9"/>
      <c r="Z5" s="3">
        <f t="shared" si="11"/>
        <v>0</v>
      </c>
    </row>
    <row r="6" spans="1:26" x14ac:dyDescent="0.25">
      <c r="A6" s="6">
        <v>1122</v>
      </c>
      <c r="B6" s="6" t="s">
        <v>3</v>
      </c>
      <c r="C6" s="8">
        <v>0</v>
      </c>
      <c r="D6" s="3">
        <f t="shared" si="0"/>
        <v>0</v>
      </c>
      <c r="E6" s="8">
        <v>0</v>
      </c>
      <c r="F6" s="3">
        <f t="shared" si="1"/>
        <v>0</v>
      </c>
      <c r="G6" s="8">
        <v>0</v>
      </c>
      <c r="H6" s="3">
        <f t="shared" si="2"/>
        <v>0</v>
      </c>
      <c r="I6" s="8">
        <v>0</v>
      </c>
      <c r="J6" s="3">
        <f t="shared" si="3"/>
        <v>0</v>
      </c>
      <c r="K6" s="8">
        <v>19655170</v>
      </c>
      <c r="L6" s="3">
        <f t="shared" si="4"/>
        <v>19655170</v>
      </c>
      <c r="M6" s="8">
        <v>19655170</v>
      </c>
      <c r="N6" s="3">
        <f t="shared" si="5"/>
        <v>0</v>
      </c>
      <c r="O6" s="8"/>
      <c r="P6" s="3">
        <f t="shared" si="6"/>
        <v>-19655170</v>
      </c>
      <c r="Q6" s="8"/>
      <c r="R6" s="3">
        <f t="shared" si="7"/>
        <v>0</v>
      </c>
      <c r="S6" s="8"/>
      <c r="T6" s="3">
        <f t="shared" si="8"/>
        <v>0</v>
      </c>
      <c r="U6" s="8"/>
      <c r="V6" s="3">
        <f t="shared" si="9"/>
        <v>0</v>
      </c>
      <c r="W6" s="8"/>
      <c r="X6" s="3">
        <f t="shared" si="10"/>
        <v>0</v>
      </c>
      <c r="Y6" s="8"/>
      <c r="Z6" s="3">
        <f t="shared" si="11"/>
        <v>0</v>
      </c>
    </row>
    <row r="7" spans="1:26" x14ac:dyDescent="0.25">
      <c r="A7" s="7">
        <v>1211</v>
      </c>
      <c r="B7" s="7" t="s">
        <v>4</v>
      </c>
      <c r="C7" s="9">
        <v>22437527.059999999</v>
      </c>
      <c r="D7" s="3">
        <f t="shared" si="0"/>
        <v>22437527.059999999</v>
      </c>
      <c r="E7" s="9">
        <v>50764261.700000003</v>
      </c>
      <c r="F7" s="3">
        <f t="shared" si="1"/>
        <v>28326734.640000004</v>
      </c>
      <c r="G7" s="9">
        <v>63140796.439999998</v>
      </c>
      <c r="H7" s="3">
        <f t="shared" si="2"/>
        <v>12376534.739999995</v>
      </c>
      <c r="I7" s="9">
        <v>78299806.700000003</v>
      </c>
      <c r="J7" s="3">
        <f t="shared" si="3"/>
        <v>15159010.260000005</v>
      </c>
      <c r="K7" s="9">
        <v>106904742.48</v>
      </c>
      <c r="L7" s="3">
        <f t="shared" si="4"/>
        <v>28604935.780000001</v>
      </c>
      <c r="M7" s="9">
        <v>123649862.22</v>
      </c>
      <c r="N7" s="3">
        <f t="shared" si="5"/>
        <v>16745119.739999995</v>
      </c>
      <c r="O7" s="9"/>
      <c r="P7" s="3">
        <f t="shared" si="6"/>
        <v>-123649862.22</v>
      </c>
      <c r="Q7" s="9"/>
      <c r="R7" s="3">
        <f t="shared" si="7"/>
        <v>0</v>
      </c>
      <c r="S7" s="9"/>
      <c r="T7" s="3">
        <f t="shared" si="8"/>
        <v>0</v>
      </c>
      <c r="U7" s="9"/>
      <c r="V7" s="3">
        <f t="shared" si="9"/>
        <v>0</v>
      </c>
      <c r="W7" s="9"/>
      <c r="X7" s="3">
        <f t="shared" si="10"/>
        <v>0</v>
      </c>
      <c r="Y7" s="9"/>
      <c r="Z7" s="3">
        <f t="shared" si="11"/>
        <v>0</v>
      </c>
    </row>
    <row r="8" spans="1:26" x14ac:dyDescent="0.25">
      <c r="A8" s="6">
        <v>1511</v>
      </c>
      <c r="B8" s="6" t="s">
        <v>5</v>
      </c>
      <c r="C8" s="8">
        <v>186810.76</v>
      </c>
      <c r="D8" s="3">
        <f t="shared" si="0"/>
        <v>186810.76</v>
      </c>
      <c r="E8" s="8">
        <v>220713.69</v>
      </c>
      <c r="F8" s="3">
        <f t="shared" si="1"/>
        <v>33902.929999999993</v>
      </c>
      <c r="G8" s="8">
        <v>244930.08</v>
      </c>
      <c r="H8" s="3">
        <f t="shared" si="2"/>
        <v>24216.389999999985</v>
      </c>
      <c r="I8" s="8">
        <v>259080.3</v>
      </c>
      <c r="J8" s="3">
        <f t="shared" si="3"/>
        <v>14150.220000000001</v>
      </c>
      <c r="K8" s="8">
        <v>295127.94</v>
      </c>
      <c r="L8" s="3">
        <f t="shared" si="4"/>
        <v>36047.640000000014</v>
      </c>
      <c r="M8" s="8">
        <v>21508460.420000002</v>
      </c>
      <c r="N8" s="3">
        <f t="shared" si="5"/>
        <v>21213332.48</v>
      </c>
      <c r="O8" s="8"/>
      <c r="P8" s="3">
        <f t="shared" si="6"/>
        <v>-21508460.420000002</v>
      </c>
      <c r="Q8" s="8"/>
      <c r="R8" s="3">
        <f t="shared" si="7"/>
        <v>0</v>
      </c>
      <c r="S8" s="8"/>
      <c r="T8" s="3">
        <f t="shared" si="8"/>
        <v>0</v>
      </c>
      <c r="U8" s="8"/>
      <c r="V8" s="3">
        <f t="shared" si="9"/>
        <v>0</v>
      </c>
      <c r="W8" s="8"/>
      <c r="X8" s="3">
        <f t="shared" si="10"/>
        <v>0</v>
      </c>
      <c r="Y8" s="8"/>
      <c r="Z8" s="3">
        <f t="shared" si="11"/>
        <v>0</v>
      </c>
    </row>
    <row r="9" spans="1:26" x14ac:dyDescent="0.25">
      <c r="A9" s="34" t="s">
        <v>33</v>
      </c>
      <c r="B9" s="34"/>
      <c r="C9" s="15">
        <f>SUM(C2:C8)</f>
        <v>39069564.849999994</v>
      </c>
      <c r="D9" s="15">
        <f t="shared" ref="D9:Z9" si="12">SUM(D2:D8)</f>
        <v>39069564.849999994</v>
      </c>
      <c r="E9" s="15">
        <f t="shared" si="12"/>
        <v>81914566.980000004</v>
      </c>
      <c r="F9" s="15">
        <f t="shared" si="12"/>
        <v>42845002.130000003</v>
      </c>
      <c r="G9" s="15">
        <f t="shared" si="12"/>
        <v>127279257.86999999</v>
      </c>
      <c r="H9" s="15">
        <f t="shared" si="12"/>
        <v>45364690.889999993</v>
      </c>
      <c r="I9" s="15">
        <f t="shared" si="12"/>
        <v>158803505.26000002</v>
      </c>
      <c r="J9" s="15">
        <f t="shared" si="12"/>
        <v>31524247.390000004</v>
      </c>
      <c r="K9" s="15">
        <f t="shared" si="12"/>
        <v>218622262.76999998</v>
      </c>
      <c r="L9" s="15">
        <f t="shared" si="12"/>
        <v>59818757.510000005</v>
      </c>
      <c r="M9" s="15">
        <f t="shared" si="12"/>
        <v>293522495.49000001</v>
      </c>
      <c r="N9" s="15">
        <f t="shared" si="12"/>
        <v>74900232.719999999</v>
      </c>
      <c r="O9" s="15">
        <f t="shared" si="12"/>
        <v>0</v>
      </c>
      <c r="P9" s="15">
        <f t="shared" si="12"/>
        <v>-293522495.49000001</v>
      </c>
      <c r="Q9" s="15">
        <f t="shared" si="12"/>
        <v>0</v>
      </c>
      <c r="R9" s="15">
        <f t="shared" si="12"/>
        <v>0</v>
      </c>
      <c r="S9" s="15">
        <f t="shared" si="12"/>
        <v>0</v>
      </c>
      <c r="T9" s="15">
        <f t="shared" si="12"/>
        <v>0</v>
      </c>
      <c r="U9" s="15">
        <f t="shared" si="12"/>
        <v>0</v>
      </c>
      <c r="V9" s="15">
        <f t="shared" si="12"/>
        <v>0</v>
      </c>
      <c r="W9" s="15">
        <f t="shared" si="12"/>
        <v>0</v>
      </c>
      <c r="X9" s="15">
        <f t="shared" si="12"/>
        <v>0</v>
      </c>
      <c r="Y9" s="15">
        <f t="shared" si="12"/>
        <v>0</v>
      </c>
      <c r="Z9" s="15">
        <f t="shared" si="12"/>
        <v>0</v>
      </c>
    </row>
    <row r="11" spans="1:26" x14ac:dyDescent="0.25">
      <c r="A11" s="1" t="s">
        <v>49</v>
      </c>
      <c r="B11" s="1" t="s">
        <v>0</v>
      </c>
      <c r="C11" s="1" t="s">
        <v>21</v>
      </c>
      <c r="D11" s="1" t="s">
        <v>22</v>
      </c>
      <c r="E11" s="1" t="s">
        <v>23</v>
      </c>
      <c r="F11" s="1" t="s">
        <v>24</v>
      </c>
      <c r="G11" s="1" t="s">
        <v>25</v>
      </c>
      <c r="H11" s="1" t="s">
        <v>26</v>
      </c>
      <c r="I11" s="1" t="s">
        <v>27</v>
      </c>
      <c r="J11" s="1" t="s">
        <v>28</v>
      </c>
      <c r="K11" s="1" t="s">
        <v>29</v>
      </c>
      <c r="L11" s="1" t="s">
        <v>30</v>
      </c>
      <c r="M11" s="1" t="s">
        <v>31</v>
      </c>
      <c r="N11" s="1" t="s">
        <v>32</v>
      </c>
    </row>
    <row r="12" spans="1:26" x14ac:dyDescent="0.25">
      <c r="A12" s="6">
        <v>1111</v>
      </c>
      <c r="B12" s="6" t="s">
        <v>35</v>
      </c>
      <c r="C12" s="8">
        <v>11862644.359999999</v>
      </c>
      <c r="D12" s="8">
        <v>12039487.150000002</v>
      </c>
      <c r="E12" s="8">
        <v>9734607.3999999948</v>
      </c>
      <c r="F12" s="8">
        <v>8578967.8100000024</v>
      </c>
      <c r="G12" s="8">
        <v>10601801.990000002</v>
      </c>
      <c r="H12" s="8">
        <v>12579438.550000001</v>
      </c>
      <c r="I12" s="8"/>
      <c r="J12" s="8"/>
      <c r="K12" s="8"/>
      <c r="L12" s="8"/>
      <c r="M12" s="8"/>
      <c r="N12" s="8"/>
    </row>
    <row r="13" spans="1:26" x14ac:dyDescent="0.25">
      <c r="A13" s="7">
        <v>1112</v>
      </c>
      <c r="B13" s="7" t="s">
        <v>1</v>
      </c>
      <c r="C13" s="8">
        <v>524425.71</v>
      </c>
      <c r="D13" s="8">
        <v>140229.22000000009</v>
      </c>
      <c r="E13" s="8">
        <v>347859.80999999994</v>
      </c>
      <c r="F13" s="8">
        <v>0</v>
      </c>
      <c r="G13" s="8">
        <v>0</v>
      </c>
      <c r="H13" s="8">
        <v>0</v>
      </c>
      <c r="I13" s="8"/>
      <c r="J13" s="8"/>
      <c r="K13" s="8"/>
      <c r="L13" s="8"/>
      <c r="M13" s="8"/>
      <c r="N13" s="8"/>
    </row>
    <row r="14" spans="1:26" x14ac:dyDescent="0.25">
      <c r="A14" s="6">
        <v>1113</v>
      </c>
      <c r="B14" s="6" t="s">
        <v>36</v>
      </c>
      <c r="C14" s="8">
        <v>920670.36</v>
      </c>
      <c r="D14" s="8">
        <v>1182651.9300000002</v>
      </c>
      <c r="E14" s="8">
        <v>632364.12999999989</v>
      </c>
      <c r="F14" s="8">
        <v>731942.3200000003</v>
      </c>
      <c r="G14" s="8">
        <v>844460.04</v>
      </c>
      <c r="H14" s="8">
        <v>1049650.28</v>
      </c>
      <c r="I14" s="8"/>
      <c r="J14" s="8"/>
      <c r="K14" s="8"/>
      <c r="L14" s="8"/>
      <c r="M14" s="8"/>
      <c r="N14" s="8"/>
    </row>
    <row r="15" spans="1:26" x14ac:dyDescent="0.25">
      <c r="A15" s="7">
        <v>1121</v>
      </c>
      <c r="B15" s="7" t="s">
        <v>2</v>
      </c>
      <c r="C15" s="8">
        <v>3137486.6</v>
      </c>
      <c r="D15" s="8">
        <v>1121996.2600000002</v>
      </c>
      <c r="E15" s="8">
        <v>22249108.420000002</v>
      </c>
      <c r="F15" s="8">
        <v>7040176.7799999975</v>
      </c>
      <c r="G15" s="8">
        <v>76342.059999998659</v>
      </c>
      <c r="H15" s="8">
        <v>23312691.670000002</v>
      </c>
      <c r="I15" s="8"/>
      <c r="J15" s="8"/>
      <c r="K15" s="8"/>
      <c r="L15" s="8"/>
      <c r="M15" s="8"/>
      <c r="N15" s="8"/>
    </row>
    <row r="16" spans="1:26" x14ac:dyDescent="0.25">
      <c r="A16" s="6">
        <v>1122</v>
      </c>
      <c r="B16" s="6" t="s">
        <v>3</v>
      </c>
      <c r="C16" s="8">
        <v>0</v>
      </c>
      <c r="D16" s="8">
        <v>0</v>
      </c>
      <c r="E16" s="8">
        <v>0</v>
      </c>
      <c r="F16" s="8">
        <v>0</v>
      </c>
      <c r="G16" s="8">
        <v>19655170</v>
      </c>
      <c r="H16" s="8">
        <v>0</v>
      </c>
      <c r="I16" s="8"/>
      <c r="J16" s="8"/>
      <c r="K16" s="8"/>
      <c r="L16" s="8"/>
      <c r="M16" s="8"/>
      <c r="N16" s="8"/>
    </row>
    <row r="17" spans="1:14" x14ac:dyDescent="0.25">
      <c r="A17" s="7">
        <v>1211</v>
      </c>
      <c r="B17" s="7" t="s">
        <v>4</v>
      </c>
      <c r="C17" s="8">
        <v>22437527.059999999</v>
      </c>
      <c r="D17" s="8">
        <v>28326734.640000004</v>
      </c>
      <c r="E17" s="8">
        <v>12376534.739999995</v>
      </c>
      <c r="F17" s="8">
        <v>15159010.260000005</v>
      </c>
      <c r="G17" s="8">
        <v>28604935.780000001</v>
      </c>
      <c r="H17" s="8">
        <v>16745119.74</v>
      </c>
      <c r="I17" s="8"/>
      <c r="J17" s="8"/>
      <c r="K17" s="8"/>
      <c r="L17" s="8"/>
      <c r="M17" s="8"/>
      <c r="N17" s="8"/>
    </row>
    <row r="18" spans="1:14" x14ac:dyDescent="0.25">
      <c r="A18" s="6">
        <v>1511</v>
      </c>
      <c r="B18" s="6" t="s">
        <v>5</v>
      </c>
      <c r="C18" s="8">
        <v>186810.76</v>
      </c>
      <c r="D18" s="8">
        <v>33902.929999999993</v>
      </c>
      <c r="E18" s="8">
        <v>24216.389999999985</v>
      </c>
      <c r="F18" s="8">
        <v>14150.220000000001</v>
      </c>
      <c r="G18" s="8">
        <v>36047.640000000014</v>
      </c>
      <c r="H18" s="8">
        <v>21213332.48</v>
      </c>
      <c r="I18" s="8"/>
      <c r="J18" s="8"/>
      <c r="K18" s="8"/>
      <c r="L18" s="8"/>
      <c r="M18" s="8"/>
      <c r="N18" s="8"/>
    </row>
    <row r="19" spans="1:14" x14ac:dyDescent="0.25">
      <c r="A19" s="34" t="s">
        <v>33</v>
      </c>
      <c r="B19" s="34"/>
      <c r="C19" s="15">
        <f>SUM(C12:C18)</f>
        <v>39069564.849999994</v>
      </c>
      <c r="D19" s="15">
        <f t="shared" ref="D19:F19" si="13">SUM(D12:D18)</f>
        <v>42845002.130000003</v>
      </c>
      <c r="E19" s="15">
        <f t="shared" si="13"/>
        <v>45364690.889999993</v>
      </c>
      <c r="F19" s="27">
        <f t="shared" si="13"/>
        <v>31524247.390000004</v>
      </c>
      <c r="G19" s="15">
        <f>SUM(G12:G18)</f>
        <v>59818757.510000005</v>
      </c>
      <c r="H19" s="27">
        <f>SUM(H12:H18)</f>
        <v>74900232.719999999</v>
      </c>
      <c r="I19" s="15"/>
      <c r="J19" s="15"/>
      <c r="K19" s="15"/>
      <c r="L19" s="15"/>
      <c r="M19" s="15"/>
      <c r="N19" s="15"/>
    </row>
    <row r="20" spans="1:14" x14ac:dyDescent="0.25">
      <c r="E20" s="5">
        <f>C19+D19+E19</f>
        <v>127279257.86999997</v>
      </c>
      <c r="F20" s="17">
        <f>E20+F19</f>
        <v>158803505.25999999</v>
      </c>
      <c r="G20" s="17">
        <f>F20+G19</f>
        <v>218622262.76999998</v>
      </c>
      <c r="H20" s="17">
        <f>G20+H19</f>
        <v>293522495.49000001</v>
      </c>
    </row>
  </sheetData>
  <mergeCells count="2">
    <mergeCell ref="A9:B9"/>
    <mergeCell ref="A19:B19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měsíčně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Ptáčková Eva</dc:creator>
  <cp:lastModifiedBy>Ptáčková Eva</cp:lastModifiedBy>
  <cp:lastPrinted>2017-07-13T11:06:44Z</cp:lastPrinted>
  <dcterms:created xsi:type="dcterms:W3CDTF">2017-04-05T06:14:00Z</dcterms:created>
  <dcterms:modified xsi:type="dcterms:W3CDTF">2017-08-23T05:48:49Z</dcterms:modified>
</cp:coreProperties>
</file>