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ata_odbory\FO\Public\Oddělení rozpočtu a evidence majetku\Závěrečný účet 2020\Závěrečný účet -RMP\"/>
    </mc:Choice>
  </mc:AlternateContent>
  <bookViews>
    <workbookView xWindow="-105" yWindow="-105" windowWidth="19425" windowHeight="10425" firstSheet="27" activeTab="30"/>
  </bookViews>
  <sheets>
    <sheet name="MŠ Smet1" sheetId="81" r:id="rId1"/>
    <sheet name="MŠ Smet" sheetId="63" r:id="rId2"/>
    <sheet name="MŠ Šárka1" sheetId="82" r:id="rId3"/>
    <sheet name="MŠ Šárka" sheetId="64" r:id="rId4"/>
    <sheet name="MŠ Rumun1" sheetId="83" r:id="rId5"/>
    <sheet name="MŠ Rumun" sheetId="65" r:id="rId6"/>
    <sheet name="MŠ Mor1" sheetId="84" r:id="rId7"/>
    <sheet name="MŠ Mor" sheetId="66" r:id="rId8"/>
    <sheet name="MŠ Part1" sheetId="85" r:id="rId9"/>
    <sheet name="MŠ Part" sheetId="67" r:id="rId10"/>
    <sheet name="ZŠ Melan1" sheetId="89" r:id="rId11"/>
    <sheet name="ZŠ Melan" sheetId="68" r:id="rId12"/>
    <sheet name="ZŠ Val1" sheetId="69" r:id="rId13"/>
    <sheet name="ZŠ Val" sheetId="86" r:id="rId14"/>
    <sheet name="ZŠ Pal1" sheetId="70" r:id="rId15"/>
    <sheet name="ZŠ Pal" sheetId="87" r:id="rId16"/>
    <sheet name="ZŠ Koll1" sheetId="90" r:id="rId17"/>
    <sheet name="ZŠ Koll" sheetId="71" r:id="rId18"/>
    <sheet name="ZŠ JŽ1" sheetId="91" r:id="rId19"/>
    <sheet name="ZŠ JŽ" sheetId="72" r:id="rId20"/>
    <sheet name="ZŠ Maj1" sheetId="92" r:id="rId21"/>
    <sheet name="ZŠ Maj" sheetId="73" r:id="rId22"/>
    <sheet name="ZŠ Dr.Hor1" sheetId="93" r:id="rId23"/>
    <sheet name="ZŠ Dr.Hor" sheetId="74" r:id="rId24"/>
    <sheet name="RG a ZŠ1" sheetId="94" r:id="rId25"/>
    <sheet name="RG a ZŠ" sheetId="75" r:id="rId26"/>
    <sheet name="ZUŠ1" sheetId="96" r:id="rId27"/>
    <sheet name="ZUŠ" sheetId="76" r:id="rId28"/>
    <sheet name="Sportcentrum1" sheetId="97" r:id="rId29"/>
    <sheet name="Sportcentrum" sheetId="77" r:id="rId30"/>
    <sheet name="Knihovna1" sheetId="98" r:id="rId31"/>
    <sheet name="Knihovna" sheetId="78" r:id="rId32"/>
    <sheet name="Divadlo1" sheetId="99" r:id="rId33"/>
    <sheet name="Divadlo" sheetId="103" r:id="rId34"/>
    <sheet name="Jesle1" sheetId="100" r:id="rId35"/>
    <sheet name="Jesle" sheetId="79" r:id="rId36"/>
    <sheet name="Kino1" sheetId="102" r:id="rId37"/>
    <sheet name="Kino" sheetId="101" r:id="rId38"/>
  </sheets>
  <externalReferences>
    <externalReference r:id="rId39"/>
    <externalReference r:id="rId40"/>
  </externalReferences>
  <definedNames>
    <definedName name="_xlnm.Print_Area" localSheetId="17">'ZŠ Koll'!$A$1:$I$164</definedName>
    <definedName name="_xlnm.Print_Area" localSheetId="13">'ZŠ Val'!$A$1:$I$119</definedName>
  </definedNames>
  <calcPr calcId="152511"/>
</workbook>
</file>

<file path=xl/calcChain.xml><?xml version="1.0" encoding="utf-8"?>
<calcChain xmlns="http://schemas.openxmlformats.org/spreadsheetml/2006/main">
  <c r="E134" i="101" l="1"/>
  <c r="D134" i="101"/>
  <c r="D111" i="101"/>
  <c r="E110" i="101"/>
  <c r="E111" i="101" s="1"/>
  <c r="B51" i="101"/>
  <c r="A51" i="101"/>
  <c r="B43" i="101"/>
  <c r="B35" i="101"/>
  <c r="D27" i="101"/>
  <c r="C27" i="101"/>
  <c r="B27" i="101"/>
  <c r="E26" i="101"/>
  <c r="E25" i="101"/>
  <c r="E24" i="101"/>
  <c r="E27" i="101" s="1"/>
  <c r="E23" i="101"/>
  <c r="C18" i="101"/>
  <c r="C6" i="101"/>
  <c r="S33" i="102" l="1"/>
  <c r="I32" i="102"/>
  <c r="G32" i="102"/>
  <c r="F32" i="102"/>
  <c r="E32" i="102"/>
  <c r="I31" i="102"/>
  <c r="G31" i="102"/>
  <c r="F31" i="102"/>
  <c r="E31" i="102"/>
  <c r="I30" i="102"/>
  <c r="G30" i="102"/>
  <c r="F30" i="102"/>
  <c r="E30" i="102"/>
  <c r="W29" i="102"/>
  <c r="U29" i="102"/>
  <c r="K29" i="102"/>
  <c r="M29" i="102" s="1"/>
  <c r="I29" i="102"/>
  <c r="G29" i="102"/>
  <c r="F29" i="102"/>
  <c r="H29" i="102" s="1"/>
  <c r="E29" i="102"/>
  <c r="W28" i="102"/>
  <c r="U28" i="102"/>
  <c r="R28" i="102"/>
  <c r="M28" i="102"/>
  <c r="L28" i="102"/>
  <c r="K28" i="102"/>
  <c r="I28" i="102"/>
  <c r="H28" i="102"/>
  <c r="G28" i="102"/>
  <c r="F28" i="102"/>
  <c r="E28" i="102"/>
  <c r="I27" i="102"/>
  <c r="G27" i="102"/>
  <c r="F27" i="102"/>
  <c r="E27" i="102"/>
  <c r="W26" i="102"/>
  <c r="L26" i="102"/>
  <c r="K26" i="102"/>
  <c r="M26" i="102" s="1"/>
  <c r="I26" i="102"/>
  <c r="G26" i="102"/>
  <c r="F26" i="102"/>
  <c r="H26" i="102" s="1"/>
  <c r="E26" i="102"/>
  <c r="M25" i="102"/>
  <c r="I25" i="102"/>
  <c r="G25" i="102"/>
  <c r="H25" i="102" s="1"/>
  <c r="F25" i="102"/>
  <c r="E25" i="102"/>
  <c r="I24" i="102"/>
  <c r="G24" i="102"/>
  <c r="F24" i="102"/>
  <c r="E24" i="102"/>
  <c r="K23" i="102"/>
  <c r="M23" i="102" s="1"/>
  <c r="I23" i="102"/>
  <c r="G23" i="102"/>
  <c r="H23" i="102" s="1"/>
  <c r="F23" i="102"/>
  <c r="E23" i="102"/>
  <c r="L22" i="102"/>
  <c r="M22" i="102" s="1"/>
  <c r="I22" i="102"/>
  <c r="F22" i="102"/>
  <c r="E22" i="102"/>
  <c r="M21" i="102"/>
  <c r="K21" i="102"/>
  <c r="I21" i="102"/>
  <c r="H21" i="102"/>
  <c r="G21" i="102"/>
  <c r="F21" i="102"/>
  <c r="E21" i="102"/>
  <c r="W20" i="102"/>
  <c r="U20" i="102"/>
  <c r="R20" i="102"/>
  <c r="K20" i="102"/>
  <c r="M20" i="102" s="1"/>
  <c r="I20" i="102"/>
  <c r="G20" i="102"/>
  <c r="H20" i="102" s="1"/>
  <c r="F20" i="102"/>
  <c r="E20" i="102"/>
  <c r="U19" i="102"/>
  <c r="W19" i="102" s="1"/>
  <c r="R19" i="102"/>
  <c r="M19" i="102"/>
  <c r="K19" i="102"/>
  <c r="I19" i="102"/>
  <c r="H19" i="102"/>
  <c r="G19" i="102"/>
  <c r="F19" i="102"/>
  <c r="E19" i="102"/>
  <c r="W18" i="102"/>
  <c r="U18" i="102"/>
  <c r="R18" i="102"/>
  <c r="K18" i="102"/>
  <c r="M18" i="102" s="1"/>
  <c r="I18" i="102"/>
  <c r="G18" i="102"/>
  <c r="E18" i="102"/>
  <c r="K17" i="102"/>
  <c r="M17" i="102" s="1"/>
  <c r="I17" i="102"/>
  <c r="I11" i="102" s="1"/>
  <c r="G17" i="102"/>
  <c r="F17" i="102"/>
  <c r="H17" i="102" s="1"/>
  <c r="E17" i="102"/>
  <c r="W16" i="102"/>
  <c r="U16" i="102"/>
  <c r="K16" i="102"/>
  <c r="M16" i="102" s="1"/>
  <c r="I16" i="102"/>
  <c r="G16" i="102"/>
  <c r="H16" i="102" s="1"/>
  <c r="F16" i="102"/>
  <c r="E16" i="102"/>
  <c r="U15" i="102"/>
  <c r="W15" i="102" s="1"/>
  <c r="M15" i="102"/>
  <c r="K15" i="102"/>
  <c r="I15" i="102"/>
  <c r="G15" i="102"/>
  <c r="H15" i="102" s="1"/>
  <c r="F15" i="102"/>
  <c r="E15" i="102"/>
  <c r="U14" i="102"/>
  <c r="W14" i="102" s="1"/>
  <c r="I14" i="102"/>
  <c r="G14" i="102"/>
  <c r="F14" i="102"/>
  <c r="E14" i="102"/>
  <c r="E11" i="102" s="1"/>
  <c r="W13" i="102"/>
  <c r="U13" i="102"/>
  <c r="K13" i="102"/>
  <c r="K11" i="102" s="1"/>
  <c r="I13" i="102"/>
  <c r="G13" i="102"/>
  <c r="E13" i="102"/>
  <c r="U12" i="102"/>
  <c r="W12" i="102" s="1"/>
  <c r="R12" i="102"/>
  <c r="M12" i="102"/>
  <c r="K12" i="102"/>
  <c r="I12" i="102"/>
  <c r="H12" i="102"/>
  <c r="G12" i="102"/>
  <c r="F12" i="102"/>
  <c r="E12" i="102"/>
  <c r="X11" i="102"/>
  <c r="X33" i="102" s="1"/>
  <c r="V11" i="102"/>
  <c r="T11" i="102"/>
  <c r="T33" i="102" s="1"/>
  <c r="S11" i="102"/>
  <c r="Q11" i="102"/>
  <c r="R11" i="102" s="1"/>
  <c r="P11" i="102"/>
  <c r="O11" i="102"/>
  <c r="N11" i="102"/>
  <c r="L11" i="102"/>
  <c r="J11" i="102"/>
  <c r="R10" i="102"/>
  <c r="M10" i="102"/>
  <c r="I10" i="102"/>
  <c r="G10" i="102"/>
  <c r="H10" i="102" s="1"/>
  <c r="F10" i="102"/>
  <c r="E10" i="102"/>
  <c r="R9" i="102"/>
  <c r="M9" i="102"/>
  <c r="I9" i="102"/>
  <c r="G9" i="102"/>
  <c r="H9" i="102" s="1"/>
  <c r="F9" i="102"/>
  <c r="E9" i="102"/>
  <c r="K8" i="102"/>
  <c r="M8" i="102" s="1"/>
  <c r="I8" i="102"/>
  <c r="I6" i="102" s="1"/>
  <c r="I33" i="102" s="1"/>
  <c r="G8" i="102"/>
  <c r="F8" i="102"/>
  <c r="H8" i="102" s="1"/>
  <c r="E8" i="102"/>
  <c r="E6" i="102" s="1"/>
  <c r="E33" i="102" s="1"/>
  <c r="W7" i="102"/>
  <c r="U7" i="102"/>
  <c r="K7" i="102"/>
  <c r="M7" i="102" s="1"/>
  <c r="I7" i="102"/>
  <c r="G7" i="102"/>
  <c r="E7" i="102"/>
  <c r="X6" i="102"/>
  <c r="V6" i="102"/>
  <c r="V33" i="102" s="1"/>
  <c r="U6" i="102"/>
  <c r="T6" i="102"/>
  <c r="S6" i="102"/>
  <c r="R6" i="102"/>
  <c r="Q6" i="102"/>
  <c r="Q33" i="102" s="1"/>
  <c r="P6" i="102"/>
  <c r="P33" i="102" s="1"/>
  <c r="O6" i="102"/>
  <c r="O33" i="102" s="1"/>
  <c r="N6" i="102"/>
  <c r="N33" i="102" s="1"/>
  <c r="L6" i="102"/>
  <c r="L33" i="102" s="1"/>
  <c r="J6" i="102"/>
  <c r="J33" i="102" s="1"/>
  <c r="G6" i="102"/>
  <c r="U33" i="102" l="1"/>
  <c r="G11" i="102"/>
  <c r="M11" i="102"/>
  <c r="F18" i="102"/>
  <c r="H18" i="102" s="1"/>
  <c r="U11" i="102"/>
  <c r="W11" i="102" s="1"/>
  <c r="H6" i="102"/>
  <c r="G22" i="102"/>
  <c r="H22" i="102" s="1"/>
  <c r="F7" i="102"/>
  <c r="F6" i="102" s="1"/>
  <c r="F13" i="102"/>
  <c r="F11" i="102" s="1"/>
  <c r="K6" i="102"/>
  <c r="W6" i="102"/>
  <c r="M13" i="102"/>
  <c r="H11" i="102" l="1"/>
  <c r="F33" i="102"/>
  <c r="G33" i="102"/>
  <c r="M6" i="102"/>
  <c r="K33" i="102"/>
  <c r="H13" i="102"/>
  <c r="H7" i="102"/>
  <c r="E74" i="79" l="1"/>
  <c r="D74" i="79"/>
  <c r="B45" i="79"/>
  <c r="A45" i="79"/>
  <c r="B39" i="79"/>
  <c r="B33" i="79"/>
  <c r="D27" i="79"/>
  <c r="C27" i="79"/>
  <c r="B27" i="79"/>
  <c r="E26" i="79"/>
  <c r="E27" i="79" s="1"/>
  <c r="E25" i="79"/>
  <c r="E24" i="79"/>
  <c r="E23" i="79"/>
  <c r="C18" i="79"/>
  <c r="E122" i="77" l="1"/>
  <c r="D122" i="77"/>
  <c r="B51" i="77"/>
  <c r="A51" i="77"/>
  <c r="B43" i="77"/>
  <c r="B35" i="77"/>
  <c r="D27" i="77"/>
  <c r="C27" i="77"/>
  <c r="B27" i="77"/>
  <c r="E26" i="77"/>
  <c r="E27" i="77" s="1"/>
  <c r="E25" i="77"/>
  <c r="E24" i="77"/>
  <c r="E23" i="77"/>
  <c r="C18" i="77"/>
  <c r="C6" i="77"/>
  <c r="E104" i="76" l="1"/>
  <c r="D104" i="76"/>
  <c r="B51" i="76"/>
  <c r="A51" i="76"/>
  <c r="B43" i="76"/>
  <c r="B35" i="76"/>
  <c r="D27" i="76"/>
  <c r="C27" i="76"/>
  <c r="B27" i="76"/>
  <c r="E26" i="76"/>
  <c r="E25" i="76"/>
  <c r="E24" i="76"/>
  <c r="E23" i="76"/>
  <c r="E27" i="76" s="1"/>
  <c r="C18" i="76"/>
  <c r="C6" i="76"/>
  <c r="D83" i="75" l="1"/>
  <c r="E82" i="75"/>
  <c r="E83" i="75" s="1"/>
  <c r="B44" i="75"/>
  <c r="A44" i="75"/>
  <c r="D27" i="75"/>
  <c r="C27" i="75"/>
  <c r="B27" i="75"/>
  <c r="E26" i="75"/>
  <c r="E25" i="75"/>
  <c r="E24" i="75"/>
  <c r="E23" i="75"/>
  <c r="C18" i="75"/>
  <c r="C6" i="75"/>
  <c r="E27" i="75" l="1"/>
  <c r="E77" i="74" l="1"/>
  <c r="D77" i="74"/>
  <c r="B47" i="74"/>
  <c r="A47" i="74"/>
  <c r="B39" i="74"/>
  <c r="B33" i="74"/>
  <c r="D27" i="74"/>
  <c r="C27" i="74"/>
  <c r="E26" i="74"/>
  <c r="E25" i="74"/>
  <c r="E24" i="74"/>
  <c r="D23" i="74"/>
  <c r="C23" i="74"/>
  <c r="B23" i="74"/>
  <c r="B27" i="74" s="1"/>
  <c r="C18" i="74"/>
  <c r="C6" i="74"/>
  <c r="E23" i="74" l="1"/>
  <c r="E27" i="74" s="1"/>
  <c r="W37" i="93" l="1"/>
  <c r="R37" i="93"/>
  <c r="M37" i="93"/>
  <c r="H37" i="93"/>
  <c r="W36" i="93"/>
  <c r="R36" i="93"/>
  <c r="M36" i="93"/>
  <c r="H36" i="93"/>
  <c r="W35" i="93"/>
  <c r="R35" i="93"/>
  <c r="M35" i="93"/>
  <c r="H35" i="93"/>
  <c r="W34" i="93"/>
  <c r="R34" i="93"/>
  <c r="M34" i="93"/>
  <c r="H34" i="93"/>
  <c r="U33" i="93"/>
  <c r="Q33" i="93"/>
  <c r="W32" i="93"/>
  <c r="R32" i="93"/>
  <c r="M32" i="93"/>
  <c r="I32" i="93"/>
  <c r="G32" i="93"/>
  <c r="H32" i="93" s="1"/>
  <c r="F32" i="93"/>
  <c r="E32" i="93"/>
  <c r="W31" i="93"/>
  <c r="R31" i="93"/>
  <c r="M31" i="93"/>
  <c r="I31" i="93"/>
  <c r="G31" i="93"/>
  <c r="H31" i="93" s="1"/>
  <c r="F31" i="93"/>
  <c r="E31" i="93"/>
  <c r="W30" i="93"/>
  <c r="R30" i="93"/>
  <c r="M30" i="93"/>
  <c r="I30" i="93"/>
  <c r="G30" i="93"/>
  <c r="H30" i="93" s="1"/>
  <c r="F30" i="93"/>
  <c r="E30" i="93"/>
  <c r="W29" i="93"/>
  <c r="R29" i="93"/>
  <c r="M29" i="93"/>
  <c r="I29" i="93"/>
  <c r="G29" i="93"/>
  <c r="H29" i="93" s="1"/>
  <c r="F29" i="93"/>
  <c r="E29" i="93"/>
  <c r="W28" i="93"/>
  <c r="R28" i="93"/>
  <c r="M28" i="93"/>
  <c r="I28" i="93"/>
  <c r="G28" i="93"/>
  <c r="H28" i="93" s="1"/>
  <c r="F28" i="93"/>
  <c r="E28" i="93"/>
  <c r="W27" i="93"/>
  <c r="R27" i="93"/>
  <c r="M27" i="93"/>
  <c r="I27" i="93"/>
  <c r="G27" i="93"/>
  <c r="H27" i="93" s="1"/>
  <c r="F27" i="93"/>
  <c r="E27" i="93"/>
  <c r="W26" i="93"/>
  <c r="R26" i="93"/>
  <c r="K26" i="93"/>
  <c r="M26" i="93" s="1"/>
  <c r="I26" i="93"/>
  <c r="G26" i="93"/>
  <c r="F26" i="93"/>
  <c r="H26" i="93" s="1"/>
  <c r="E26" i="93"/>
  <c r="W25" i="93"/>
  <c r="R25" i="93"/>
  <c r="M25" i="93"/>
  <c r="I25" i="93"/>
  <c r="G25" i="93"/>
  <c r="F25" i="93"/>
  <c r="H25" i="93" s="1"/>
  <c r="E25" i="93"/>
  <c r="W24" i="93"/>
  <c r="R24" i="93"/>
  <c r="M24" i="93"/>
  <c r="I24" i="93"/>
  <c r="G24" i="93"/>
  <c r="F24" i="93"/>
  <c r="H24" i="93" s="1"/>
  <c r="E24" i="93"/>
  <c r="W23" i="93"/>
  <c r="R23" i="93"/>
  <c r="M23" i="93"/>
  <c r="I23" i="93"/>
  <c r="G23" i="93"/>
  <c r="F23" i="93"/>
  <c r="H23" i="93" s="1"/>
  <c r="E23" i="93"/>
  <c r="W22" i="93"/>
  <c r="R22" i="93"/>
  <c r="M22" i="93"/>
  <c r="I22" i="93"/>
  <c r="G22" i="93"/>
  <c r="F22" i="93"/>
  <c r="H22" i="93" s="1"/>
  <c r="E22" i="93"/>
  <c r="W21" i="93"/>
  <c r="R21" i="93"/>
  <c r="M21" i="93"/>
  <c r="K21" i="93"/>
  <c r="I21" i="93"/>
  <c r="G21" i="93"/>
  <c r="G11" i="93" s="1"/>
  <c r="F21" i="93"/>
  <c r="E21" i="93"/>
  <c r="W20" i="93"/>
  <c r="R20" i="93"/>
  <c r="L20" i="93"/>
  <c r="M20" i="93" s="1"/>
  <c r="K20" i="93"/>
  <c r="I20" i="93"/>
  <c r="G20" i="93"/>
  <c r="H20" i="93" s="1"/>
  <c r="F20" i="93"/>
  <c r="E20" i="93"/>
  <c r="W19" i="93"/>
  <c r="R19" i="93"/>
  <c r="O19" i="93"/>
  <c r="M19" i="93"/>
  <c r="L19" i="93"/>
  <c r="K19" i="93"/>
  <c r="I19" i="93"/>
  <c r="H19" i="93"/>
  <c r="G19" i="93"/>
  <c r="F19" i="93"/>
  <c r="E19" i="93"/>
  <c r="W18" i="93"/>
  <c r="R18" i="93"/>
  <c r="M18" i="93"/>
  <c r="I18" i="93"/>
  <c r="H18" i="93"/>
  <c r="G18" i="93"/>
  <c r="F18" i="93"/>
  <c r="E18" i="93"/>
  <c r="W17" i="93"/>
  <c r="R17" i="93"/>
  <c r="M17" i="93"/>
  <c r="I17" i="93"/>
  <c r="H17" i="93"/>
  <c r="G17" i="93"/>
  <c r="F17" i="93"/>
  <c r="E17" i="93"/>
  <c r="W16" i="93"/>
  <c r="R16" i="93"/>
  <c r="M16" i="93"/>
  <c r="I16" i="93"/>
  <c r="H16" i="93"/>
  <c r="G16" i="93"/>
  <c r="F16" i="93"/>
  <c r="E16" i="93"/>
  <c r="W15" i="93"/>
  <c r="R15" i="93"/>
  <c r="M15" i="93"/>
  <c r="K15" i="93"/>
  <c r="I15" i="93"/>
  <c r="G15" i="93"/>
  <c r="H15" i="93" s="1"/>
  <c r="F15" i="93"/>
  <c r="E15" i="93"/>
  <c r="W14" i="93"/>
  <c r="R14" i="93"/>
  <c r="M14" i="93"/>
  <c r="I14" i="93"/>
  <c r="G14" i="93"/>
  <c r="H14" i="93" s="1"/>
  <c r="F14" i="93"/>
  <c r="E14" i="93"/>
  <c r="W13" i="93"/>
  <c r="R13" i="93"/>
  <c r="K13" i="93"/>
  <c r="K11" i="93" s="1"/>
  <c r="I13" i="93"/>
  <c r="I11" i="93" s="1"/>
  <c r="G13" i="93"/>
  <c r="F13" i="93"/>
  <c r="H13" i="93" s="1"/>
  <c r="E13" i="93"/>
  <c r="E11" i="93" s="1"/>
  <c r="W12" i="93"/>
  <c r="R12" i="93"/>
  <c r="M12" i="93"/>
  <c r="L12" i="93"/>
  <c r="K12" i="93"/>
  <c r="I12" i="93"/>
  <c r="H12" i="93"/>
  <c r="G12" i="93"/>
  <c r="F12" i="93"/>
  <c r="E12" i="93"/>
  <c r="X11" i="93"/>
  <c r="V11" i="93"/>
  <c r="W11" i="93" s="1"/>
  <c r="U11" i="93"/>
  <c r="T11" i="93"/>
  <c r="S11" i="93"/>
  <c r="Q11" i="93"/>
  <c r="P11" i="93"/>
  <c r="R11" i="93" s="1"/>
  <c r="O11" i="93"/>
  <c r="N11" i="93"/>
  <c r="L11" i="93"/>
  <c r="M11" i="93" s="1"/>
  <c r="J11" i="93"/>
  <c r="W10" i="93"/>
  <c r="R10" i="93"/>
  <c r="M10" i="93"/>
  <c r="I10" i="93"/>
  <c r="H10" i="93"/>
  <c r="G10" i="93"/>
  <c r="F10" i="93"/>
  <c r="E10" i="93"/>
  <c r="W9" i="93"/>
  <c r="P9" i="93"/>
  <c r="R9" i="93" s="1"/>
  <c r="K9" i="93"/>
  <c r="K6" i="93" s="1"/>
  <c r="K33" i="93" s="1"/>
  <c r="I9" i="93"/>
  <c r="G9" i="93"/>
  <c r="E9" i="93"/>
  <c r="W8" i="93"/>
  <c r="R8" i="93"/>
  <c r="M8" i="93"/>
  <c r="I8" i="93"/>
  <c r="I6" i="93" s="1"/>
  <c r="G8" i="93"/>
  <c r="F8" i="93"/>
  <c r="E8" i="93"/>
  <c r="W7" i="93"/>
  <c r="R7" i="93"/>
  <c r="M7" i="93"/>
  <c r="K7" i="93"/>
  <c r="J7" i="93"/>
  <c r="E7" i="93" s="1"/>
  <c r="E6" i="93" s="1"/>
  <c r="I7" i="93"/>
  <c r="H7" i="93"/>
  <c r="G7" i="93"/>
  <c r="F7" i="93"/>
  <c r="X6" i="93"/>
  <c r="X33" i="93" s="1"/>
  <c r="V6" i="93"/>
  <c r="W6" i="93" s="1"/>
  <c r="U6" i="93"/>
  <c r="T6" i="93"/>
  <c r="T33" i="93" s="1"/>
  <c r="S6" i="93"/>
  <c r="S33" i="93" s="1"/>
  <c r="Q6" i="93"/>
  <c r="P6" i="93"/>
  <c r="P33" i="93" s="1"/>
  <c r="O6" i="93"/>
  <c r="O33" i="93" s="1"/>
  <c r="N6" i="93"/>
  <c r="N33" i="93" s="1"/>
  <c r="L6" i="93"/>
  <c r="L33" i="93" s="1"/>
  <c r="M33" i="93" s="1"/>
  <c r="J6" i="93"/>
  <c r="J33" i="93" s="1"/>
  <c r="G6" i="93"/>
  <c r="R33" i="93" l="1"/>
  <c r="G33" i="93"/>
  <c r="E33" i="93"/>
  <c r="I33" i="93"/>
  <c r="F9" i="93"/>
  <c r="H9" i="93" s="1"/>
  <c r="M6" i="93"/>
  <c r="M9" i="93"/>
  <c r="M13" i="93"/>
  <c r="H21" i="93"/>
  <c r="V33" i="93"/>
  <c r="W33" i="93" s="1"/>
  <c r="R6" i="93"/>
  <c r="H8" i="93"/>
  <c r="F11" i="93"/>
  <c r="H11" i="93" s="1"/>
  <c r="F6" i="93" l="1"/>
  <c r="H6" i="93" l="1"/>
  <c r="F33" i="93"/>
  <c r="H33" i="93" s="1"/>
  <c r="E82" i="73" l="1"/>
  <c r="D82" i="73"/>
  <c r="B39" i="73"/>
  <c r="B33" i="73"/>
  <c r="D27" i="73"/>
  <c r="C27" i="73"/>
  <c r="B27" i="73"/>
  <c r="E26" i="73"/>
  <c r="E25" i="73"/>
  <c r="E24" i="73"/>
  <c r="E23" i="73"/>
  <c r="E27" i="73" s="1"/>
  <c r="C18" i="73"/>
  <c r="W37" i="92" l="1"/>
  <c r="R37" i="92"/>
  <c r="M37" i="92"/>
  <c r="H37" i="92"/>
  <c r="W36" i="92"/>
  <c r="R36" i="92"/>
  <c r="M36" i="92"/>
  <c r="H36" i="92"/>
  <c r="W35" i="92"/>
  <c r="R35" i="92"/>
  <c r="M35" i="92"/>
  <c r="H35" i="92"/>
  <c r="W34" i="92"/>
  <c r="R34" i="92"/>
  <c r="M34" i="92"/>
  <c r="H34" i="92"/>
  <c r="X33" i="92"/>
  <c r="T33" i="92"/>
  <c r="S33" i="92"/>
  <c r="P33" i="92"/>
  <c r="O33" i="92"/>
  <c r="K33" i="92"/>
  <c r="J33" i="92"/>
  <c r="W32" i="92"/>
  <c r="R32" i="92"/>
  <c r="M32" i="92"/>
  <c r="I32" i="92"/>
  <c r="H32" i="92"/>
  <c r="W31" i="92"/>
  <c r="R31" i="92"/>
  <c r="M31" i="92"/>
  <c r="I31" i="92"/>
  <c r="H31" i="92"/>
  <c r="W30" i="92"/>
  <c r="R30" i="92"/>
  <c r="M30" i="92"/>
  <c r="I30" i="92"/>
  <c r="H30" i="92"/>
  <c r="W29" i="92"/>
  <c r="R29" i="92"/>
  <c r="M29" i="92"/>
  <c r="I29" i="92"/>
  <c r="H29" i="92"/>
  <c r="G29" i="92"/>
  <c r="F29" i="92"/>
  <c r="E29" i="92"/>
  <c r="W28" i="92"/>
  <c r="R28" i="92"/>
  <c r="M28" i="92"/>
  <c r="H28" i="92"/>
  <c r="W27" i="92"/>
  <c r="R27" i="92"/>
  <c r="M27" i="92"/>
  <c r="I27" i="92"/>
  <c r="H27" i="92"/>
  <c r="W26" i="92"/>
  <c r="R26" i="92"/>
  <c r="M26" i="92"/>
  <c r="I26" i="92"/>
  <c r="G26" i="92"/>
  <c r="F26" i="92"/>
  <c r="H26" i="92" s="1"/>
  <c r="E26" i="92"/>
  <c r="W25" i="92"/>
  <c r="R25" i="92"/>
  <c r="M25" i="92"/>
  <c r="I25" i="92"/>
  <c r="H25" i="92"/>
  <c r="W24" i="92"/>
  <c r="R24" i="92"/>
  <c r="M24" i="92"/>
  <c r="I24" i="92"/>
  <c r="H24" i="92"/>
  <c r="W23" i="92"/>
  <c r="R23" i="92"/>
  <c r="M23" i="92"/>
  <c r="I23" i="92"/>
  <c r="H23" i="92"/>
  <c r="W22" i="92"/>
  <c r="R22" i="92"/>
  <c r="M22" i="92"/>
  <c r="I22" i="92"/>
  <c r="H22" i="92"/>
  <c r="W21" i="92"/>
  <c r="R21" i="92"/>
  <c r="M21" i="92"/>
  <c r="I21" i="92"/>
  <c r="G21" i="92"/>
  <c r="F21" i="92"/>
  <c r="H21" i="92" s="1"/>
  <c r="E21" i="92"/>
  <c r="W20" i="92"/>
  <c r="R20" i="92"/>
  <c r="M20" i="92"/>
  <c r="I20" i="92"/>
  <c r="G20" i="92"/>
  <c r="F20" i="92"/>
  <c r="H20" i="92" s="1"/>
  <c r="E20" i="92"/>
  <c r="W19" i="92"/>
  <c r="R19" i="92"/>
  <c r="M19" i="92"/>
  <c r="I19" i="92"/>
  <c r="G19" i="92"/>
  <c r="F19" i="92"/>
  <c r="H19" i="92" s="1"/>
  <c r="E19" i="92"/>
  <c r="W18" i="92"/>
  <c r="R18" i="92"/>
  <c r="M18" i="92"/>
  <c r="I18" i="92"/>
  <c r="G18" i="92"/>
  <c r="F18" i="92"/>
  <c r="H18" i="92" s="1"/>
  <c r="E18" i="92"/>
  <c r="W17" i="92"/>
  <c r="R17" i="92"/>
  <c r="M17" i="92"/>
  <c r="I17" i="92"/>
  <c r="G17" i="92"/>
  <c r="F17" i="92"/>
  <c r="H17" i="92" s="1"/>
  <c r="E17" i="92"/>
  <c r="W16" i="92"/>
  <c r="R16" i="92"/>
  <c r="M16" i="92"/>
  <c r="I16" i="92"/>
  <c r="G16" i="92"/>
  <c r="F16" i="92"/>
  <c r="H16" i="92" s="1"/>
  <c r="E16" i="92"/>
  <c r="W15" i="92"/>
  <c r="R15" i="92"/>
  <c r="M15" i="92"/>
  <c r="I15" i="92"/>
  <c r="G15" i="92"/>
  <c r="F15" i="92"/>
  <c r="H15" i="92" s="1"/>
  <c r="E15" i="92"/>
  <c r="W14" i="92"/>
  <c r="R14" i="92"/>
  <c r="M14" i="92"/>
  <c r="H14" i="92"/>
  <c r="W13" i="92"/>
  <c r="R13" i="92"/>
  <c r="M13" i="92"/>
  <c r="I13" i="92"/>
  <c r="G13" i="92"/>
  <c r="F13" i="92"/>
  <c r="H13" i="92" s="1"/>
  <c r="E13" i="92"/>
  <c r="W12" i="92"/>
  <c r="R12" i="92"/>
  <c r="M12" i="92"/>
  <c r="I12" i="92"/>
  <c r="G12" i="92"/>
  <c r="F12" i="92"/>
  <c r="H12" i="92" s="1"/>
  <c r="E12" i="92"/>
  <c r="E11" i="92" s="1"/>
  <c r="X11" i="92"/>
  <c r="V11" i="92"/>
  <c r="W11" i="92" s="1"/>
  <c r="U11" i="92"/>
  <c r="T11" i="92"/>
  <c r="S11" i="92"/>
  <c r="Q11" i="92"/>
  <c r="R11" i="92" s="1"/>
  <c r="P11" i="92"/>
  <c r="O11" i="92"/>
  <c r="L11" i="92"/>
  <c r="M11" i="92" s="1"/>
  <c r="K11" i="92"/>
  <c r="J11" i="92"/>
  <c r="G11" i="92"/>
  <c r="W10" i="92"/>
  <c r="R10" i="92"/>
  <c r="M10" i="92"/>
  <c r="I10" i="92"/>
  <c r="G10" i="92"/>
  <c r="H10" i="92" s="1"/>
  <c r="F10" i="92"/>
  <c r="E10" i="92"/>
  <c r="W9" i="92"/>
  <c r="R9" i="92"/>
  <c r="M9" i="92"/>
  <c r="I9" i="92"/>
  <c r="G9" i="92"/>
  <c r="H9" i="92" s="1"/>
  <c r="F9" i="92"/>
  <c r="E9" i="92"/>
  <c r="W8" i="92"/>
  <c r="R8" i="92"/>
  <c r="M8" i="92"/>
  <c r="I8" i="92"/>
  <c r="G8" i="92"/>
  <c r="H8" i="92" s="1"/>
  <c r="W7" i="92"/>
  <c r="R7" i="92"/>
  <c r="M7" i="92"/>
  <c r="I7" i="92"/>
  <c r="G7" i="92"/>
  <c r="F7" i="92"/>
  <c r="H7" i="92" s="1"/>
  <c r="E7" i="92"/>
  <c r="X6" i="92"/>
  <c r="V6" i="92"/>
  <c r="V33" i="92" s="1"/>
  <c r="W33" i="92" s="1"/>
  <c r="U6" i="92"/>
  <c r="U33" i="92" s="1"/>
  <c r="T6" i="92"/>
  <c r="S6" i="92"/>
  <c r="Q6" i="92"/>
  <c r="R6" i="92" s="1"/>
  <c r="P6" i="92"/>
  <c r="O6" i="92"/>
  <c r="N6" i="92"/>
  <c r="M6" i="92"/>
  <c r="L6" i="92"/>
  <c r="L33" i="92" s="1"/>
  <c r="M33" i="92" s="1"/>
  <c r="K6" i="92"/>
  <c r="J6" i="92"/>
  <c r="I6" i="92"/>
  <c r="F6" i="92"/>
  <c r="E6" i="92"/>
  <c r="E33" i="92" l="1"/>
  <c r="G6" i="92"/>
  <c r="W6" i="92"/>
  <c r="Q33" i="92"/>
  <c r="R33" i="92" s="1"/>
  <c r="F11" i="92"/>
  <c r="H11" i="92" s="1"/>
  <c r="H6" i="92" l="1"/>
  <c r="G33" i="92"/>
  <c r="F33" i="92"/>
  <c r="H33" i="92" l="1"/>
  <c r="W37" i="91" l="1"/>
  <c r="R37" i="91"/>
  <c r="M37" i="91"/>
  <c r="H37" i="91"/>
  <c r="W36" i="91"/>
  <c r="R36" i="91"/>
  <c r="M36" i="91"/>
  <c r="H36" i="91"/>
  <c r="W35" i="91"/>
  <c r="R35" i="91"/>
  <c r="M35" i="91"/>
  <c r="H35" i="91"/>
  <c r="W34" i="91"/>
  <c r="R34" i="91"/>
  <c r="M34" i="91"/>
  <c r="H34" i="91"/>
  <c r="W32" i="91"/>
  <c r="R32" i="91"/>
  <c r="M32" i="91"/>
  <c r="I32" i="91"/>
  <c r="G32" i="91"/>
  <c r="H32" i="91" s="1"/>
  <c r="F32" i="91"/>
  <c r="E32" i="91"/>
  <c r="W31" i="91"/>
  <c r="R31" i="91"/>
  <c r="M31" i="91"/>
  <c r="I31" i="91"/>
  <c r="G31" i="91"/>
  <c r="H31" i="91" s="1"/>
  <c r="F31" i="91"/>
  <c r="E31" i="91"/>
  <c r="W30" i="91"/>
  <c r="R30" i="91"/>
  <c r="M30" i="91"/>
  <c r="I30" i="91"/>
  <c r="G30" i="91"/>
  <c r="H30" i="91" s="1"/>
  <c r="F30" i="91"/>
  <c r="E30" i="91"/>
  <c r="W29" i="91"/>
  <c r="R29" i="91"/>
  <c r="M29" i="91"/>
  <c r="I29" i="91"/>
  <c r="G29" i="91"/>
  <c r="H29" i="91" s="1"/>
  <c r="F29" i="91"/>
  <c r="E29" i="91"/>
  <c r="W28" i="91"/>
  <c r="R28" i="91"/>
  <c r="M28" i="91"/>
  <c r="I28" i="91"/>
  <c r="G28" i="91"/>
  <c r="H28" i="91" s="1"/>
  <c r="F28" i="91"/>
  <c r="E28" i="91"/>
  <c r="W27" i="91"/>
  <c r="R27" i="91"/>
  <c r="M27" i="91"/>
  <c r="I27" i="91"/>
  <c r="G27" i="91"/>
  <c r="H27" i="91" s="1"/>
  <c r="F27" i="91"/>
  <c r="E27" i="91"/>
  <c r="W26" i="91"/>
  <c r="R26" i="91"/>
  <c r="M26" i="91"/>
  <c r="I26" i="91"/>
  <c r="G26" i="91"/>
  <c r="H26" i="91" s="1"/>
  <c r="F26" i="91"/>
  <c r="E26" i="91"/>
  <c r="W25" i="91"/>
  <c r="R25" i="91"/>
  <c r="M25" i="91"/>
  <c r="I25" i="91"/>
  <c r="G25" i="91"/>
  <c r="H25" i="91" s="1"/>
  <c r="F25" i="91"/>
  <c r="E25" i="91"/>
  <c r="W24" i="91"/>
  <c r="R24" i="91"/>
  <c r="M24" i="91"/>
  <c r="I24" i="91"/>
  <c r="G24" i="91"/>
  <c r="H24" i="91" s="1"/>
  <c r="F24" i="91"/>
  <c r="E24" i="91"/>
  <c r="W23" i="91"/>
  <c r="R23" i="91"/>
  <c r="M23" i="91"/>
  <c r="I23" i="91"/>
  <c r="G23" i="91"/>
  <c r="H23" i="91" s="1"/>
  <c r="F23" i="91"/>
  <c r="E23" i="91"/>
  <c r="W22" i="91"/>
  <c r="R22" i="91"/>
  <c r="M22" i="91"/>
  <c r="I22" i="91"/>
  <c r="G22" i="91"/>
  <c r="H22" i="91" s="1"/>
  <c r="F22" i="91"/>
  <c r="E22" i="91"/>
  <c r="W21" i="91"/>
  <c r="R21" i="91"/>
  <c r="M21" i="91"/>
  <c r="I21" i="91"/>
  <c r="G21" i="91"/>
  <c r="H21" i="91" s="1"/>
  <c r="F21" i="91"/>
  <c r="E21" i="91"/>
  <c r="W20" i="91"/>
  <c r="R20" i="91"/>
  <c r="M20" i="91"/>
  <c r="I20" i="91"/>
  <c r="G20" i="91"/>
  <c r="H20" i="91" s="1"/>
  <c r="F20" i="91"/>
  <c r="E20" i="91"/>
  <c r="W19" i="91"/>
  <c r="R19" i="91"/>
  <c r="M19" i="91"/>
  <c r="I19" i="91"/>
  <c r="G19" i="91"/>
  <c r="H19" i="91" s="1"/>
  <c r="F19" i="91"/>
  <c r="E19" i="91"/>
  <c r="W18" i="91"/>
  <c r="R18" i="91"/>
  <c r="M18" i="91"/>
  <c r="I18" i="91"/>
  <c r="G18" i="91"/>
  <c r="H18" i="91" s="1"/>
  <c r="F18" i="91"/>
  <c r="E18" i="91"/>
  <c r="W17" i="91"/>
  <c r="R17" i="91"/>
  <c r="M17" i="91"/>
  <c r="I17" i="91"/>
  <c r="G17" i="91"/>
  <c r="H17" i="91" s="1"/>
  <c r="F17" i="91"/>
  <c r="E17" i="91"/>
  <c r="W16" i="91"/>
  <c r="R16" i="91"/>
  <c r="M16" i="91"/>
  <c r="I16" i="91"/>
  <c r="G16" i="91"/>
  <c r="H16" i="91" s="1"/>
  <c r="F16" i="91"/>
  <c r="E16" i="91"/>
  <c r="W15" i="91"/>
  <c r="R15" i="91"/>
  <c r="M15" i="91"/>
  <c r="I15" i="91"/>
  <c r="G15" i="91"/>
  <c r="H15" i="91" s="1"/>
  <c r="F15" i="91"/>
  <c r="E15" i="91"/>
  <c r="W14" i="91"/>
  <c r="R14" i="91"/>
  <c r="M14" i="91"/>
  <c r="I14" i="91"/>
  <c r="G14" i="91"/>
  <c r="H14" i="91" s="1"/>
  <c r="F14" i="91"/>
  <c r="E14" i="91"/>
  <c r="W13" i="91"/>
  <c r="R13" i="91"/>
  <c r="M13" i="91"/>
  <c r="I13" i="91"/>
  <c r="G13" i="91"/>
  <c r="H13" i="91" s="1"/>
  <c r="F13" i="91"/>
  <c r="E13" i="91"/>
  <c r="W12" i="91"/>
  <c r="R12" i="91"/>
  <c r="M12" i="91"/>
  <c r="I12" i="91"/>
  <c r="G12" i="91"/>
  <c r="H12" i="91" s="1"/>
  <c r="F12" i="91"/>
  <c r="E12" i="91"/>
  <c r="X11" i="91"/>
  <c r="V11" i="91"/>
  <c r="U11" i="91"/>
  <c r="W11" i="91" s="1"/>
  <c r="T11" i="91"/>
  <c r="S11" i="91"/>
  <c r="Q11" i="91"/>
  <c r="R11" i="91" s="1"/>
  <c r="P11" i="91"/>
  <c r="O11" i="91"/>
  <c r="N11" i="91"/>
  <c r="M11" i="91"/>
  <c r="L11" i="91"/>
  <c r="K11" i="91"/>
  <c r="J11" i="91"/>
  <c r="I11" i="91"/>
  <c r="G11" i="91"/>
  <c r="H11" i="91" s="1"/>
  <c r="F11" i="91"/>
  <c r="E11" i="91"/>
  <c r="W10" i="91"/>
  <c r="R10" i="91"/>
  <c r="M10" i="91"/>
  <c r="I10" i="91"/>
  <c r="G10" i="91"/>
  <c r="H10" i="91" s="1"/>
  <c r="F10" i="91"/>
  <c r="E10" i="91"/>
  <c r="W9" i="91"/>
  <c r="R9" i="91"/>
  <c r="M9" i="91"/>
  <c r="I9" i="91"/>
  <c r="G9" i="91"/>
  <c r="H9" i="91" s="1"/>
  <c r="F9" i="91"/>
  <c r="E9" i="91"/>
  <c r="W8" i="91"/>
  <c r="R8" i="91"/>
  <c r="M8" i="91"/>
  <c r="I8" i="91"/>
  <c r="G8" i="91"/>
  <c r="H8" i="91" s="1"/>
  <c r="F8" i="91"/>
  <c r="E8" i="91"/>
  <c r="E6" i="91" s="1"/>
  <c r="E33" i="91" s="1"/>
  <c r="W7" i="91"/>
  <c r="R7" i="91"/>
  <c r="M7" i="91"/>
  <c r="I7" i="91"/>
  <c r="I6" i="91" s="1"/>
  <c r="I33" i="91" s="1"/>
  <c r="F7" i="91"/>
  <c r="H7" i="91" s="1"/>
  <c r="E7" i="91"/>
  <c r="X6" i="91"/>
  <c r="X33" i="91" s="1"/>
  <c r="V6" i="91"/>
  <c r="W6" i="91" s="1"/>
  <c r="U6" i="91"/>
  <c r="T6" i="91"/>
  <c r="T33" i="91" s="1"/>
  <c r="S6" i="91"/>
  <c r="S33" i="91" s="1"/>
  <c r="Q6" i="91"/>
  <c r="P6" i="91"/>
  <c r="P33" i="91" s="1"/>
  <c r="O6" i="91"/>
  <c r="O33" i="91" s="1"/>
  <c r="N6" i="91"/>
  <c r="N33" i="91" s="1"/>
  <c r="L6" i="91"/>
  <c r="L33" i="91" s="1"/>
  <c r="M33" i="91" s="1"/>
  <c r="K6" i="91"/>
  <c r="K33" i="91" s="1"/>
  <c r="J6" i="91"/>
  <c r="J33" i="91" s="1"/>
  <c r="F6" i="91"/>
  <c r="F33" i="91" s="1"/>
  <c r="Q33" i="91" l="1"/>
  <c r="R33" i="91" s="1"/>
  <c r="U33" i="91"/>
  <c r="M6" i="91"/>
  <c r="V33" i="91"/>
  <c r="W33" i="91" s="1"/>
  <c r="R6" i="91"/>
  <c r="G6" i="91"/>
  <c r="G33" i="91" l="1"/>
  <c r="H33" i="91" s="1"/>
  <c r="H6" i="91"/>
  <c r="E148" i="71" l="1"/>
  <c r="D148" i="71"/>
  <c r="B51" i="71"/>
  <c r="A51" i="71"/>
  <c r="B43" i="71"/>
  <c r="B35" i="71"/>
  <c r="D27" i="71"/>
  <c r="C27" i="71"/>
  <c r="B27" i="71"/>
  <c r="E26" i="71"/>
  <c r="E25" i="71"/>
  <c r="E24" i="71"/>
  <c r="E23" i="71"/>
  <c r="E27" i="71" s="1"/>
  <c r="C18" i="71"/>
  <c r="C6" i="71"/>
  <c r="W37" i="89" l="1"/>
  <c r="R37" i="89"/>
  <c r="M37" i="89"/>
  <c r="W36" i="89"/>
  <c r="R36" i="89"/>
  <c r="M36" i="89"/>
  <c r="W35" i="89"/>
  <c r="R35" i="89"/>
  <c r="M35" i="89"/>
  <c r="W34" i="89"/>
  <c r="V34" i="89"/>
  <c r="U34" i="89"/>
  <c r="T34" i="89"/>
  <c r="R34" i="89"/>
  <c r="M34" i="89"/>
  <c r="I32" i="89"/>
  <c r="G32" i="89"/>
  <c r="F32" i="89"/>
  <c r="E32" i="89"/>
  <c r="I31" i="89"/>
  <c r="G31" i="89"/>
  <c r="F31" i="89"/>
  <c r="E31" i="89"/>
  <c r="L30" i="89"/>
  <c r="M30" i="89" s="1"/>
  <c r="K30" i="89"/>
  <c r="I30" i="89"/>
  <c r="G30" i="89"/>
  <c r="H30" i="89" s="1"/>
  <c r="F30" i="89"/>
  <c r="E30" i="89"/>
  <c r="N29" i="89"/>
  <c r="M29" i="89"/>
  <c r="L29" i="89"/>
  <c r="K29" i="89"/>
  <c r="I29" i="89"/>
  <c r="H29" i="89"/>
  <c r="G29" i="89"/>
  <c r="F29" i="89"/>
  <c r="E29" i="89"/>
  <c r="R28" i="89"/>
  <c r="Q28" i="89"/>
  <c r="N28" i="89"/>
  <c r="L28" i="89"/>
  <c r="M28" i="89" s="1"/>
  <c r="K28" i="89"/>
  <c r="I28" i="89"/>
  <c r="G28" i="89"/>
  <c r="H28" i="89" s="1"/>
  <c r="F28" i="89"/>
  <c r="E28" i="89"/>
  <c r="I27" i="89"/>
  <c r="G27" i="89"/>
  <c r="F27" i="89"/>
  <c r="E27" i="89"/>
  <c r="U26" i="89"/>
  <c r="W26" i="89" s="1"/>
  <c r="N26" i="89"/>
  <c r="L26" i="89"/>
  <c r="K26" i="89"/>
  <c r="M26" i="89" s="1"/>
  <c r="I26" i="89"/>
  <c r="G26" i="89"/>
  <c r="F26" i="89"/>
  <c r="H26" i="89" s="1"/>
  <c r="E26" i="89"/>
  <c r="N25" i="89"/>
  <c r="L25" i="89"/>
  <c r="M25" i="89" s="1"/>
  <c r="K25" i="89"/>
  <c r="I25" i="89"/>
  <c r="G25" i="89"/>
  <c r="H25" i="89" s="1"/>
  <c r="F25" i="89"/>
  <c r="E25" i="89"/>
  <c r="I24" i="89"/>
  <c r="G24" i="89"/>
  <c r="F24" i="89"/>
  <c r="E24" i="89"/>
  <c r="I23" i="89"/>
  <c r="G23" i="89"/>
  <c r="F23" i="89"/>
  <c r="E23" i="89"/>
  <c r="I22" i="89"/>
  <c r="G22" i="89"/>
  <c r="F22" i="89"/>
  <c r="E22" i="89"/>
  <c r="U21" i="89"/>
  <c r="W21" i="89" s="1"/>
  <c r="Q21" i="89"/>
  <c r="R21" i="89" s="1"/>
  <c r="O21" i="89"/>
  <c r="N21" i="89"/>
  <c r="L21" i="89"/>
  <c r="M21" i="89" s="1"/>
  <c r="K21" i="89"/>
  <c r="I21" i="89"/>
  <c r="G21" i="89"/>
  <c r="H21" i="89" s="1"/>
  <c r="F21" i="89"/>
  <c r="E21" i="89"/>
  <c r="V20" i="89"/>
  <c r="W20" i="89" s="1"/>
  <c r="U20" i="89"/>
  <c r="R20" i="89"/>
  <c r="Q20" i="89"/>
  <c r="O20" i="89"/>
  <c r="E20" i="89" s="1"/>
  <c r="N20" i="89"/>
  <c r="M20" i="89"/>
  <c r="L20" i="89"/>
  <c r="K20" i="89"/>
  <c r="I20" i="89"/>
  <c r="H20" i="89"/>
  <c r="G20" i="89"/>
  <c r="F20" i="89"/>
  <c r="W19" i="89"/>
  <c r="U19" i="89"/>
  <c r="R19" i="89"/>
  <c r="Q19" i="89"/>
  <c r="N19" i="89"/>
  <c r="N11" i="89" s="1"/>
  <c r="L19" i="89"/>
  <c r="M19" i="89" s="1"/>
  <c r="K19" i="89"/>
  <c r="I19" i="89"/>
  <c r="G19" i="89"/>
  <c r="H19" i="89" s="1"/>
  <c r="F19" i="89"/>
  <c r="E19" i="89"/>
  <c r="U18" i="89"/>
  <c r="W18" i="89" s="1"/>
  <c r="Q18" i="89"/>
  <c r="R18" i="89" s="1"/>
  <c r="N18" i="89"/>
  <c r="L18" i="89"/>
  <c r="K18" i="89"/>
  <c r="M18" i="89" s="1"/>
  <c r="I18" i="89"/>
  <c r="F18" i="89"/>
  <c r="E18" i="89"/>
  <c r="N17" i="89"/>
  <c r="L17" i="89"/>
  <c r="M17" i="89" s="1"/>
  <c r="K17" i="89"/>
  <c r="I17" i="89"/>
  <c r="G17" i="89"/>
  <c r="H17" i="89" s="1"/>
  <c r="F17" i="89"/>
  <c r="E17" i="89"/>
  <c r="Q16" i="89"/>
  <c r="R16" i="89" s="1"/>
  <c r="N16" i="89"/>
  <c r="L16" i="89"/>
  <c r="K16" i="89"/>
  <c r="I16" i="89"/>
  <c r="F16" i="89"/>
  <c r="E16" i="89"/>
  <c r="N15" i="89"/>
  <c r="L15" i="89"/>
  <c r="K15" i="89"/>
  <c r="M15" i="89" s="1"/>
  <c r="I15" i="89"/>
  <c r="G15" i="89"/>
  <c r="F15" i="89"/>
  <c r="H15" i="89" s="1"/>
  <c r="E15" i="89"/>
  <c r="N14" i="89"/>
  <c r="L14" i="89"/>
  <c r="M14" i="89" s="1"/>
  <c r="K14" i="89"/>
  <c r="I14" i="89"/>
  <c r="G14" i="89"/>
  <c r="H14" i="89" s="1"/>
  <c r="F14" i="89"/>
  <c r="E14" i="89"/>
  <c r="V13" i="89"/>
  <c r="W13" i="89" s="1"/>
  <c r="U13" i="89"/>
  <c r="N13" i="89"/>
  <c r="K13" i="89"/>
  <c r="I13" i="89"/>
  <c r="I11" i="89" s="1"/>
  <c r="F13" i="89"/>
  <c r="E13" i="89"/>
  <c r="E11" i="89" s="1"/>
  <c r="U12" i="89"/>
  <c r="W12" i="89" s="1"/>
  <c r="Q12" i="89"/>
  <c r="Q11" i="89" s="1"/>
  <c r="R11" i="89" s="1"/>
  <c r="N12" i="89"/>
  <c r="M12" i="89"/>
  <c r="L12" i="89"/>
  <c r="K12" i="89"/>
  <c r="K11" i="89" s="1"/>
  <c r="I12" i="89"/>
  <c r="F12" i="89"/>
  <c r="E12" i="89"/>
  <c r="X11" i="89"/>
  <c r="T11" i="89"/>
  <c r="S11" i="89"/>
  <c r="P11" i="89"/>
  <c r="J11" i="89"/>
  <c r="J33" i="89" s="1"/>
  <c r="I10" i="89"/>
  <c r="G10" i="89"/>
  <c r="H10" i="89" s="1"/>
  <c r="F10" i="89"/>
  <c r="E10" i="89"/>
  <c r="V9" i="89"/>
  <c r="W9" i="89" s="1"/>
  <c r="U9" i="89"/>
  <c r="R9" i="89"/>
  <c r="Q9" i="89"/>
  <c r="L9" i="89"/>
  <c r="K9" i="89"/>
  <c r="M9" i="89" s="1"/>
  <c r="I9" i="89"/>
  <c r="G9" i="89"/>
  <c r="F9" i="89"/>
  <c r="F6" i="89" s="1"/>
  <c r="E9" i="89"/>
  <c r="N8" i="89"/>
  <c r="L8" i="89"/>
  <c r="M8" i="89" s="1"/>
  <c r="K8" i="89"/>
  <c r="I8" i="89"/>
  <c r="F8" i="89"/>
  <c r="E8" i="89"/>
  <c r="U7" i="89"/>
  <c r="W7" i="89" s="1"/>
  <c r="R7" i="89"/>
  <c r="N7" i="89"/>
  <c r="N6" i="89" s="1"/>
  <c r="N33" i="89" s="1"/>
  <c r="L7" i="89"/>
  <c r="M7" i="89" s="1"/>
  <c r="K7" i="89"/>
  <c r="I7" i="89"/>
  <c r="G7" i="89"/>
  <c r="H7" i="89" s="1"/>
  <c r="F7" i="89"/>
  <c r="E7" i="89"/>
  <c r="X6" i="89"/>
  <c r="X33" i="89" s="1"/>
  <c r="T6" i="89"/>
  <c r="T33" i="89" s="1"/>
  <c r="S6" i="89"/>
  <c r="S33" i="89" s="1"/>
  <c r="Q6" i="89"/>
  <c r="Q33" i="89" s="1"/>
  <c r="P6" i="89"/>
  <c r="P33" i="89" s="1"/>
  <c r="O6" i="89"/>
  <c r="K6" i="89"/>
  <c r="K33" i="89" s="1"/>
  <c r="J6" i="89"/>
  <c r="I6" i="89"/>
  <c r="I33" i="89" s="1"/>
  <c r="E6" i="89"/>
  <c r="E33" i="89" s="1"/>
  <c r="G8" i="89" l="1"/>
  <c r="U6" i="89"/>
  <c r="H9" i="89"/>
  <c r="F11" i="89"/>
  <c r="F33" i="89" s="1"/>
  <c r="V11" i="89"/>
  <c r="G16" i="89"/>
  <c r="H16" i="89" s="1"/>
  <c r="R6" i="89"/>
  <c r="V6" i="89"/>
  <c r="O11" i="89"/>
  <c r="O33" i="89" s="1"/>
  <c r="G12" i="89"/>
  <c r="R12" i="89"/>
  <c r="L13" i="89"/>
  <c r="L6" i="89"/>
  <c r="U11" i="89"/>
  <c r="G18" i="89"/>
  <c r="H18" i="89" s="1"/>
  <c r="G11" i="89" l="1"/>
  <c r="H11" i="89" s="1"/>
  <c r="H12" i="89"/>
  <c r="M6" i="89"/>
  <c r="H8" i="89"/>
  <c r="G6" i="89"/>
  <c r="W11" i="89"/>
  <c r="V33" i="89"/>
  <c r="W6" i="89"/>
  <c r="U33" i="89"/>
  <c r="M13" i="89"/>
  <c r="G13" i="89"/>
  <c r="H13" i="89" s="1"/>
  <c r="L11" i="89"/>
  <c r="M11" i="89" s="1"/>
  <c r="W33" i="89" l="1"/>
  <c r="L33" i="89"/>
  <c r="H6" i="89"/>
  <c r="G33" i="89"/>
  <c r="E78" i="67" l="1"/>
  <c r="D78" i="67"/>
  <c r="B51" i="67"/>
  <c r="A51" i="67"/>
  <c r="B43" i="67"/>
  <c r="B35" i="67"/>
  <c r="D27" i="67"/>
  <c r="C27" i="67"/>
  <c r="B27" i="67"/>
  <c r="E26" i="67"/>
  <c r="E25" i="67"/>
  <c r="E27" i="67" s="1"/>
  <c r="E24" i="67"/>
  <c r="E23" i="67"/>
  <c r="C18" i="67"/>
  <c r="C6" i="67"/>
  <c r="R37" i="85" l="1"/>
  <c r="H37" i="85"/>
  <c r="R36" i="85"/>
  <c r="H36" i="85"/>
  <c r="R35" i="85"/>
  <c r="H35" i="85"/>
  <c r="R34" i="85"/>
  <c r="H34" i="85"/>
  <c r="N33" i="85"/>
  <c r="I32" i="85"/>
  <c r="G32" i="85"/>
  <c r="F32" i="85"/>
  <c r="E32" i="85"/>
  <c r="I31" i="85"/>
  <c r="G31" i="85"/>
  <c r="F31" i="85"/>
  <c r="E31" i="85"/>
  <c r="I30" i="85"/>
  <c r="G30" i="85"/>
  <c r="F30" i="85"/>
  <c r="E30" i="85"/>
  <c r="M29" i="85"/>
  <c r="G29" i="85"/>
  <c r="H29" i="85" s="1"/>
  <c r="F29" i="85"/>
  <c r="E29" i="85"/>
  <c r="M28" i="85"/>
  <c r="H28" i="85"/>
  <c r="G28" i="85"/>
  <c r="G27" i="85"/>
  <c r="F27" i="85"/>
  <c r="E27" i="85"/>
  <c r="M26" i="85"/>
  <c r="H26" i="85"/>
  <c r="G26" i="85"/>
  <c r="F26" i="85"/>
  <c r="E26" i="85"/>
  <c r="I25" i="85"/>
  <c r="G25" i="85"/>
  <c r="F25" i="85"/>
  <c r="E25" i="85"/>
  <c r="I24" i="85"/>
  <c r="I11" i="85" s="1"/>
  <c r="G24" i="85"/>
  <c r="F24" i="85"/>
  <c r="E24" i="85"/>
  <c r="G23" i="85"/>
  <c r="F23" i="85"/>
  <c r="E23" i="85"/>
  <c r="I22" i="85"/>
  <c r="G22" i="85"/>
  <c r="F22" i="85"/>
  <c r="E22" i="85"/>
  <c r="R21" i="85"/>
  <c r="M21" i="85"/>
  <c r="G21" i="85"/>
  <c r="H21" i="85" s="1"/>
  <c r="F21" i="85"/>
  <c r="E21" i="85"/>
  <c r="R20" i="85"/>
  <c r="M20" i="85"/>
  <c r="G20" i="85"/>
  <c r="H20" i="85" s="1"/>
  <c r="F20" i="85"/>
  <c r="E20" i="85"/>
  <c r="R19" i="85"/>
  <c r="M19" i="85"/>
  <c r="G19" i="85"/>
  <c r="H19" i="85" s="1"/>
  <c r="F19" i="85"/>
  <c r="E19" i="85"/>
  <c r="R18" i="85"/>
  <c r="M18" i="85"/>
  <c r="G18" i="85"/>
  <c r="H18" i="85" s="1"/>
  <c r="F18" i="85"/>
  <c r="E18" i="85"/>
  <c r="M17" i="85"/>
  <c r="H17" i="85"/>
  <c r="G17" i="85"/>
  <c r="F17" i="85"/>
  <c r="E17" i="85"/>
  <c r="M16" i="85"/>
  <c r="G16" i="85"/>
  <c r="H16" i="85" s="1"/>
  <c r="F16" i="85"/>
  <c r="E16" i="85"/>
  <c r="M15" i="85"/>
  <c r="G15" i="85"/>
  <c r="F15" i="85"/>
  <c r="H15" i="85" s="1"/>
  <c r="E15" i="85"/>
  <c r="I14" i="85"/>
  <c r="G14" i="85"/>
  <c r="F14" i="85"/>
  <c r="E14" i="85"/>
  <c r="M13" i="85"/>
  <c r="G13" i="85"/>
  <c r="H13" i="85" s="1"/>
  <c r="F13" i="85"/>
  <c r="E13" i="85"/>
  <c r="R12" i="85"/>
  <c r="M12" i="85"/>
  <c r="G12" i="85"/>
  <c r="H12" i="85" s="1"/>
  <c r="F12" i="85"/>
  <c r="F11" i="85" s="1"/>
  <c r="E12" i="85"/>
  <c r="E11" i="85" s="1"/>
  <c r="X11" i="85"/>
  <c r="V11" i="85"/>
  <c r="U11" i="85"/>
  <c r="S11" i="85"/>
  <c r="Q11" i="85"/>
  <c r="R11" i="85" s="1"/>
  <c r="P11" i="85"/>
  <c r="O11" i="85"/>
  <c r="N11" i="85"/>
  <c r="L11" i="85"/>
  <c r="K11" i="85"/>
  <c r="M11" i="85" s="1"/>
  <c r="J11" i="85"/>
  <c r="G11" i="85"/>
  <c r="H11" i="85" s="1"/>
  <c r="I10" i="85"/>
  <c r="G10" i="85"/>
  <c r="F10" i="85"/>
  <c r="E10" i="85"/>
  <c r="R9" i="85"/>
  <c r="M9" i="85"/>
  <c r="G9" i="85"/>
  <c r="H9" i="85" s="1"/>
  <c r="F9" i="85"/>
  <c r="E9" i="85"/>
  <c r="I8" i="85"/>
  <c r="G8" i="85"/>
  <c r="F8" i="85"/>
  <c r="F6" i="85" s="1"/>
  <c r="F33" i="85" s="1"/>
  <c r="E8" i="85"/>
  <c r="E6" i="85" s="1"/>
  <c r="W7" i="85"/>
  <c r="M7" i="85"/>
  <c r="G7" i="85"/>
  <c r="H7" i="85" s="1"/>
  <c r="F7" i="85"/>
  <c r="E7" i="85"/>
  <c r="X6" i="85"/>
  <c r="X33" i="85" s="1"/>
  <c r="W6" i="85"/>
  <c r="V6" i="85"/>
  <c r="V33" i="85" s="1"/>
  <c r="U6" i="85"/>
  <c r="U33" i="85" s="1"/>
  <c r="T6" i="85"/>
  <c r="T33" i="85" s="1"/>
  <c r="S6" i="85"/>
  <c r="S33" i="85" s="1"/>
  <c r="Q6" i="85"/>
  <c r="Q33" i="85" s="1"/>
  <c r="P6" i="85"/>
  <c r="P33" i="85" s="1"/>
  <c r="O6" i="85"/>
  <c r="O33" i="85" s="1"/>
  <c r="N6" i="85"/>
  <c r="L6" i="85"/>
  <c r="L33" i="85" s="1"/>
  <c r="K6" i="85"/>
  <c r="K33" i="85" s="1"/>
  <c r="J6" i="85"/>
  <c r="J33" i="85" s="1"/>
  <c r="I6" i="85"/>
  <c r="I33" i="85" s="1"/>
  <c r="G6" i="85"/>
  <c r="H6" i="85" l="1"/>
  <c r="W33" i="85"/>
  <c r="E33" i="85"/>
  <c r="M6" i="85"/>
  <c r="R6" i="85"/>
  <c r="G33" i="85"/>
  <c r="R37" i="82" l="1"/>
  <c r="M37" i="82"/>
  <c r="H37" i="82"/>
  <c r="R36" i="82"/>
  <c r="H36" i="82"/>
  <c r="R35" i="82"/>
  <c r="M35" i="82"/>
  <c r="H35" i="82"/>
  <c r="R34" i="82"/>
  <c r="M34" i="82"/>
  <c r="H34" i="82"/>
  <c r="S33" i="82"/>
  <c r="O33" i="82"/>
  <c r="K33" i="82"/>
  <c r="R32" i="82"/>
  <c r="M32" i="82"/>
  <c r="I32" i="82"/>
  <c r="G32" i="82"/>
  <c r="F32" i="82"/>
  <c r="H32" i="82" s="1"/>
  <c r="E32" i="82"/>
  <c r="R31" i="82"/>
  <c r="M31" i="82"/>
  <c r="I31" i="82"/>
  <c r="G31" i="82"/>
  <c r="H31" i="82" s="1"/>
  <c r="F31" i="82"/>
  <c r="E31" i="82"/>
  <c r="R30" i="82"/>
  <c r="M30" i="82"/>
  <c r="I30" i="82"/>
  <c r="H30" i="82"/>
  <c r="G30" i="82"/>
  <c r="F30" i="82"/>
  <c r="E30" i="82"/>
  <c r="R29" i="82"/>
  <c r="M29" i="82"/>
  <c r="I29" i="82"/>
  <c r="G29" i="82"/>
  <c r="H29" i="82" s="1"/>
  <c r="F29" i="82"/>
  <c r="E29" i="82"/>
  <c r="R28" i="82"/>
  <c r="M28" i="82"/>
  <c r="I28" i="82"/>
  <c r="G28" i="82"/>
  <c r="F28" i="82"/>
  <c r="H28" i="82" s="1"/>
  <c r="E28" i="82"/>
  <c r="R27" i="82"/>
  <c r="M27" i="82"/>
  <c r="I27" i="82"/>
  <c r="G27" i="82"/>
  <c r="H27" i="82" s="1"/>
  <c r="F27" i="82"/>
  <c r="E27" i="82"/>
  <c r="R26" i="82"/>
  <c r="M26" i="82"/>
  <c r="I26" i="82"/>
  <c r="H26" i="82"/>
  <c r="G26" i="82"/>
  <c r="F26" i="82"/>
  <c r="E26" i="82"/>
  <c r="R25" i="82"/>
  <c r="M25" i="82"/>
  <c r="I25" i="82"/>
  <c r="G25" i="82"/>
  <c r="H25" i="82" s="1"/>
  <c r="F25" i="82"/>
  <c r="E25" i="82"/>
  <c r="R24" i="82"/>
  <c r="M24" i="82"/>
  <c r="I24" i="82"/>
  <c r="G24" i="82"/>
  <c r="F24" i="82"/>
  <c r="H24" i="82" s="1"/>
  <c r="E24" i="82"/>
  <c r="R23" i="82"/>
  <c r="M23" i="82"/>
  <c r="I23" i="82"/>
  <c r="G23" i="82"/>
  <c r="H23" i="82" s="1"/>
  <c r="F23" i="82"/>
  <c r="E23" i="82"/>
  <c r="R22" i="82"/>
  <c r="M22" i="82"/>
  <c r="I22" i="82"/>
  <c r="H22" i="82"/>
  <c r="G22" i="82"/>
  <c r="F22" i="82"/>
  <c r="E22" i="82"/>
  <c r="R21" i="82"/>
  <c r="M21" i="82"/>
  <c r="I21" i="82"/>
  <c r="G21" i="82"/>
  <c r="H21" i="82" s="1"/>
  <c r="F21" i="82"/>
  <c r="E21" i="82"/>
  <c r="R20" i="82"/>
  <c r="M20" i="82"/>
  <c r="I20" i="82"/>
  <c r="G20" i="82"/>
  <c r="F20" i="82"/>
  <c r="H20" i="82" s="1"/>
  <c r="E20" i="82"/>
  <c r="R19" i="82"/>
  <c r="M19" i="82"/>
  <c r="I19" i="82"/>
  <c r="G19" i="82"/>
  <c r="H19" i="82" s="1"/>
  <c r="F19" i="82"/>
  <c r="E19" i="82"/>
  <c r="R18" i="82"/>
  <c r="M18" i="82"/>
  <c r="I18" i="82"/>
  <c r="H18" i="82"/>
  <c r="G18" i="82"/>
  <c r="F18" i="82"/>
  <c r="E18" i="82"/>
  <c r="R17" i="82"/>
  <c r="M17" i="82"/>
  <c r="I17" i="82"/>
  <c r="G17" i="82"/>
  <c r="H17" i="82" s="1"/>
  <c r="F17" i="82"/>
  <c r="E17" i="82"/>
  <c r="R16" i="82"/>
  <c r="M16" i="82"/>
  <c r="I16" i="82"/>
  <c r="G16" i="82"/>
  <c r="F16" i="82"/>
  <c r="H16" i="82" s="1"/>
  <c r="E16" i="82"/>
  <c r="R15" i="82"/>
  <c r="M15" i="82"/>
  <c r="I15" i="82"/>
  <c r="G15" i="82"/>
  <c r="H15" i="82" s="1"/>
  <c r="F15" i="82"/>
  <c r="E15" i="82"/>
  <c r="R14" i="82"/>
  <c r="M14" i="82"/>
  <c r="I14" i="82"/>
  <c r="H14" i="82"/>
  <c r="G14" i="82"/>
  <c r="F14" i="82"/>
  <c r="E14" i="82"/>
  <c r="R13" i="82"/>
  <c r="M13" i="82"/>
  <c r="I13" i="82"/>
  <c r="G13" i="82"/>
  <c r="G11" i="82" s="1"/>
  <c r="F13" i="82"/>
  <c r="E13" i="82"/>
  <c r="R12" i="82"/>
  <c r="M12" i="82"/>
  <c r="I12" i="82"/>
  <c r="G12" i="82"/>
  <c r="F12" i="82"/>
  <c r="H12" i="82" s="1"/>
  <c r="E12" i="82"/>
  <c r="S11" i="82"/>
  <c r="Q11" i="82"/>
  <c r="R11" i="82" s="1"/>
  <c r="P11" i="82"/>
  <c r="O11" i="82"/>
  <c r="N11" i="82"/>
  <c r="M11" i="82"/>
  <c r="L11" i="82"/>
  <c r="K11" i="82"/>
  <c r="J11" i="82"/>
  <c r="I11" i="82"/>
  <c r="E11" i="82"/>
  <c r="R10" i="82"/>
  <c r="M10" i="82"/>
  <c r="I10" i="82"/>
  <c r="H10" i="82"/>
  <c r="G10" i="82"/>
  <c r="F10" i="82"/>
  <c r="E10" i="82"/>
  <c r="R9" i="82"/>
  <c r="M9" i="82"/>
  <c r="I9" i="82"/>
  <c r="G9" i="82"/>
  <c r="G6" i="82" s="1"/>
  <c r="F9" i="82"/>
  <c r="E9" i="82"/>
  <c r="R8" i="82"/>
  <c r="M8" i="82"/>
  <c r="I8" i="82"/>
  <c r="G8" i="82"/>
  <c r="F8" i="82"/>
  <c r="H8" i="82" s="1"/>
  <c r="E8" i="82"/>
  <c r="R7" i="82"/>
  <c r="M7" i="82"/>
  <c r="I7" i="82"/>
  <c r="I6" i="82" s="1"/>
  <c r="I33" i="82" s="1"/>
  <c r="G7" i="82"/>
  <c r="H7" i="82" s="1"/>
  <c r="F7" i="82"/>
  <c r="E7" i="82"/>
  <c r="E6" i="82" s="1"/>
  <c r="E33" i="82" s="1"/>
  <c r="S6" i="82"/>
  <c r="Q6" i="82"/>
  <c r="Q33" i="82" s="1"/>
  <c r="P6" i="82"/>
  <c r="R6" i="82" s="1"/>
  <c r="O6" i="82"/>
  <c r="N6" i="82"/>
  <c r="N33" i="82" s="1"/>
  <c r="L6" i="82"/>
  <c r="L33" i="82" s="1"/>
  <c r="M33" i="82" s="1"/>
  <c r="K6" i="82"/>
  <c r="J6" i="82"/>
  <c r="J33" i="82" s="1"/>
  <c r="H11" i="82" l="1"/>
  <c r="R33" i="82"/>
  <c r="G33" i="82"/>
  <c r="M6" i="82"/>
  <c r="H9" i="82"/>
  <c r="F11" i="82"/>
  <c r="H13" i="82"/>
  <c r="P33" i="82"/>
  <c r="F6" i="82"/>
  <c r="F33" i="82" s="1"/>
  <c r="H33" i="82" l="1"/>
  <c r="H6" i="82"/>
  <c r="E101" i="63" l="1"/>
  <c r="D101" i="63"/>
  <c r="E97" i="63"/>
  <c r="B51" i="63"/>
  <c r="A51" i="63"/>
  <c r="B43" i="63"/>
  <c r="B35" i="63"/>
  <c r="D27" i="63"/>
  <c r="C27" i="63"/>
  <c r="B27" i="63"/>
  <c r="E25" i="63"/>
  <c r="E24" i="63"/>
  <c r="E23" i="63"/>
  <c r="E27" i="63" s="1"/>
  <c r="C18" i="63"/>
</calcChain>
</file>

<file path=xl/comments1.xml><?xml version="1.0" encoding="utf-8"?>
<comments xmlns="http://schemas.openxmlformats.org/spreadsheetml/2006/main">
  <authors>
    <author>Uživatel systému Windows</author>
  </authors>
  <commentList>
    <comment ref="L21" authorId="0" shapeId="0">
      <text>
        <r>
          <rPr>
            <b/>
            <sz val="9"/>
            <color indexed="81"/>
            <rFont val="Tahoma"/>
            <family val="2"/>
            <charset val="238"/>
          </rPr>
          <t>Uživatel systému Windows:</t>
        </r>
        <r>
          <rPr>
            <sz val="9"/>
            <color indexed="81"/>
            <rFont val="Tahoma"/>
            <family val="2"/>
            <charset val="238"/>
          </rPr>
          <t xml:space="preserve">
41.017,20 respirátory
</t>
        </r>
      </text>
    </comment>
  </commentList>
</comments>
</file>

<file path=xl/sharedStrings.xml><?xml version="1.0" encoding="utf-8"?>
<sst xmlns="http://schemas.openxmlformats.org/spreadsheetml/2006/main" count="5617" uniqueCount="1537">
  <si>
    <t>1.</t>
  </si>
  <si>
    <t>Výnosy celkem</t>
  </si>
  <si>
    <t>2.</t>
  </si>
  <si>
    <t>3.</t>
  </si>
  <si>
    <t>4.</t>
  </si>
  <si>
    <t>5.</t>
  </si>
  <si>
    <t>6.</t>
  </si>
  <si>
    <t>Příspěvek na investice</t>
  </si>
  <si>
    <t>7.</t>
  </si>
  <si>
    <t>Náklady celkem</t>
  </si>
  <si>
    <t>8.</t>
  </si>
  <si>
    <t>9.</t>
  </si>
  <si>
    <t>10.</t>
  </si>
  <si>
    <t>11.</t>
  </si>
  <si>
    <t>12.</t>
  </si>
  <si>
    <t>13.</t>
  </si>
  <si>
    <t>14.</t>
  </si>
  <si>
    <t>15.</t>
  </si>
  <si>
    <t>16.</t>
  </si>
  <si>
    <t>17.</t>
  </si>
  <si>
    <t>18.</t>
  </si>
  <si>
    <t>19.</t>
  </si>
  <si>
    <t>20.</t>
  </si>
  <si>
    <t>21.</t>
  </si>
  <si>
    <t>Průměrná měsíční mzda</t>
  </si>
  <si>
    <t>Kč</t>
  </si>
  <si>
    <t>osob</t>
  </si>
  <si>
    <t>Fyzický stav pracovníků</t>
  </si>
  <si>
    <t>501 - Spotřeba materiálu</t>
  </si>
  <si>
    <t>502 - Spotřeba energie</t>
  </si>
  <si>
    <t>512 - Cestovné</t>
  </si>
  <si>
    <t>518 - Ostatní služby</t>
  </si>
  <si>
    <t>521 - Mzdové náklady</t>
  </si>
  <si>
    <t>Evid. přepočtený stav pracovníků</t>
  </si>
  <si>
    <t>Celkem</t>
  </si>
  <si>
    <t>Roční plán</t>
  </si>
  <si>
    <t>Skutečnost</t>
  </si>
  <si>
    <t>SK/RP</t>
  </si>
  <si>
    <t>Doplňková činnost</t>
  </si>
  <si>
    <t>Vztah ke zřizovateli</t>
  </si>
  <si>
    <t>Poř. číslo</t>
  </si>
  <si>
    <t>Ukazatel</t>
  </si>
  <si>
    <t>Měrná jednotka</t>
  </si>
  <si>
    <t>Vztah k Olomouckému kraji, popř. SR ČR apod.</t>
  </si>
  <si>
    <t>Schválený roční plán</t>
  </si>
  <si>
    <t>22.</t>
  </si>
  <si>
    <t>60X až 64X - Výnosy z činnosti</t>
  </si>
  <si>
    <t>66X - Finanční výnosy</t>
  </si>
  <si>
    <t>513 - Náklady na reprezentaci</t>
  </si>
  <si>
    <t>524, 525 - Zákonné a jiné sociální pojištění</t>
  </si>
  <si>
    <t>527, 528 - Zákonné a jiné sociální náklady</t>
  </si>
  <si>
    <t>23.</t>
  </si>
  <si>
    <t>24.</t>
  </si>
  <si>
    <t>56X - Finanční náklady</t>
  </si>
  <si>
    <t>25.</t>
  </si>
  <si>
    <t>26.</t>
  </si>
  <si>
    <t>27.</t>
  </si>
  <si>
    <t>28.</t>
  </si>
  <si>
    <t>Výsledek hospodaření po zdanění</t>
  </si>
  <si>
    <t>29.</t>
  </si>
  <si>
    <t>30.</t>
  </si>
  <si>
    <t>31.</t>
  </si>
  <si>
    <t>67X - Výnosy z transferů</t>
  </si>
  <si>
    <t>50X - Jiné spotřebované nákupy</t>
  </si>
  <si>
    <t>511 - Opravy a udržování</t>
  </si>
  <si>
    <t>53X - Daně a poplatky</t>
  </si>
  <si>
    <t>541, 542 - Pokuty, úroky z prodlení  a penále</t>
  </si>
  <si>
    <t>549 - Ostatní náklady z činnosti</t>
  </si>
  <si>
    <t>54X - Jiné ostatní náklady</t>
  </si>
  <si>
    <t>551 - Odpisy dlouhodobého majetku</t>
  </si>
  <si>
    <t>55X - Jiné odpisy, rezervy a opravné položky</t>
  </si>
  <si>
    <t>57X - Náklady na transfery</t>
  </si>
  <si>
    <t>59X - Daň z příjmů</t>
  </si>
  <si>
    <t>543 - Dary a jiná bezúplatná předání</t>
  </si>
  <si>
    <t>558 - Náklady z drobného dlouhodobého majetku</t>
  </si>
  <si>
    <t xml:space="preserve">Příspěvková organizace: </t>
  </si>
  <si>
    <t>Kategorie</t>
  </si>
  <si>
    <t>Hlavní činnost (zřizovatel)</t>
  </si>
  <si>
    <t>Doplňková činnost (zřizovatel)</t>
  </si>
  <si>
    <t>Ostatní</t>
  </si>
  <si>
    <t>Peněžní fond</t>
  </si>
  <si>
    <t>Zřizovatel</t>
  </si>
  <si>
    <t>Organizace</t>
  </si>
  <si>
    <t>Rezervní fond</t>
  </si>
  <si>
    <t>Fond odměn</t>
  </si>
  <si>
    <t>Rezervní fond celkem</t>
  </si>
  <si>
    <t>Investiční fond</t>
  </si>
  <si>
    <t>Fond kulturních a sociálních potřeb</t>
  </si>
  <si>
    <t>Číslo účtu - Název účtu dle rozvahy</t>
  </si>
  <si>
    <t>Číslo faktury</t>
  </si>
  <si>
    <t>Způsob vymáhání pohledávky po lhůtě splatnosti (dosavadní a plánovaný)</t>
  </si>
  <si>
    <t>Účel</t>
  </si>
  <si>
    <t>Požadovaný komentář :</t>
  </si>
  <si>
    <t>Organizace nemá pohledávky po lhůtě splatnosti.</t>
  </si>
  <si>
    <t>Úhrada ztráty z min.let</t>
  </si>
  <si>
    <t>Mateřská škola Prostějov, Smetanova ul. 24, příspěvková organizace</t>
  </si>
  <si>
    <t>Mateřská  škola Prostějov, ul. Šárka 4a</t>
  </si>
  <si>
    <t>Celkem hlavní činnost</t>
  </si>
  <si>
    <t>Vztah k Olomouckému kraji, popř. SR ČR, EU apod.</t>
  </si>
  <si>
    <t>Celkem doplňková činnost</t>
  </si>
  <si>
    <t>Schválený rozpočet</t>
  </si>
  <si>
    <t>Upr.rozpočet</t>
  </si>
  <si>
    <t>541, 542 - Pokuty, úroky z prodlení a penále</t>
  </si>
  <si>
    <t>Výsledek hospodaření</t>
  </si>
  <si>
    <t>Mateřská škola Prostějov, ul. Rumunská 23, příspěvková organizace</t>
  </si>
  <si>
    <t>Mateřská škola Prostějov, příspěvková organizace, Rumunská ul. 23, 796 01 Prostějov</t>
  </si>
  <si>
    <t>Organizace nemá v evidenci žádné pohledávky po lhůtě splatnosti</t>
  </si>
  <si>
    <t>Organizace nemá v evidenci žádné závazky po lhůtě splatnosti</t>
  </si>
  <si>
    <t>Výnosy z prodeje služeb - stravování</t>
  </si>
  <si>
    <t>Spotřeba materiálu - potraviny</t>
  </si>
  <si>
    <t>Výnosy z prodeje služeb - výnosy za služby spojené s nájemným</t>
  </si>
  <si>
    <t>Ostatní služby - údržba SW + licence</t>
  </si>
  <si>
    <t>Cestovné</t>
  </si>
  <si>
    <t>Náklady na reprezentaci</t>
  </si>
  <si>
    <t>Ostatní náklady z činnosti - pojištění majetku</t>
  </si>
  <si>
    <t>Prodaný materiál - čipy</t>
  </si>
  <si>
    <t>Výnosy z prodeje materiálu - prodej čipů</t>
  </si>
  <si>
    <t xml:space="preserve">Ostatní služby </t>
  </si>
  <si>
    <t>Spotřeba materiálu - čistící prostředky</t>
  </si>
  <si>
    <t>Zákonné sociální náklady</t>
  </si>
  <si>
    <t>Zákonné sociální pojištění</t>
  </si>
  <si>
    <t>Schváleno ved. OŠKS - Spotřeba energie</t>
  </si>
  <si>
    <t>Ostatní služby</t>
  </si>
  <si>
    <t>Náklady z DDHM</t>
  </si>
  <si>
    <t>Spotřeba materiálu - OEHM</t>
  </si>
  <si>
    <t>Opravy a udržování</t>
  </si>
  <si>
    <t>Mateřská škola Prostějov, Moravská ul.30, příspěvková organizace  IČO 70982945</t>
  </si>
  <si>
    <t>Mateřská škola Prostějov, Partyzánská ul. 34</t>
  </si>
  <si>
    <t>Základní škola a mateřská škola Prostějov, Melantrichova ul. 60</t>
  </si>
  <si>
    <t>Základní škola Prostějov, ul. E. Valenty 52, 796 03 Prostějov, IČ: 47922303</t>
  </si>
  <si>
    <t>Mzdy - OON</t>
  </si>
  <si>
    <t>Jsou vypláceny odměny z DČ - žádný prac. poměr</t>
  </si>
  <si>
    <t>Základní škola a mateřská škola Prostějov, Palackého tř. 14</t>
  </si>
  <si>
    <t>Základní škola a mateřská škola Prostějov, Kollárova ul. 4</t>
  </si>
  <si>
    <t>Finanční krytí na BÚ - použití na úhradu odměn.</t>
  </si>
  <si>
    <t>Organizace neeviduje pohledávky po lhůtě splatnosti.</t>
  </si>
  <si>
    <t>Organizace neeviduje závazky po lhůtě splatnosti.</t>
  </si>
  <si>
    <t>Částka ± úpravy výnosů v Kč</t>
  </si>
  <si>
    <t>Částka ± úpravy nákladů v Kč</t>
  </si>
  <si>
    <t>521/0300</t>
  </si>
  <si>
    <t>524/0300</t>
  </si>
  <si>
    <t>524/0310</t>
  </si>
  <si>
    <t>525/0300</t>
  </si>
  <si>
    <t>525/0301</t>
  </si>
  <si>
    <t>527/0300</t>
  </si>
  <si>
    <t>527/0330</t>
  </si>
  <si>
    <t>501/0340</t>
  </si>
  <si>
    <t>518/0540</t>
  </si>
  <si>
    <t>549/0310</t>
  </si>
  <si>
    <t>501/0430</t>
  </si>
  <si>
    <t>518/0470</t>
  </si>
  <si>
    <t>558/0300</t>
  </si>
  <si>
    <t>648/0300</t>
  </si>
  <si>
    <t>648/0700</t>
  </si>
  <si>
    <t>649/0330</t>
  </si>
  <si>
    <t>672/0500</t>
  </si>
  <si>
    <t>511/0310</t>
  </si>
  <si>
    <t>672/0530</t>
  </si>
  <si>
    <t>501/0345</t>
  </si>
  <si>
    <t>501/0490</t>
  </si>
  <si>
    <t>551/0310</t>
  </si>
  <si>
    <t>551/0300</t>
  </si>
  <si>
    <t>501/0400</t>
  </si>
  <si>
    <t>648/0800</t>
  </si>
  <si>
    <t>511/0300</t>
  </si>
  <si>
    <t>Zvýšení výnosů - schválená odměna z FO</t>
  </si>
  <si>
    <t>648/0600</t>
  </si>
  <si>
    <t>Zvýšení nákladů - výplata odměny z FO</t>
  </si>
  <si>
    <t>518/0340</t>
  </si>
  <si>
    <t>Zvýšení nákladů na ZP - % podíl k 521, zam.ÚP</t>
  </si>
  <si>
    <t>Zvýšení nákladů na SP - % podíl k 521, zam.ÚP</t>
  </si>
  <si>
    <t>502/0310</t>
  </si>
  <si>
    <t>502/0320</t>
  </si>
  <si>
    <t>502/0300</t>
  </si>
  <si>
    <t>524/0305</t>
  </si>
  <si>
    <t>524/0315</t>
  </si>
  <si>
    <t>501/0310</t>
  </si>
  <si>
    <t>Zvýšení nákladů - učební pomůcky žákům</t>
  </si>
  <si>
    <t>501/0350</t>
  </si>
  <si>
    <t>501/0360</t>
  </si>
  <si>
    <t>501/0370</t>
  </si>
  <si>
    <t>501/0390</t>
  </si>
  <si>
    <t>501/0440</t>
  </si>
  <si>
    <t>501/0460</t>
  </si>
  <si>
    <t>501/0470</t>
  </si>
  <si>
    <t>511/0320</t>
  </si>
  <si>
    <t>511/0350</t>
  </si>
  <si>
    <t>512/0310</t>
  </si>
  <si>
    <t>513/0300</t>
  </si>
  <si>
    <t>518/0300</t>
  </si>
  <si>
    <t>518/0370</t>
  </si>
  <si>
    <t>518/0380</t>
  </si>
  <si>
    <t>518/0430</t>
  </si>
  <si>
    <t>518/0440</t>
  </si>
  <si>
    <t>518/0480</t>
  </si>
  <si>
    <t>518/0490</t>
  </si>
  <si>
    <t>602/0360</t>
  </si>
  <si>
    <t>662/0300</t>
  </si>
  <si>
    <t>502/0020</t>
  </si>
  <si>
    <t>602/0040</t>
  </si>
  <si>
    <t>602/0050</t>
  </si>
  <si>
    <t>551/0010</t>
  </si>
  <si>
    <t>602/0080</t>
  </si>
  <si>
    <t>603/0050</t>
  </si>
  <si>
    <t>Opatření nebyla uložena.</t>
  </si>
  <si>
    <t>Základní škola a mateřská škola Jana Železného Prostějov, sídliště Svobody 3578/79</t>
  </si>
  <si>
    <t>Organizace nemá závazky po lhůtě splatnosti.</t>
  </si>
  <si>
    <t>672/0400</t>
  </si>
  <si>
    <t>648/0310</t>
  </si>
  <si>
    <t>501/0700</t>
  </si>
  <si>
    <t>501/0333</t>
  </si>
  <si>
    <t>pomůcky pro žáky 1.tříd</t>
  </si>
  <si>
    <t>502/0330</t>
  </si>
  <si>
    <t>Čerpání fondu odměn</t>
  </si>
  <si>
    <t>648/0710</t>
  </si>
  <si>
    <t>501/0431</t>
  </si>
  <si>
    <t>558/0305</t>
  </si>
  <si>
    <t>602/0310</t>
  </si>
  <si>
    <t>501/0351</t>
  </si>
  <si>
    <t>602/0320</t>
  </si>
  <si>
    <t>Celkem úpravy finančního plánu v Kč</t>
  </si>
  <si>
    <t>Základní škola Prostějov, ul. Vl. Majakovského 1</t>
  </si>
  <si>
    <t>Neevidujeme pohledávky po lhůtě splatnosti.</t>
  </si>
  <si>
    <t>Základní škola Prostějov, ul. Dr. Horáka 24</t>
  </si>
  <si>
    <t>Reálné gymnázium a základní škola města Prostějova, Studentská ul. 2</t>
  </si>
  <si>
    <t>Základní umělecká škola Vladimíra Ambrose</t>
  </si>
  <si>
    <t>Městské divadlo v Prostějově, příspěvková organizace</t>
  </si>
  <si>
    <t>Analytický účet</t>
  </si>
  <si>
    <t>Datum provedení úpravy</t>
  </si>
  <si>
    <t>Jesle sídliště Svobody v Prostějově, příspěvková organizace, IČO 47920360</t>
  </si>
  <si>
    <t>KINO METRO 70 Prostějov, příspěvková organizace, Školní 3694/1, 79601 Prostějov, IČ: 05592178</t>
  </si>
  <si>
    <t>Organizace nemá pohledávky po lhůtě splatnosti</t>
  </si>
  <si>
    <t>Organizace nemá závazky po lhůtě splatnosti</t>
  </si>
  <si>
    <t>Organizace neměla žádný přijatý dar</t>
  </si>
  <si>
    <t>Mzdové náklady - přeúčtování mezi účty 52X</t>
  </si>
  <si>
    <t>Úprava FP snížení ukazatele - spotřeba energie</t>
  </si>
  <si>
    <t>Datum schválení úpravy</t>
  </si>
  <si>
    <t>Zpracoval(a): Jaroslava Bočková</t>
  </si>
  <si>
    <t>Mateřská škola Prostějov, ul. Šárka 4a</t>
  </si>
  <si>
    <t>Fond odměn bude čerpán dle potřeby na mimořádné odměny zaměstnanců.</t>
  </si>
  <si>
    <t>nejsou</t>
  </si>
  <si>
    <t>Čerpání rezervního fondu</t>
  </si>
  <si>
    <t>ORGANIZACE  NEMÁ  POHLEDÁVKY  PO  LHŮTĚ  SPLATNOSTI.</t>
  </si>
  <si>
    <t>Důvod úpravy</t>
  </si>
  <si>
    <t>Rezervní fond bude prioritně zapojen na dopad a případné odstranění následků krize COVID-19 a případné plánované opravy.</t>
  </si>
  <si>
    <t>neevidujeme žádné pohledávky po lhůtě splatnosti</t>
  </si>
  <si>
    <t>neevidujeme žádné závazky po lhůtě splatnosti</t>
  </si>
  <si>
    <t>672.0510</t>
  </si>
  <si>
    <t>511.0310</t>
  </si>
  <si>
    <t>551.0300</t>
  </si>
  <si>
    <t>558.0300</t>
  </si>
  <si>
    <t>648.0300</t>
  </si>
  <si>
    <t>549.0360</t>
  </si>
  <si>
    <t>649.0330</t>
  </si>
  <si>
    <t>662.0300</t>
  </si>
  <si>
    <t>649.0320</t>
  </si>
  <si>
    <t>501.0490</t>
  </si>
  <si>
    <t>použití Fondu odměn na odměny zaměstnanců SU 648 a SU 521</t>
  </si>
  <si>
    <t>521.0300</t>
  </si>
  <si>
    <t>501.0330</t>
  </si>
  <si>
    <t>501.0430</t>
  </si>
  <si>
    <t>511.0300</t>
  </si>
  <si>
    <t>602.0310</t>
  </si>
  <si>
    <t>602.0320</t>
  </si>
  <si>
    <t>602.0360</t>
  </si>
  <si>
    <t>649.0400</t>
  </si>
  <si>
    <t>511.0320</t>
  </si>
  <si>
    <t>513.0300</t>
  </si>
  <si>
    <t>524.0300</t>
  </si>
  <si>
    <t>524.0310</t>
  </si>
  <si>
    <t>525.0300</t>
  </si>
  <si>
    <t>527.0300</t>
  </si>
  <si>
    <t>2. Příděl do  fondů provede organizace na základě písemného vyrozumění Odboru školství, kultury a sportu MMPV.</t>
  </si>
  <si>
    <t>Zpracovala: Veronika Kocourková, ekonomka školy, v. r.</t>
  </si>
  <si>
    <t>Schválila: Mgr. Jana Prokopová, ředitelka školy, v. r.</t>
  </si>
  <si>
    <t xml:space="preserve">     Veškeré úpravy finančního plánu byly hlášeny řídícímu odboru MMPv.</t>
  </si>
  <si>
    <t>311/0200 - odběratelé, čtenáři - 4. upomínky</t>
  </si>
  <si>
    <t>Městská knihovna Prostějov, příspěvková organizace</t>
  </si>
  <si>
    <t>Prostředky fondu odměn budou čerpány na odměny zaměstnancům.</t>
  </si>
  <si>
    <t>V organizaci nejsou pohledávky po lhůtě splatnosti evidovány.</t>
  </si>
  <si>
    <t>V organizaci nejsou závazky po lhůtě splatnosti evidovány.</t>
  </si>
  <si>
    <t>Spotřeba materiálu  -  spotřební materiál pro žáky 1. tříd</t>
  </si>
  <si>
    <t xml:space="preserve">Daně - srážková daň z úroku na bankovních účtech  </t>
  </si>
  <si>
    <t>x</t>
  </si>
  <si>
    <r>
      <rPr>
        <b/>
        <sz val="8"/>
        <rFont val="Times New Roman"/>
        <family val="1"/>
        <charset val="238"/>
      </rPr>
      <t>3. Termíny pro příděly a odvod:</t>
    </r>
    <r>
      <rPr>
        <sz val="8"/>
        <rFont val="Times New Roman"/>
        <family val="1"/>
        <charset val="238"/>
      </rPr>
      <t xml:space="preserve">
Příděl  fondům provede organizace na základě písemného vyrozumění odborem Odboru školství, kultury a sportu MMPv.
</t>
    </r>
  </si>
  <si>
    <t>Organizace neeviduje žádné pohledávky po lhůtě splatnosti.</t>
  </si>
  <si>
    <t>Organizace neeviduje žádné závazky po lhůtě splatnosti.</t>
  </si>
  <si>
    <t>511/300</t>
  </si>
  <si>
    <t>518/390</t>
  </si>
  <si>
    <t>518/430</t>
  </si>
  <si>
    <t>518/442</t>
  </si>
  <si>
    <t>672/320</t>
  </si>
  <si>
    <t>511/310</t>
  </si>
  <si>
    <t>Schváleno vedoucím OŠKS - převod nákladů z energií</t>
  </si>
  <si>
    <t>502/330</t>
  </si>
  <si>
    <t>Schváleno vedoucím OŠKS - převod nákladů na nákup OEM</t>
  </si>
  <si>
    <t>501/430</t>
  </si>
  <si>
    <t>Schváleno vedoucím OŠKS - převod nákladů na nákup DDHM</t>
  </si>
  <si>
    <t>558/300</t>
  </si>
  <si>
    <t>Schváleno vedoucím OŠKS - převod nákladů na opravy</t>
  </si>
  <si>
    <t>501/340</t>
  </si>
  <si>
    <t>Použití fondů - čerpání rezervního fondu</t>
  </si>
  <si>
    <t>648/320</t>
  </si>
  <si>
    <t>544/000</t>
  </si>
  <si>
    <t>644/000</t>
  </si>
  <si>
    <t>602/380</t>
  </si>
  <si>
    <t>649/330</t>
  </si>
  <si>
    <t>518/380</t>
  </si>
  <si>
    <t>518/480</t>
  </si>
  <si>
    <t>649/310</t>
  </si>
  <si>
    <t>648/620</t>
  </si>
  <si>
    <t>521/300</t>
  </si>
  <si>
    <t>Použití fondů - čerpání fondu investic</t>
  </si>
  <si>
    <t>648/420</t>
  </si>
  <si>
    <t>524/310</t>
  </si>
  <si>
    <t>527/300</t>
  </si>
  <si>
    <t>502/000</t>
  </si>
  <si>
    <t>Schváleno vedoucím OŠKS - převod nákladů na spotřebu materiálu</t>
  </si>
  <si>
    <t>501/000</t>
  </si>
  <si>
    <t>511/000</t>
  </si>
  <si>
    <t>551/000</t>
  </si>
  <si>
    <t>Prodaný materiál - karty, čipy, čipy docházkový systém</t>
  </si>
  <si>
    <t>Výnosy z prodaného materiálu - karty, čipy, čipy docházkový systém</t>
  </si>
  <si>
    <t>602/320</t>
  </si>
  <si>
    <t>Spotřeba materiálu - kancelářské potřeby</t>
  </si>
  <si>
    <t>524/001</t>
  </si>
  <si>
    <t>Jiné sociální pojištění</t>
  </si>
  <si>
    <t>525/001</t>
  </si>
  <si>
    <t>Účastníci kontrolního dne doporučili organizaci zapojit rezervní a investiční fond - splněno.</t>
  </si>
  <si>
    <t>žádné</t>
  </si>
  <si>
    <t>Hlavní činnost</t>
  </si>
  <si>
    <t>Úpravy rozpočtu v dopňkové činnosti jsou plně v kompetenci organizace.</t>
  </si>
  <si>
    <t xml:space="preserve"> fy. Women and women, účelem je podpora stravování sociálně znevýhodněných dětí</t>
  </si>
  <si>
    <t>snížení nákladů - kancelářské potřeby</t>
  </si>
  <si>
    <t>navýšení nákladů - učební pomůcky</t>
  </si>
  <si>
    <t>navýšení výnosů - prodej čipu</t>
  </si>
  <si>
    <t xml:space="preserve">navýšení výnosů - čerpání fondu rezervního </t>
  </si>
  <si>
    <t>navýšení výnosů - čerpání fondu odměn</t>
  </si>
  <si>
    <t>Sportcentrum - dům dětí a mládeže Prostějov, příspěvková organizace</t>
  </si>
  <si>
    <t>Schválený  rozpočet</t>
  </si>
  <si>
    <t>K 31.12.2020</t>
  </si>
  <si>
    <t>Srovn. skut. 2019</t>
  </si>
  <si>
    <t>SK/UR</t>
  </si>
  <si>
    <t>Průměrná měsíční mzda (prac.poměr)</t>
  </si>
  <si>
    <t>Evid. přepočtený stav pracovníků (prac. poměr)</t>
  </si>
  <si>
    <t>Fyzický stav pracovníků (prac. poměr)</t>
  </si>
  <si>
    <t>32.</t>
  </si>
  <si>
    <t>Počet uzavřených dohod konaných mimo pracovní poměr</t>
  </si>
  <si>
    <t>ks</t>
  </si>
  <si>
    <t>1. Zlepšený výsledek hospodaření za rok 2020</t>
  </si>
  <si>
    <t>Komentář k tvorbě hospodářského výsledku roku 2020</t>
  </si>
  <si>
    <t>Celkem rok 2020</t>
  </si>
  <si>
    <t xml:space="preserve">ZHV je tvořen úsporou v položce energií, služeb a materiálu. Dále se na ZHV podílí navýšení výnosů za režijní náklady. </t>
  </si>
  <si>
    <t xml:space="preserve">HV v DČ je vyšší oproti minulým obdobím, došlo k navýšeníá nájmu. Organizace neprovedla v roce 2020 žádnou opravu. </t>
  </si>
  <si>
    <t>2. Návrh na rozdělení zlepšeného výsledku hospodaření (zřizovatel) za rok 2020 na základě jeho projednání</t>
  </si>
  <si>
    <t>3. Fondové hospodaření příspěvkové organizace v roce 2020 v Kč</t>
  </si>
  <si>
    <t>Počáteční zůstatek 2020</t>
  </si>
  <si>
    <t>Zdroje 2020</t>
  </si>
  <si>
    <t>Čerpání 2020</t>
  </si>
  <si>
    <t>Konečný zůstatek 2020</t>
  </si>
  <si>
    <t>Komentář k plánovanému užití fondu v roce 2021</t>
  </si>
  <si>
    <t>RF ze ZHV - případný přesun do FI (nákup konvektomatu). RF z ostatních titulů - čerpání prostředků projektu Šablony II."</t>
  </si>
  <si>
    <t xml:space="preserve">Nákup interaktivní tabule, popř, v případě havárie nákup nového konvektomatu. </t>
  </si>
  <si>
    <t>Mimořádné odměny - zvýšená hygienická opatření, testování žáků</t>
  </si>
  <si>
    <t xml:space="preserve">Čerpání na zákkladě Zásad čerpání FKSP (příspěvek na rekreaci, stravování, ozdravný program. </t>
  </si>
  <si>
    <t>4. Pohledávky roku 2020 po lhůtě splatnosti</t>
  </si>
  <si>
    <t xml:space="preserve">Organzace nemá pohledávky po lhůtě splatnosti. </t>
  </si>
  <si>
    <t>5. Závazky roku 2020 po lhůtě splatnosti</t>
  </si>
  <si>
    <t xml:space="preserve">Organizace nemá pohledávky po lhůtě splatnosti. </t>
  </si>
  <si>
    <t>6. Přehled přijatých darů v roce 2020</t>
  </si>
  <si>
    <t>Čerpáno v roce 2020 (Kč)</t>
  </si>
  <si>
    <t xml:space="preserve">Organizace v roce 2020 nepřijala žádný dar. </t>
  </si>
  <si>
    <t>7. Úpravy rozpočtu příspěvkové organizace v roce 2020</t>
  </si>
  <si>
    <t>Test úpravy rozpočtu</t>
  </si>
  <si>
    <t>Datum schválení úpravy/č.usn.</t>
  </si>
  <si>
    <t>1.navýšení neinvestičního příspěvku</t>
  </si>
  <si>
    <t>Usnesení RM PV 1021</t>
  </si>
  <si>
    <t>20.02.2020</t>
  </si>
  <si>
    <t>1. opravy soicálních zařízení</t>
  </si>
  <si>
    <t>2. mimořádné výnosy</t>
  </si>
  <si>
    <t>649/0320</t>
  </si>
  <si>
    <t>2. navýšení v položce materiál</t>
  </si>
  <si>
    <t>3. mimořádné výnosy</t>
  </si>
  <si>
    <t>3. navýšení v položce materiál</t>
  </si>
  <si>
    <t>4. likvidace prošlých potravin</t>
  </si>
  <si>
    <t>547/0310</t>
  </si>
  <si>
    <t>4. úspora v položce materiá</t>
  </si>
  <si>
    <t>5. navýšení prostředků na odpisy</t>
  </si>
  <si>
    <t>Usnesení RM PV 391</t>
  </si>
  <si>
    <t>5. úspora v položce materiál</t>
  </si>
  <si>
    <t>6. navýšení úhrady pojistné</t>
  </si>
  <si>
    <t>549/0300</t>
  </si>
  <si>
    <t>6. úspora v položce materiál</t>
  </si>
  <si>
    <t>7. odměna z FO - použití fondu</t>
  </si>
  <si>
    <t xml:space="preserve">7. odměna z FO </t>
  </si>
  <si>
    <t>521/0360</t>
  </si>
  <si>
    <t>8. použití RF na odvody</t>
  </si>
  <si>
    <t>8. SP k odměně z FO</t>
  </si>
  <si>
    <t>524/0309</t>
  </si>
  <si>
    <t>8. ZP k odměně z FO</t>
  </si>
  <si>
    <t>524/0319</t>
  </si>
  <si>
    <t>8. FKSP k odměně z FO</t>
  </si>
  <si>
    <t>527/0309</t>
  </si>
  <si>
    <t>9. přesun dotace na rok 2021</t>
  </si>
  <si>
    <t>9. neuskutečněná oprava</t>
  </si>
  <si>
    <t>10. snížení čerpání FI na opravy</t>
  </si>
  <si>
    <t>10. použití volných provozních prostředků</t>
  </si>
  <si>
    <t>11. úspora prostředků</t>
  </si>
  <si>
    <t>518/03..</t>
  </si>
  <si>
    <t>11. nákup majetku</t>
  </si>
  <si>
    <t>12. úspora v položce materiál</t>
  </si>
  <si>
    <t>Usnesení RM PV 911</t>
  </si>
  <si>
    <t>501/03..</t>
  </si>
  <si>
    <t>12. posílení položky 527</t>
  </si>
  <si>
    <t>527/0310</t>
  </si>
  <si>
    <t>13. úspora ZP</t>
  </si>
  <si>
    <t>524/0311</t>
  </si>
  <si>
    <t>13. posílení položky 527</t>
  </si>
  <si>
    <t>14. snížení nákladů na potraviny</t>
  </si>
  <si>
    <t>501/0300</t>
  </si>
  <si>
    <t>14. snížení výnosů za stravné</t>
  </si>
  <si>
    <t>602/0301</t>
  </si>
  <si>
    <t>15. snížení nákladů na potraviny</t>
  </si>
  <si>
    <t>15. snížení výnosů za stravné</t>
  </si>
  <si>
    <t>602/0302</t>
  </si>
  <si>
    <t>16. snížení v položce materiál</t>
  </si>
  <si>
    <t>16. snížení výnosů za školné</t>
  </si>
  <si>
    <t>17. navýšení v položce materiál</t>
  </si>
  <si>
    <t>17. navýšení výnosů režijní náklady</t>
  </si>
  <si>
    <t>602/0307</t>
  </si>
  <si>
    <t>18. odměny z FO</t>
  </si>
  <si>
    <t>524/0360</t>
  </si>
  <si>
    <t>18. použití FO</t>
  </si>
  <si>
    <t>19. SP z odměn FO</t>
  </si>
  <si>
    <t>19. ZP z odměn FO</t>
  </si>
  <si>
    <t>19. FKSP z odměn FO</t>
  </si>
  <si>
    <t>19. použití RF na odvody</t>
  </si>
  <si>
    <t>20. navýšení v položce materiál</t>
  </si>
  <si>
    <t>21. mimořádné výnosy - sběr</t>
  </si>
  <si>
    <t>8. Plnění opatření z minulého kontrolního dne k výsledkům hospodaření za I. pololetí roku 2020</t>
  </si>
  <si>
    <t xml:space="preserve">Organizace neměla uložené žádné opatření z minulého kontrolního dne. </t>
  </si>
  <si>
    <t>9. Ostatní závěry, které vyplynuly z jednání kontrolního dne k výsledkům hospodaření za rok 2020, vztahované k období roku 2021, popř. obdobím následujícím</t>
  </si>
  <si>
    <t>Zpracoval(a):</t>
  </si>
  <si>
    <t>Schválil(a):</t>
  </si>
  <si>
    <t>V Prostějově dne: 12. 4. 2021</t>
  </si>
  <si>
    <t xml:space="preserve">Celkem </t>
  </si>
  <si>
    <t>Výsledek hospodaření ke zřizovateli je je tvořen rozdíly mezi výnosy a náklady organizace. VH tvoří nedočerpaný účet 502 - Energie.</t>
  </si>
  <si>
    <t>Do RF byl převeden zůstatek z projektu OP VVV a následně bude v roce 2020 čerpán. Dále bude fond využit k financování k administraci projektu přírodních zahrad v částce 121000,- Kč.</t>
  </si>
  <si>
    <t>Z fondu investic byly finanční prostředky využity na vratky odpisů movitého majetku zřizovateli. Finanční prostředky budou dále využity k částečnému pokrytí potřebných oprav z důvodu ztráty platby školného v době uzavření MŠ - oprava sprchy a šatny zaměstnanců ŠJ na MŠ Libušinka.</t>
  </si>
  <si>
    <t>Fond FKSP organizace čerpá dle směrnice školy na životní pojištění a životní nebo pracovní výročí, v souladu s vyhláškou 114/2002 v platném znění.</t>
  </si>
  <si>
    <t>Organizace nemá žádné pohledávky po lhůtě splatnosti.</t>
  </si>
  <si>
    <t>Organizace nemá žádné závazky po lhůtě splatnosti.</t>
  </si>
  <si>
    <t>Nákup hraček a didaktických her (seznam dárců k nahlédnutí v MŠ)</t>
  </si>
  <si>
    <t>navýšení neinv. příspěvku - oprava úklidových komor  Libušinka 18</t>
  </si>
  <si>
    <t>16.6.2020/UZ 736 č. 1097</t>
  </si>
  <si>
    <t>oprava úklidových komor  Libušinka 18</t>
  </si>
  <si>
    <t>navýšení neinv. příspěvku - oprava letního WC Žešov 81</t>
  </si>
  <si>
    <t>20.2.2020/UZ 737 č. 1021</t>
  </si>
  <si>
    <t>oprava letního WC Žešov 81</t>
  </si>
  <si>
    <t>navýšení neinv. příspěvku - oprava podlahových krytin na prac.  Libušinka 18, Dvořákova 5</t>
  </si>
  <si>
    <t>oprava podlahových krytin na prac.  Libušinka 18, Dvořákova 5</t>
  </si>
  <si>
    <t>navýšení neinv. příspěvku - oprava sklepů  Libušinka 18</t>
  </si>
  <si>
    <t>oprava sklepů  Libušinka 18</t>
  </si>
  <si>
    <t>navýšení neinv. příspěvku - oprava plotu  Žešov 81</t>
  </si>
  <si>
    <t>oprava plotu Žešov 81</t>
  </si>
  <si>
    <t>navýšení neinv. příspěvku - odpisy</t>
  </si>
  <si>
    <t>22.1.2020/UZ 310 č. 0038</t>
  </si>
  <si>
    <t>odvod nemovitého majetku - odpisy</t>
  </si>
  <si>
    <t>navýšení předfinancováním akce - vybudování přírodních zahrad (neukončená)</t>
  </si>
  <si>
    <t>25.8.2020/UZ 763 č. 0609</t>
  </si>
  <si>
    <t>náklady hrazené z příspěvku - částečně</t>
  </si>
  <si>
    <t>501, 518, 558</t>
  </si>
  <si>
    <t>snížení ukazatele spotřeba energie</t>
  </si>
  <si>
    <t>nákup lednice do ŠJ</t>
  </si>
  <si>
    <t>opravy rozvodů, prvků na zahradě</t>
  </si>
  <si>
    <t>úklid zahrad, praní prádla</t>
  </si>
  <si>
    <t xml:space="preserve">Požadovaný komentář: </t>
  </si>
  <si>
    <t>z minuláho kontrolního dne nebyla určena žádná opatření.</t>
  </si>
  <si>
    <t>finanční prostředky v částce 115 551,75 Kč z VH převede organizace po schválení RMPv do rezervního fondu organizace. Tyto prostředky použije na dokrytí ztráty výnosů - školného při uzavření mateřské školy rozhodnutím vlády, z důvodu pandemie (př. oprava sprchy a šatny zaměstnanců ŠJ na MŠ Libušinka).</t>
  </si>
  <si>
    <t>Zpracoval(a): Mgr. Iveta Bittnerová, v.r.</t>
  </si>
  <si>
    <t>Schválil(a): Mgr. Iveta Bittnerová, v.r.</t>
  </si>
  <si>
    <t xml:space="preserve">V Prostějově dne 8. 4. 2021 </t>
  </si>
  <si>
    <t>Zlepšený hospodářský výsledek k 31. 12. 2020 je dosažený úsporným a efektivním přístupem všech zaměstnanců MŠ.</t>
  </si>
  <si>
    <t>Organizace nevykonává doplňkovou činnost.</t>
  </si>
  <si>
    <t>Zdroje: na základě usnesení č. 0319 ze dne 19. 5. 2020 byl proveden příděl ze zlepšeného VH za rok 2019,  převod nespotřebované dotace z rozpočtu Evropské unie, finanční dar.                                    Čerpání:  převod nespotřebované dotace z rozpočtu Evropské unie + nákup hraček z finančního daru</t>
  </si>
  <si>
    <t>Tvorba fondu je z odpisů DHM, čerpání je uložený odvod z fondu investic zřizovateli.</t>
  </si>
  <si>
    <t xml:space="preserve">Na základě usnesení č. 0319 ze dne 19. 5. 2020 byl proveden příděl ze zlepšeného VH za rok 2019. </t>
  </si>
  <si>
    <t>Zdroje fondu činí příděl 2% z hrubých mezd, čerpání fondu je v souladu se Zásadami čerpání FKSP. Rozdíl ve finančním krytí fondu tvoří příděl z HM za měsíc prosinec 2020 ve výši 14.551 Kč.</t>
  </si>
  <si>
    <t>Finanční dar účelově neurčený od firmy Makovec</t>
  </si>
  <si>
    <t>Text úpravy rozpočtu</t>
  </si>
  <si>
    <t>Schvál. zastupitelstvem usnesením č. 1021 - Opravy a udržování</t>
  </si>
  <si>
    <t>4.2.2020</t>
  </si>
  <si>
    <t>18.2.2020</t>
  </si>
  <si>
    <t>Schváleno RMP usnesením č. 1021 - Výnosy míst. vl. instit.</t>
  </si>
  <si>
    <t>672/300</t>
  </si>
  <si>
    <t>602/300</t>
  </si>
  <si>
    <t>30.6.2020</t>
  </si>
  <si>
    <t>501/300</t>
  </si>
  <si>
    <t>518/440</t>
  </si>
  <si>
    <t>501/390</t>
  </si>
  <si>
    <t>513/330</t>
  </si>
  <si>
    <t>549/300</t>
  </si>
  <si>
    <t>544/300</t>
  </si>
  <si>
    <t>644/300</t>
  </si>
  <si>
    <t>Spotřeba materiálu - OEM</t>
  </si>
  <si>
    <t>Spotřeba materiálu - materiál pro ŠJ</t>
  </si>
  <si>
    <t>Spotřeba materiálu - léky a zdrav. materiál</t>
  </si>
  <si>
    <t>501/410</t>
  </si>
  <si>
    <t>501/310</t>
  </si>
  <si>
    <t>Spotřeba materiálu - UP + hračky</t>
  </si>
  <si>
    <t>501/350</t>
  </si>
  <si>
    <t>Schvál. zastupitelstvem usnesením č. 1099 - Opravy a udržování</t>
  </si>
  <si>
    <t>1.7.2020</t>
  </si>
  <si>
    <t>Schváleno RMP usnesením č. 1099 - Výnosy míst. vl. instit.</t>
  </si>
  <si>
    <t>7.7.2020</t>
  </si>
  <si>
    <t>648/300</t>
  </si>
  <si>
    <t>Schvál. zastupitelstvem usnesením č. 0609 - Ostatní služby</t>
  </si>
  <si>
    <t>518/530</t>
  </si>
  <si>
    <t>25.8.2020</t>
  </si>
  <si>
    <t>Schváleno RMP usnesením č. 0609 - Výnosy míst. vl. instit.</t>
  </si>
  <si>
    <t>7.9.2020</t>
  </si>
  <si>
    <t>Čerpání fondů</t>
  </si>
  <si>
    <t>648/700</t>
  </si>
  <si>
    <t>Schvál. zastupitelstvem usnesením č. 1137 - Opravy a udržování</t>
  </si>
  <si>
    <t>22.9.2020</t>
  </si>
  <si>
    <t>Schváleno RMP usnesením č. 1137 - Výnosy míst. vl. instit.</t>
  </si>
  <si>
    <t>19.11.2020</t>
  </si>
  <si>
    <t>502/310</t>
  </si>
  <si>
    <t>23.11.2020</t>
  </si>
  <si>
    <t>10.12.2020</t>
  </si>
  <si>
    <t>Výnosy místních vládních institucí</t>
  </si>
  <si>
    <t>16.12.2020</t>
  </si>
  <si>
    <t>Odpisy DHM - budovy</t>
  </si>
  <si>
    <t>551/310</t>
  </si>
  <si>
    <t>31.12.2020</t>
  </si>
  <si>
    <t>512/300</t>
  </si>
  <si>
    <t>Spotřeba materiálu</t>
  </si>
  <si>
    <t>501/442</t>
  </si>
  <si>
    <t>Zákonné a sociální náklady</t>
  </si>
  <si>
    <t>524/300</t>
  </si>
  <si>
    <t>Zdravotní prohlídky</t>
  </si>
  <si>
    <t>527/330</t>
  </si>
  <si>
    <t xml:space="preserve">Z posledního kontrolního dne za 1. pololetí roku 2020 nevyplynulo žádné opatření. </t>
  </si>
  <si>
    <t xml:space="preserve">Zřizovatel, vzhledem k provedené analýze výsledku hospodaření, souhlasí s navrženým rozdělením zlepšeného hospodářského výsledku za rok 2020 v hlavní činnosti ve výši 51.656,26 Kč - prostředky doporučuje ponechat organizaci pro příděl do rezervního fondu organizace dle zákona č. 250/2000 Sb., o rozpočtových pravidlech územních rozpočtů, ve znění pozdějších předpisů, na základě předložených požadavků a potřeb organizace. </t>
  </si>
  <si>
    <t>Zpracoval(a): Marie Šmejkalová</t>
  </si>
  <si>
    <t>Schválil(a): Jana Průšová, ředitelka MŠ</t>
  </si>
  <si>
    <t>V Prostějově dne 9. dubna 2021</t>
  </si>
  <si>
    <t>MATEŘSKÁ ŠKOLA PROSTĚJOV, MORAVSKÁ UL. 30, PŘÍSPĚVKOVÁ ORGANIZACE                 IČ: 709/82945</t>
  </si>
  <si>
    <t xml:space="preserve">Výše ZVH je dána především úsporami na nákladových položkách, které podpořili drobnými dárky spotřebního charakteru rodiče, dále výnosy z prodeje materiálu. Podíl na úsporách  hospodaření mělo i uzavření MŠ z
důvodu epidemiologické situace (Covid-19), a také do určité míry omezeným čerpáním a činnostmi organizace. </t>
  </si>
  <si>
    <t>Organizace v roce 2020 neměla doplňkovou činnost.</t>
  </si>
  <si>
    <t>Částka není účelově vázána. Plán: obnova nábytku, případné dokrytí ztrát z epidemiolog. situace.</t>
  </si>
  <si>
    <t>Odměny zaměstnanců,</t>
  </si>
  <si>
    <t>příp. dokrytí mezd.</t>
  </si>
  <si>
    <t>Finanční dary: 118 910,23 Kč - dětské zahradní zařízení, hračky.
Šablony II. - 190 148,00 Kč.
RF-ZVH: 103 711,49 Kč - nábytek, vybavení, rezerva, ztráty.</t>
  </si>
  <si>
    <t>Výše fondu není nikterak velká, pro příp.nutné stavební opravy.
Organizace prozatím čerpání neplánuje.</t>
  </si>
  <si>
    <t>Případné dokrytí mezd, odměn zaměstnanců.</t>
  </si>
  <si>
    <t>Čerpání dle rozpočtu FKSP 2021.</t>
  </si>
  <si>
    <t>ORGANIZACE  NEMÁ ZÁVAZKY  PO LHŮTĚ  SPLATNOSTI.</t>
  </si>
  <si>
    <t>FINANČNÍ DARY = 7 350,00  KČ</t>
  </si>
  <si>
    <t>Finanční dary v roce 2020 nebyly čerpány.</t>
  </si>
  <si>
    <r>
      <t>Navýšení neinvest. příspěvku zřizovatele na opravu oplocení MŠ Raisova:
UZ -728 / 400 000,00 Kč, na opravu kytů radiátorů - MŠ Moravská: UZ-729 /
70 000,00 Kč.</t>
    </r>
    <r>
      <rPr>
        <b/>
        <sz val="8"/>
        <color rgb="FF00B0F0"/>
        <rFont val="Arial"/>
        <family val="2"/>
        <charset val="238"/>
      </rPr>
      <t xml:space="preserve"> Usnesení ZMP čís. 1021 ze dne 4. 02. 2020 </t>
    </r>
  </si>
  <si>
    <t>Nutná oprava oplocení MŠ  Rais. a oprava krytů radiátorů MŠ Mopravská.</t>
  </si>
  <si>
    <r>
      <t xml:space="preserve">Navýšení neinvestičního příspěvku zřizovatele na realizaci projektu 
"Přírodní zahrada při MŠ PV, Moravská ul. 30." 
</t>
    </r>
    <r>
      <rPr>
        <b/>
        <sz val="8"/>
        <color rgb="FF00B0F0"/>
        <rFont val="Arial"/>
        <family val="2"/>
        <charset val="238"/>
      </rPr>
      <t>UZ-764, Usnesení RMP čís. 0609 ze dne  25. 08. 2020</t>
    </r>
  </si>
  <si>
    <t xml:space="preserve"> zpracování projektové dokumentace, publicita, konzultace se zahrad. ..</t>
  </si>
  <si>
    <t>518/0555</t>
  </si>
  <si>
    <t xml:space="preserve"> pořízení jednotlivých prvků na školní zahradě</t>
  </si>
  <si>
    <t xml:space="preserve"> materiál související s budováním zahrady-mulč, kameny, ptačí budky ...</t>
  </si>
  <si>
    <t>501/0495</t>
  </si>
  <si>
    <t>Nutnost navýšení odpisů z budov z důvodu -</t>
  </si>
  <si>
    <t>provedení technického</t>
  </si>
  <si>
    <t>549/0350</t>
  </si>
  <si>
    <t>zhodnocení budov - instalace chemických úpraven vody na obou pracoviš.
školy.  Úspora na pojištění osob - nekonal se OP do Itálie.</t>
  </si>
  <si>
    <t>Usnesení RMP čís. 0679 ze dne 22.9.2020</t>
  </si>
  <si>
    <t>Schválená úprava závazného ukazatele 551 -
UZ - 310.</t>
  </si>
  <si>
    <t xml:space="preserve">odpisy dlouhod.majetku.
</t>
  </si>
  <si>
    <t>Navýšení neinvestičního příspěvku zřizovatele na opravu oplocení škol. zahrady MŠ Raisova
- II. a III. etapa.</t>
  </si>
  <si>
    <t>Usnesení ZMP čís. 1178 ze
dne 18.11.2020 /UZ-728.
Revokace části usnesení
ZMP čís. 1021 z 4. 2. 2020</t>
  </si>
  <si>
    <t>Nutnost dokončení oplocení školní zahrady MŠ</t>
  </si>
  <si>
    <t>Raisova - II. a III. etapa.</t>
  </si>
  <si>
    <t xml:space="preserve">Z důvodu epidemiol. situace (Covid-19) nebyla dosažena plánovaná výše výnosů z činnosti -
školného, nebyla splněna. </t>
  </si>
  <si>
    <t xml:space="preserve">Bylo nutné snížit
nákladové položky, kde
vznikla úspora.
</t>
  </si>
  <si>
    <t>Ostatní služby-úspora vznikla prováděním prací</t>
  </si>
  <si>
    <t xml:space="preserve"> svépomocí a brigádnicky.</t>
  </si>
  <si>
    <r>
      <rPr>
        <b/>
        <sz val="8"/>
        <color rgb="FF000000"/>
        <rFont val="Arial"/>
        <family val="2"/>
        <charset val="238"/>
      </rPr>
      <t>Spotřeba energie</t>
    </r>
    <r>
      <rPr>
        <sz val="8"/>
        <color indexed="8"/>
        <rFont val="Arial"/>
        <family val="2"/>
        <charset val="238"/>
      </rPr>
      <t>: Uzavření MŠ - úspora. 
Šetřivý režim, vhodné klimat.podmínky.</t>
    </r>
  </si>
  <si>
    <t>Schváleno 31. 12. 2020
Mgr. Petrem Ivánkem</t>
  </si>
  <si>
    <t>Spotřeba materiálu - úspora vznikla darováním
charakteru od rodičů dětí (čistící, hygien. prost.,</t>
  </si>
  <si>
    <t>drobných darů spotřebn.
kancelářský materiál aj.</t>
  </si>
  <si>
    <t xml:space="preserve">Na KD k 30. 06. 2020 organizaci nebyla uložena žádná opatření ani závěry. K tomuto datu organizace také neevidovala žádné pohledávky ani závazky.
Finanční prostředky ze ZVH  za rok 2019 ve výši 57 645,59 Kč organizace přidělila na základě usnesení RMP čís. 0319 ze dne 19. 05. 2020 a schválení ZMP čís. 1076 ze dne 16. 06. 2020 do RF organizace. ZVH není
účelově vázán a bude případně použit na ztráty organizace způsobené pandemií koronavirové infekce či další nutné potřeby organizace. </t>
  </si>
  <si>
    <r>
      <t xml:space="preserve">Organizaci nebyla uložena žádná opatření ani závěry vyplývající z KD k výsledkům hospodaření za rok 2020. Organizace nepřekročila závazné ukazatele rozpočtu pro rok 2020, neeviduje žádné pohledávky ani závazky
ke dni 31. 12. 2020.
Účastníci KD vzhledem k provedené analýze výsledku hospodaření organizace, doporučují ponechat celý ZVH roku 2020 - tj. </t>
    </r>
    <r>
      <rPr>
        <b/>
        <u/>
        <sz val="8"/>
        <color theme="1"/>
        <rFont val="Times New Roman"/>
        <family val="1"/>
        <charset val="238"/>
      </rPr>
      <t>182 275,30 Kč</t>
    </r>
    <r>
      <rPr>
        <sz val="8"/>
        <color theme="1"/>
        <rFont val="Times New Roman"/>
        <family val="1"/>
        <charset val="238"/>
      </rPr>
      <t xml:space="preserve">, tak jak je uvedeno výše, dle zák.čís. 250/2000 Sb., o rozpočtových pravidlech
územních rozpočtů,ve znění pozdějších předpisů. </t>
    </r>
    <r>
      <rPr>
        <b/>
        <u/>
        <sz val="8"/>
        <color theme="1"/>
        <rFont val="Times New Roman"/>
        <family val="1"/>
        <charset val="238"/>
      </rPr>
      <t>Do RF organizace je navržena částka: 165 275,30 Kč, do Fondu odměn: 17 000,00 Kč.</t>
    </r>
    <r>
      <rPr>
        <sz val="8"/>
        <color theme="1"/>
        <rFont val="Times New Roman"/>
        <family val="1"/>
        <charset val="238"/>
      </rPr>
      <t xml:space="preserve"> Příděl do fondů organizace provede na základě písemného vyrozumění odborem
školství, kultury a sportu Magistrátu města Prostějova. Odvod na účet zřizovatele organizaci nebyl uložen.
Vyúčtování navýšených účelových neinvestičních příspěvků roku 2020 od zřizovatele, organizace provedla dne 7. 01. 2021. Finanční prostředky byly vyčerpána v plné výši, kromě neukončeného projektu
"Přírodní zahrady - II." (UZ-764).
Organizace velmi děkuji zřizovateli za uvolnění finančních prostředků na celkovou venkovní rekonstrukci budovy MŠ Raisova ul. 6, která proběhne v době letních prázdnin 2021 a uzavření MŠ. Budova je v provozu od roku 1939 a již byla velmi nutná tato obnova a oprava.
Dále byl projednán opakující se požadavek organizace na rekonstrukci plynové kotelny na pracovišti školy - MŠ Raisova ul. 6 - velká poruchovost a špatný stav plynových kotlů, neekonomické spalování.
Organizace děkuji všem zúčastněným za zdárný průběh kontrolního dne.</t>
    </r>
  </si>
  <si>
    <t>V Prostějově dne  13. dubna 2021                                                                                                                                                                PaedDr. Alena Hekalová, ředitelka školy</t>
  </si>
  <si>
    <t>Příspěvková organizace: Mateřská škola Prostějov, Partyzánská ul. 34</t>
  </si>
  <si>
    <t>Výsledek hospodaření byl dosažen nedočerpáním nákladových položek - úspory na energiích a efektivní hospodaření i v době poklesu výnosů.</t>
  </si>
  <si>
    <t xml:space="preserve">Výsledek hospodaření je tvořen úhradou za pronájem části nebytových prostor v objektu MŠ Hanačka . </t>
  </si>
  <si>
    <t>Vybavení školních zahrad.</t>
  </si>
  <si>
    <t>Rekonstrukce a opravy interiérů a školních zahrad.</t>
  </si>
  <si>
    <t xml:space="preserve">Fond odměn bude využit na odměny pro zaměstnance za mimořádné aktivity. </t>
  </si>
  <si>
    <t>Fond je využit na dary při pracovních a životních výročích, vitamínové balíčky, příspěvek na penzijní spoření zaměstnanců.</t>
  </si>
  <si>
    <t>Navýšení záv.ukazatele 551 - odpisy majetku ÚZ 310</t>
  </si>
  <si>
    <t>22.1.2021 usn.RMPV č. 00338</t>
  </si>
  <si>
    <t>Navýšení neinv. příspěvku - oprava oplocení MŠ A.Krále ÚZ 730</t>
  </si>
  <si>
    <t>4.2.2020 usn.RMPV č. 1021</t>
  </si>
  <si>
    <t>Navýšení neinv. příspěvku - oprava chodníků MŠ Květná ÚZ 731</t>
  </si>
  <si>
    <t>Navýšení neinv. příspěvku - oprava chodníků a herních ploch  MŠ Part. ÚZ 732</t>
  </si>
  <si>
    <t xml:space="preserve">Přiznání odměny z fondu odměn </t>
  </si>
  <si>
    <t>14.7.2020 usn. RMPV č. 0519</t>
  </si>
  <si>
    <t>Čerpání odměny z fondu odměn</t>
  </si>
  <si>
    <t>Snížení účtu 501</t>
  </si>
  <si>
    <t>25.8.2020 usn. RMPV č. 0610</t>
  </si>
  <si>
    <t>Zvýšení účtu 524,525 - ÚZ 303</t>
  </si>
  <si>
    <t xml:space="preserve">Snížení účtu 502 </t>
  </si>
  <si>
    <t>30.11.2020 usn. RMPV č. 0910</t>
  </si>
  <si>
    <t xml:space="preserve">Zvýšení účtu 551 - ÚZ 310 </t>
  </si>
  <si>
    <t>Zvýšení účtu 501</t>
  </si>
  <si>
    <t>Zvýšení účtu 558</t>
  </si>
  <si>
    <t>Zvýšení účtu 527,528</t>
  </si>
  <si>
    <t>Zvýšení účtu 511</t>
  </si>
  <si>
    <t xml:space="preserve">Organizace splnila všechna opatření, čerpání RF bude realizováno postupně a dle potřeb školy v souvislosti s poklesem výnosů vzhledem k uzavření škol kvůli onemocnění Covid-19. </t>
  </si>
  <si>
    <t xml:space="preserve">Účastníci kontrolního dne doporučují ponechat ZHV ve výši  136 898,08 Kč pro příděl do rezervního fondu, který bude využit na nákupy herních prvků na školní zahrady a pokrytí ztrát na výnosech z důvodu koronavirové krize. </t>
  </si>
  <si>
    <t>Zpracoval(a): Mgr. Monika Zbudilová</t>
  </si>
  <si>
    <t>Schválil(a): Mgr. Monika Zbudilová</t>
  </si>
  <si>
    <t>V Prostějově dne 6.4.2021</t>
  </si>
  <si>
    <t xml:space="preserve">Težko předvídatelný stav s ohledem na nepředvídatelný vývoj ohledně epidemilogické situace se projevil na řízení organizace. Byla zvolena opatrnostní strategie se zaměřením na úsporu nákladů. Zejména v položce energie. Při uzavření provozu byl objekt vytápěn jen za účelem temperace a zajištění administravně-provozních činností. Tím bylo dosaženo značné úspory a vytvořena tak rezerva pro krytí případných nenadálých výdajů. </t>
  </si>
  <si>
    <t xml:space="preserve">Hospodářský výsledek je tvořen zejména z výnosů z pronájmu. Položka mzdových nákladů uspořena díky využití smlouvy o realizaci veřejné služby s Úřadem práce. </t>
  </si>
  <si>
    <t>V roce 2021 plánujeme čerpání na pokračující obnovu vybavení kabinetů pro pedagogy ve výši 200.000 Kč</t>
  </si>
  <si>
    <t xml:space="preserve">Spolufinancování výměny podhledů a šaten v přízemí ZŠ ve výši 300.000 Kč. Nespotřebovaná část prostředků z projektu "Vzdělávejme se společně" byla zúčtována. V roce 2020 pokračuje čerpání prostředků projektu. Plánované ukončení projektu je k 31.8.2021.  Projekt bude plně vyčerpán. </t>
  </si>
  <si>
    <t>není stanoveno</t>
  </si>
  <si>
    <t>V roce 2021 bude čerpáno na stravování, na rekreaci, sportovní a kulturní akce, peněžité a nepeněžité dary v souladu s plánem čerpání fondu na rok 2020 a platnou legislativou.</t>
  </si>
  <si>
    <t>fy. TextilEco a.s., účelem je podpora a rovoj vzdělávání, zejména sportovní činnosti žáků. Přijat v roce 2019.</t>
  </si>
  <si>
    <t>navýšení nákladů - učební pomůcky účel. Určené - Usnesení č. 0397, UZ 378, pomůcky pro žáky 1. tříd</t>
  </si>
  <si>
    <t>501/341</t>
  </si>
  <si>
    <t>navýšení výnosů - účelově určený příspěvek na provoz - Usnesení č. 0397, UZ 378, pomůcky pro žáky 1. tříd</t>
  </si>
  <si>
    <t>5.6.2019/0397</t>
  </si>
  <si>
    <t>snížení nákladů - ŠJ spotřeba potravin</t>
  </si>
  <si>
    <t>navýšení nákladů - oprava nemovitého majetku nad 100 tis. Kč., Usnesení č. 1021, UZ 716, oprava kotelny na pracovišti MŠ Fanderlíkova</t>
  </si>
  <si>
    <t>5.6.2020/1021</t>
  </si>
  <si>
    <t>navýšení výnosů - účelově určený příspěvek na provoz - Usnesení č. 1021, UZ 716, oprava kotelny na pracovišti MŠ Fanderlíkova</t>
  </si>
  <si>
    <t>navýšení nákladů - tonry, cartridge</t>
  </si>
  <si>
    <t>501/320</t>
  </si>
  <si>
    <t>501/330</t>
  </si>
  <si>
    <t>navýšení nákladů - učební pomůcky - ostatní</t>
  </si>
  <si>
    <t>navýšení nákladů - hračky MŠ</t>
  </si>
  <si>
    <t>snížení nákladů - hračky ŠD</t>
  </si>
  <si>
    <t>501/360</t>
  </si>
  <si>
    <t>navýšení nákladů - ŠJ spotřební materiál</t>
  </si>
  <si>
    <t>501/370</t>
  </si>
  <si>
    <t>navýšení nákladů - čistící, dezinfekční a hyg. p.</t>
  </si>
  <si>
    <t>snížení nákladů - léky, zdravotnický materiál</t>
  </si>
  <si>
    <t>navýšení nákladů - OEM</t>
  </si>
  <si>
    <t>snížení nákladů - PHM (motorové)</t>
  </si>
  <si>
    <t>501/440</t>
  </si>
  <si>
    <t>snížení nákladů - materiál na opravy (vnitřní)</t>
  </si>
  <si>
    <t>501/460</t>
  </si>
  <si>
    <t xml:space="preserve">navýšení nákladů - materiál na opravy (venkovní) </t>
  </si>
  <si>
    <t>501/470</t>
  </si>
  <si>
    <t>snížení nákladů - propagační materiály</t>
  </si>
  <si>
    <t>501/480</t>
  </si>
  <si>
    <t>navýšení nákladů - ostatní</t>
  </si>
  <si>
    <t>501/500</t>
  </si>
  <si>
    <t>snížení nákladů - plyn - snížení ukazatele účtu 502 - spotřeba energie</t>
  </si>
  <si>
    <t xml:space="preserve">snížení nákladů - elektrická energie - snížení ukazatele účtu 502 - spotřeba energie </t>
  </si>
  <si>
    <t>502/320</t>
  </si>
  <si>
    <t>snížení nákladů - vodné stočné - snížení ukazatele účtu 502 - spotřeba energie</t>
  </si>
  <si>
    <t>502/300</t>
  </si>
  <si>
    <t>snížení nákladů - teplo a TUV - snížení ukazatele účtu 502 - spotřeba energie</t>
  </si>
  <si>
    <t>navýšení nákladů - odpisy majetku</t>
  </si>
  <si>
    <t>navýšení nákladů - odpisy budov</t>
  </si>
  <si>
    <t>551/300</t>
  </si>
  <si>
    <t>navýšení nákladů - prodané čipy</t>
  </si>
  <si>
    <t>504/300</t>
  </si>
  <si>
    <t xml:space="preserve">navýšení nákladů - oprava nemovitého majetku do 100 tis. Kč </t>
  </si>
  <si>
    <t>navýšení nákladů - oprava nemovitého majetku nad 100 tis. Kč</t>
  </si>
  <si>
    <t>navýšení nákladů - oprava nemovitého majetku nad 100</t>
  </si>
  <si>
    <t>snížení nákladů - cestovné (školení)</t>
  </si>
  <si>
    <t xml:space="preserve">snížení nákladů - náklady na reprezentaci </t>
  </si>
  <si>
    <t>513/313</t>
  </si>
  <si>
    <t>snížení nákladů - poštovné</t>
  </si>
  <si>
    <t>518/300</t>
  </si>
  <si>
    <t>snížení nákladů - internet a souvis. popl.</t>
  </si>
  <si>
    <t>518/310</t>
  </si>
  <si>
    <t>navýšení nákladů - bankovní poplatky</t>
  </si>
  <si>
    <t>518/320</t>
  </si>
  <si>
    <t>snížení nákladů - nájem bazénu</t>
  </si>
  <si>
    <t>518/340</t>
  </si>
  <si>
    <t>navýšení nákladů - zpracování ekonom. agend, účetní a daňové poradenství</t>
  </si>
  <si>
    <t>518/370</t>
  </si>
  <si>
    <t>navýšení nákladů - konzultační, poradenské a právní služby</t>
  </si>
  <si>
    <t>snížení nákladů - školení a vzdělávání</t>
  </si>
  <si>
    <t>navýšení nákladů - telefony (pevná linka)</t>
  </si>
  <si>
    <t>518/410</t>
  </si>
  <si>
    <t>navýšení nákladů - mobily</t>
  </si>
  <si>
    <t>518/411</t>
  </si>
  <si>
    <t>navýšení nákladů - servisní prohlídky</t>
  </si>
  <si>
    <t>snížení nákladů - úklid a údržba dodavatelsky</t>
  </si>
  <si>
    <t>navýšení nákladů - údržba SW a licence</t>
  </si>
  <si>
    <t>navýšení nákladů - servis PC</t>
  </si>
  <si>
    <t>518/490</t>
  </si>
  <si>
    <t xml:space="preserve">navýšení nákladů - doprava </t>
  </si>
  <si>
    <t>518/500</t>
  </si>
  <si>
    <t>snížení nákladů - ostatní služby</t>
  </si>
  <si>
    <t>518/610</t>
  </si>
  <si>
    <t>navýšení nákladů - praní prádla</t>
  </si>
  <si>
    <t>518/710</t>
  </si>
  <si>
    <t xml:space="preserve">navýšení nákladů - prostředky na platy </t>
  </si>
  <si>
    <t>521/309</t>
  </si>
  <si>
    <t>navýšení nákladů - prostředky na platy (FO), usnes. č. 0519, UZ 0519</t>
  </si>
  <si>
    <t>521/302</t>
  </si>
  <si>
    <t>snížení nákladů - OON odměny za vedení kroužků</t>
  </si>
  <si>
    <t>521/320</t>
  </si>
  <si>
    <t>navýšení nákladů - sociální pojištění</t>
  </si>
  <si>
    <t>navýšení nákladů - sociální pojištění (FO)</t>
  </si>
  <si>
    <t>524/302</t>
  </si>
  <si>
    <t>navýšení nákladů - zdravotní pojištění (FO)</t>
  </si>
  <si>
    <t>524/312</t>
  </si>
  <si>
    <t xml:space="preserve">navýšení nákladů - povinné úrazové pojištění </t>
  </si>
  <si>
    <t>navýšení nákladů - základní příděl 2 % FKSP</t>
  </si>
  <si>
    <t>navýšení nákladů - prodaný materiál</t>
  </si>
  <si>
    <t xml:space="preserve">navýšení nákladů - škody na materiálu </t>
  </si>
  <si>
    <t>547/300</t>
  </si>
  <si>
    <t>navýšení nákladů - drobný dlouhodobý hmotný majetek - zvýšení ukazatele účtu 558 DDHM</t>
  </si>
  <si>
    <t>navýšení nákladů - odvody za nesplnění povinností ZTP</t>
  </si>
  <si>
    <t>549/340</t>
  </si>
  <si>
    <t xml:space="preserve">navýšení nákladu - ostatní náklady </t>
  </si>
  <si>
    <t>549/350</t>
  </si>
  <si>
    <t>navýšení nákladu - kurzové ztráty</t>
  </si>
  <si>
    <t>563/300</t>
  </si>
  <si>
    <t>snížení výnosů - mzdové prostředky na vedení kroužků</t>
  </si>
  <si>
    <t>navýšení výnosů - jiné mzdové prostředky účelově určené, Usn. Č.0967, UZ 303, navýšení závazného ukazatele</t>
  </si>
  <si>
    <t>navýšení výnosů - odpisy, Usn. Č. 0967, UZ 310, navýšení závazného ukazatele odpisy</t>
  </si>
  <si>
    <t>navýšení výnosů - oprava kotelny na pracovišti MŠ Fanderlíkova, usnes. č. 1098, UZ 716</t>
  </si>
  <si>
    <t>navýšení výnosů - vybudování přírodní zahrady; usnes.č 0727, UZ 767</t>
  </si>
  <si>
    <t>snížení výnosů - neinvestičního příspěvku na provoz</t>
  </si>
  <si>
    <t>672/301</t>
  </si>
  <si>
    <t>snížení výnosů - výnosy za stravné</t>
  </si>
  <si>
    <t>snížení výnosů - výnosy za poplatníky v MŠ</t>
  </si>
  <si>
    <t>602/310</t>
  </si>
  <si>
    <t>snížení výnosů - výnosy za poplatníky v ŠD</t>
  </si>
  <si>
    <t xml:space="preserve">snížení výnosů - výnosy ostatní </t>
  </si>
  <si>
    <t>602/360</t>
  </si>
  <si>
    <t>604/300</t>
  </si>
  <si>
    <t xml:space="preserve">navýšení výnosů - výnosy z prodeje materiálu </t>
  </si>
  <si>
    <t>648/330</t>
  </si>
  <si>
    <t>navýšení výnosů - čerpání FKSP</t>
  </si>
  <si>
    <t>648/400</t>
  </si>
  <si>
    <t>snížení výnosů - čerpání fondu investic na opravy</t>
  </si>
  <si>
    <t>648/470</t>
  </si>
  <si>
    <t>navýšení výnosů - výnosy z prodeje (ostatní)</t>
  </si>
  <si>
    <t>navýšení výnosů - výnosy za poškozené učebnice, ostatní výnosy</t>
  </si>
  <si>
    <t>649/400</t>
  </si>
  <si>
    <t>navýšení výnosů - úroky v bance</t>
  </si>
  <si>
    <t>662/300</t>
  </si>
  <si>
    <t>navýšení výnosů - kurzové zisky</t>
  </si>
  <si>
    <t>663/300</t>
  </si>
  <si>
    <t>Z předešlého kontrolního dne vzešlo doporučení zvýšené opatrnosti při čerpání rozpočtu z důvodu současné rizikové situace související s onemocněním COVID-19. Bylo dodržováno.</t>
  </si>
  <si>
    <t>nebyla uložena</t>
  </si>
  <si>
    <t>Zpracoval(a): Blanka Černošková</t>
  </si>
  <si>
    <t>Schválil(a): Mgr. Roman Pazdera</t>
  </si>
  <si>
    <t>V Prostějově dne 14.4.2021</t>
  </si>
  <si>
    <t>Základní škola Prostějov, ul. E. Valenty 52, 796 03 Prostějov. IČ: 47922303</t>
  </si>
  <si>
    <t>Zlepšený hospodářský výsledek za rok 2020 je dosažený úsporou energií. Topení se reguluje ručně v závislosti na venkovní teplotě.</t>
  </si>
  <si>
    <t>V rámci doplňkové činností se podařilo i přes uzavření školy z důvodu mimořádné situace udržet kladný hospodářský výsledek.</t>
  </si>
  <si>
    <t xml:space="preserve">Rezervní fond je plně finančně krytý. V konečném zůstatku 2020 je nespotřebovaná záloha na projekt OP VVV II. ve výši 975.594,58 Kč a přeúčtovaná nespotřebovaná záloha na projekt "Obědy do škol" ve výši 64.645,- Kč. Skutečný použitelný zůstatek rezervního fondu je 197.028,64 Kč. V roce 2021 se plánuje zákoupení skříněk do tříd a výměnu podlahových krytin ve třídách. </t>
  </si>
  <si>
    <t xml:space="preserve">Investiční fond je plně finančně krytý. V roce 2020 se čerpal IF na opravu atiky, pořízení plynového kotle na vaření a myčky do ŠJ. Tyto prostředky slouží jako rezerva pro potřeby školy a školní jídelny. </t>
  </si>
  <si>
    <t>Fond odměn je plně finančně krytý a slouží jako rezerva při event.překročení prostředků na platy.</t>
  </si>
  <si>
    <t>Fond kulturních a socilních potřeb je užíván dle Zásad pro hospodaření s FKSP.</t>
  </si>
  <si>
    <t>Vakuová vývěva od firmy Edwards s. r. o., schváleno usnesením RMP č. 0009</t>
  </si>
  <si>
    <t>Učebnice anglického jazyka od Klubu přátel školy při ZŠ E. Valenty Prostějov, z. s., schváleno usnesením RMP č. 0454</t>
  </si>
  <si>
    <t>Sedací vaky s podnožníkem od Klubu přátel školy při ZŠ E. Valenty Prostějov, z. s.,  a 2 ks notebooků od Ing. Milady Sokolové</t>
  </si>
  <si>
    <t>Usnesením RMP č.0009 schváleno - Náklady z DDHM</t>
  </si>
  <si>
    <t>Usnesením RMP č.0009 - Výnosy z činnosti - dary</t>
  </si>
  <si>
    <t>Usnesením RMP č. 1021 - navýšení příspěvku na opravy</t>
  </si>
  <si>
    <t>Zákonné sociální pojištění - sociální pojištění</t>
  </si>
  <si>
    <t>Zákonné sociální pojištění - zdravotní pojištění</t>
  </si>
  <si>
    <t>Usnesením RMP č. 0397 - navýšení příspěvku na UP</t>
  </si>
  <si>
    <t>Prodaný materiál</t>
  </si>
  <si>
    <t>Výnosy z prodaného materiálu</t>
  </si>
  <si>
    <t>Manka a škody</t>
  </si>
  <si>
    <t>Ostatní náklady z činnosti</t>
  </si>
  <si>
    <t>Usnesením RMP č. 0454 - souhlas s přijetím daru od KPŠ</t>
  </si>
  <si>
    <t>Usnesení RMP č.0519 - čerpání fondu odměn</t>
  </si>
  <si>
    <t>Usnesení RMP č.0519 - Mzdové prostředky</t>
  </si>
  <si>
    <t>Usnesením RMP č.0665 - bezúplatný převod movit. majetku</t>
  </si>
  <si>
    <t>649/340</t>
  </si>
  <si>
    <t xml:space="preserve">Usnesením RMP č. 0912 - souhlas s přijetím daru </t>
  </si>
  <si>
    <t xml:space="preserve">Usnesením RMP č. 0912 - dar sedací vaky </t>
  </si>
  <si>
    <t xml:space="preserve">Usnesením RMP č. 0912 - dar - notebooky </t>
  </si>
  <si>
    <t>Usnesením RMP č. 0956- navýšení závazného ukazatele odpisů</t>
  </si>
  <si>
    <t>Usnesením RMP č. 0956 - snížení spotřeby energií</t>
  </si>
  <si>
    <t>Spotřeba energie</t>
  </si>
  <si>
    <t>502/00</t>
  </si>
  <si>
    <t>Ostatní služby - Nájemné za nemovitý majetek</t>
  </si>
  <si>
    <t>Spotřeba materiálu - učební pomůcky</t>
  </si>
  <si>
    <t>Spotřeba materiálu - pořízení OEHM</t>
  </si>
  <si>
    <t>Úpravy rozpočtu příspěvkové organizace v roce 2020 - doplňková činnost</t>
  </si>
  <si>
    <t>524/010</t>
  </si>
  <si>
    <t>Úastníci kontrolního dne, na základě projednání výsledků hospodaření dle předložené rozborové zprávy a účetních výkazů, doporučují ponechat organizaci ze zlepšeného hospodářského výsledku částku 113.231,91 Kč a souhlasí s převedením částky ve výši 113.231,91 Kč do rezervního fondu. Organizace plánuje tyto prostředky použít na zakoupení skříněk do tříd, výměnu podlahových krytin a vytvoření odpočinkové zóny pro děti I. stupně.</t>
  </si>
  <si>
    <t>Zpracoval(a): Markéta Pižlová</t>
  </si>
  <si>
    <t>Schválil(a): Mgr. Radim Weisser, ředitel školy</t>
  </si>
  <si>
    <t>V Prostějově dne 12 4. 2021</t>
  </si>
  <si>
    <t>Kladný výsledek hospodaření v hlavní činnosti byl ovlivněn úsporou na položce spotřeba energií ve výši 10.008,08 Kč.</t>
  </si>
  <si>
    <t>Výsledek hospodaření v doplňkové činnosti vznikl díky nižším nákladům k výnosům z pronájmů (především půdních prostor).</t>
  </si>
  <si>
    <t>Investiční fond bude použit na nákup nového multifunkčního stroje/kopírky pro ZŠ Palackého tř. 14.</t>
  </si>
  <si>
    <t>Fond bude použit na případné odměny nebo překročení MP za rok 2021.</t>
  </si>
  <si>
    <t>Zvýšili jsme příspěvky na rekreace pro zaměstnance, které doufáme budeme moci využít.</t>
  </si>
  <si>
    <t>účelový finanční dar Women For Women - Obědy pro děti na rok 2020</t>
  </si>
  <si>
    <t>Test úpravy rozpočtu v HČ</t>
  </si>
  <si>
    <r>
      <t xml:space="preserve">usnesením RM č. 1021 </t>
    </r>
    <r>
      <rPr>
        <sz val="9"/>
        <color indexed="8"/>
        <rFont val="Times New Roman"/>
        <family val="1"/>
        <charset val="238"/>
      </rPr>
      <t>byl posílen účet 672.0510 - navýšení NIV a účet 511.0310 - oprava dopadové plochy na zahradě MŠ (UZ 717 - 320.000,-) a chodeb u TV (UZ 718 - 180.000,-)</t>
    </r>
  </si>
  <si>
    <t>navýšení SU 649 - výnosy z pojistných událostí a následné navýšení SU 511 - opravy - pojistné plnění za zhořenou ústřednu (oprava výměnou)</t>
  </si>
  <si>
    <t>649.0300</t>
  </si>
  <si>
    <r>
      <t>usnesením RM č. 9636/2019</t>
    </r>
    <r>
      <rPr>
        <sz val="9"/>
        <color indexed="8"/>
        <rFont val="Times New Roman"/>
        <family val="1"/>
        <charset val="238"/>
      </rPr>
      <t xml:space="preserve"> byl posílen účet 648.0300 - čerpání fondů - RF a účet 549.0360 - ostatní náklady z činnosti = Obědy pro děti 01-06/2020</t>
    </r>
  </si>
  <si>
    <r>
      <t>usnesením RM č. 0397</t>
    </r>
    <r>
      <rPr>
        <sz val="9"/>
        <color indexed="8"/>
        <rFont val="Times New Roman"/>
        <family val="1"/>
        <charset val="238"/>
      </rPr>
      <t xml:space="preserve"> byl posílen účet 672.0510 - navýšení NIV a účet 501.0330 (UZ 375) - pomůcky pro 1. tř.</t>
    </r>
  </si>
  <si>
    <r>
      <t>usnesením RM č. 0397</t>
    </r>
    <r>
      <rPr>
        <sz val="9"/>
        <color indexed="8"/>
        <rFont val="Times New Roman"/>
        <family val="1"/>
        <charset val="238"/>
      </rPr>
      <t xml:space="preserve"> byl posílen pod UZ 375 účet 672.0510 - navýšení NIV a účet 501.0330 - na pomůcky pro žáky 1. tříd</t>
    </r>
  </si>
  <si>
    <r>
      <t>usnesením RM č. 0554</t>
    </r>
    <r>
      <rPr>
        <sz val="9"/>
        <color indexed="8"/>
        <rFont val="Times New Roman"/>
        <family val="1"/>
        <charset val="238"/>
      </rPr>
      <t xml:space="preserve"> byl posílen účet 648.0300 - čerpání fondů - RF a účet 549.0360 - ostatní náklady z činnosti = Obědy pro děti 09/-12/2020</t>
    </r>
  </si>
  <si>
    <t>použití Rezervního fondu SU 648 na nákup MT trouby z fondu FKSP pro zaměstnance a SU 501.0430 (OEM)</t>
  </si>
  <si>
    <r>
      <t xml:space="preserve">usnesením RM č. 0905 </t>
    </r>
    <r>
      <rPr>
        <sz val="9"/>
        <color indexed="8"/>
        <rFont val="Times New Roman"/>
        <family val="1"/>
        <charset val="238"/>
      </rPr>
      <t>bylo schváleno navýšení NIV příspěvku KAP.20 na odpisy SU 551 - TZ budov ZŠ Čechovická a MŠ Mánesova</t>
    </r>
  </si>
  <si>
    <r>
      <t xml:space="preserve">usnesením RM č. 0822 </t>
    </r>
    <r>
      <rPr>
        <sz val="9"/>
        <color indexed="8"/>
        <rFont val="Times New Roman"/>
        <family val="1"/>
        <charset val="238"/>
      </rPr>
      <t>bylo schváleno přijetí darů pro ŠD Čechovice a ŠD Skálovo (SU 501 - koberec a SU 558 - koberec)</t>
    </r>
  </si>
  <si>
    <t>vedoucím odboru OŠKS byla schváleno snížení SU 502 - spotřeba energií a posílení položky - SU 501 (nákup židlí do ŠJ a kabinetů, systémové klíče a vložky a lampy do proj.) a položka opravy a udržování - SU 511 (opravy v prostorách schodiště a chodeb u TV a repasi dveří)</t>
  </si>
  <si>
    <t>502.0000</t>
  </si>
  <si>
    <t>501.0370</t>
  </si>
  <si>
    <t xml:space="preserve">čerpání RF SU 648 na pokrytí ztráty na nákup úklidových vozíků, hraček a nábytek pro ZŘ (SU 501) </t>
  </si>
  <si>
    <t>501.0350</t>
  </si>
  <si>
    <t>snižení položky odpisy HM SU 551 a SU 672 dotace (nedočerpání odpisů vráceno v rámci ročního vyúčtování zřizovateli) UZ 310</t>
  </si>
  <si>
    <t>snižení položky mzdové prostředky na ved.kroužků SU 521 a SU 672 dotace (nedočerpání vráceno v rámci ročního vyúčtování zřizovateli) UZ 301</t>
  </si>
  <si>
    <t>521.0320</t>
  </si>
  <si>
    <t>snižení položky opravy a udržování majetku SU 511 a SU 672 dotace (nedočerpání vráceno v rámci ročního vyúčtování zřizovateli) UZ 717</t>
  </si>
  <si>
    <t>snížení SU 602 - poplatky za MŠ a ŠD (důvodem bylo vracení poplatků za obd.uzavření škol a školek), SU 649 - výnosy za sběr, zápisové lístky a zničené a poškozené učebnice, bezúplatné nabytí respirátoů a navýšení SU 662 - úroky</t>
  </si>
  <si>
    <t>649.0500</t>
  </si>
  <si>
    <t>navýšení SU 501 - ostatní materiál (židle do ŠJ do 1.000,- Kč), snížení SU 511 - opravy movitého maj., snížení SU 512 - cestovné, snížení SU 513 - repefond, snížení SU 518 - ostatní služby (servisné prohlídky, úkli a údržba, ostatní služby), navýšení SU 524-527 (odvody k odměnám vyplaceným z FO), navýšení SU 527 - bezúpl.nabytí respirátorů, navýšení SU 549 - TZ budov do 40tis. (zřízení kamerového syst. na ZŠ Palackého) a snížení SU 558 - nákupy DDHM (převod na OEM)</t>
  </si>
  <si>
    <t>512.0300</t>
  </si>
  <si>
    <t>518.0000</t>
  </si>
  <si>
    <t>527.0500</t>
  </si>
  <si>
    <t>549.0000</t>
  </si>
  <si>
    <t>Test úpravy rozpočtu v DČ</t>
  </si>
  <si>
    <t>snížení účtu 501 - spotřeba materiálu</t>
  </si>
  <si>
    <t>501.0000</t>
  </si>
  <si>
    <t>snížení účtu 502 - spotřeba energie</t>
  </si>
  <si>
    <t>snížení účtu 511 - opravy</t>
  </si>
  <si>
    <t>511.0000</t>
  </si>
  <si>
    <t>snížení účtu 518 - ostatní služby</t>
  </si>
  <si>
    <t>snížení účtu 521 - mzdové náklady</t>
  </si>
  <si>
    <t>521.0000</t>
  </si>
  <si>
    <t>snížení účtu 524 - zákonné sociální pojištění</t>
  </si>
  <si>
    <t>524.0000</t>
  </si>
  <si>
    <t>snížení účtu 525 - povinné pojištění kooperativa</t>
  </si>
  <si>
    <t>525.0000</t>
  </si>
  <si>
    <t>snížení účtu 527 - povinný příděl FKSP</t>
  </si>
  <si>
    <t>527.0000</t>
  </si>
  <si>
    <t>snížení účtu 551 - odpisy</t>
  </si>
  <si>
    <t>551.0000</t>
  </si>
  <si>
    <t>snížení účtu 603 - výnosy z pronájmů</t>
  </si>
  <si>
    <t>603.0000</t>
  </si>
  <si>
    <t>Pohledávky po lhůtě splatnosti ve výši 1710,- byly uhrazeny v měsíci srpnu, resp. září 2020.</t>
  </si>
  <si>
    <t>1. Účastníci kontrolního dne, vzhledem k provedené analýze výsledku hospodaření, doporučují ponechat organizaci celý výsledek hospodaření ve výši 103.248,58 Kč  pro příděl do peněžních fondů organizace dle zákona č. 250/200 Sb., o rozpočtových pravidlech územních rozpočtů, ve znění pozdějších předpisů a na základě předložených požadavků a potřeb organizace. Do rezervního fondu je navrženo převést částku 68.248,58 Kč a do fondu odměn částku 35.000,- Kč.</t>
  </si>
  <si>
    <t>V Prostějově dne 7.4.2021</t>
  </si>
  <si>
    <t>Výsledek hospodaření v roce 2020 ovlivnilo zejména uzavření škol v rámci protiepidemických opatření v souvislosti s onemocním COVID-19, organizace využila toto období k provedení maximální možné údržby a oprav svěřeného majetku, především budov a vyčerpala za tím účelem téměř veškeré finanční prostředky. Současně organizace v průběhu roku sledovala přepočet odebraných výrobků a služeb v rámci náhradního plnění, v roce 2020 se podařilo dosáhnout nulové výše poplatku za neplnění povinného podílu osob se zdravotním postižením na celkovém počtu zaměstnanců.</t>
  </si>
  <si>
    <t>Výsledek hospodaření v doplňkové činnosti je ve srovnání s předchozím rokem nižší, a to z důvodu uzavření škol v rámci protiepidemických opatření v souvislosti s onemocněním COVID-19, kdy nemohly probíhat některé pronájmy, zejména tělocvičny, současně nemohla být organizována školení ICT. Organizace navrhuje hospodářský výsledek z doplňkové čínnosti ve výši 47 394,44 Kč použít na posílení rezervního fondu s následným převodem do investičního fondu, který organizace využívá k případnému dofinancování investičních akcí realizovaných z příspěvků od zřizovatele (v roce 2020 se jednalo o dofinancování vybudování kabinetu logopedie v MŠ, v roce 2021 předpokládáme případné dofinancování pořizovaných markýz k verandám MŠ).</t>
  </si>
  <si>
    <t>Finanční krytí na BÚ - předpokládá se pouze užití fondu z ostatních zdrojů, a to čerpání daru na stravování sociálně slabých žáků a čerpání nespotřebované části dotace OP VVV II. U RF ze ZVH organizace v roce 2021 plánuje režim šetření vzhledem ke stáří svěřených budov s vyšším rizikem vzniku havarijních situací.</t>
  </si>
  <si>
    <t>Finanční krytí na BÚ - vzhledem k nízkému zůstatku organizace v roce 2021 plánuje pouze případné dofinancování investičního příspěvku poskytnutého zřizovatelem (osazení verand MŠ markýzami).</t>
  </si>
  <si>
    <t xml:space="preserve">Rozdíl mezi účty 412 a 243 je způsoben časovým nesouladem mezi převodem základního přídělu z hrubých mezd za 12/2020, vyplaceným příspěvkem z FKSP na penzijní připojištění, srážkou bankovního poplatku a neuhrazenou fakturou za kulturní akci. Použití: příspěvky na stravování zaměstnanců, rekreace, sportovní a kulturní akce, finanční dary, penzijní připojištění a zájmové vzdělávání. </t>
  </si>
  <si>
    <r>
      <t xml:space="preserve">dar na stravu žáků od společnosti WOMEN </t>
    </r>
    <r>
      <rPr>
        <sz val="8"/>
        <rFont val="Calibri"/>
        <family val="2"/>
        <charset val="238"/>
      </rPr>
      <t>&amp;</t>
    </r>
    <r>
      <rPr>
        <sz val="8"/>
        <rFont val="Times New Roman"/>
        <family val="1"/>
        <charset val="238"/>
      </rPr>
      <t xml:space="preserve"> WOMEN, vyúčtování - vratky ve výši 6 843,-- Kč</t>
    </r>
  </si>
  <si>
    <t>dar na podporu rozvoje mládežnického sportu od společnosti TextilEco byl poskytnut ve 12/2019 (švihadla, plavecké pásy, …)</t>
  </si>
  <si>
    <t>věcný dar od společnosti ČP Distribuce a. s. (nábytek pro MŠ)</t>
  </si>
  <si>
    <t>Zvýšení nákladů - TZ, klimatizace v ŠJ</t>
  </si>
  <si>
    <t>Snížení nákladů - DDHM, úspora na položce</t>
  </si>
  <si>
    <t>Zvýšení nákladů - opr.nem.maj.realiz.do 100tis.</t>
  </si>
  <si>
    <t>Snížení nákladů - opr.nem.maj.nad 100tis., úspora</t>
  </si>
  <si>
    <t>Zvýšení nákladů - TZ, vedení tel.linky v MŠ k.log.</t>
  </si>
  <si>
    <t>Zvýšení nákladů - opr.nem.maj.do 100tis. ŠJ</t>
  </si>
  <si>
    <t>04.02.2020 / usn.č.1021</t>
  </si>
  <si>
    <t>Zvýšení nákladů - opr.nem.maj.nad 100tis. ŠJ</t>
  </si>
  <si>
    <t>Zvýšení výnosů - navýšení neinv.přísp.na opr. ŠJ</t>
  </si>
  <si>
    <t>Zvýšení nákladů - majetek z věcného daru do OE</t>
  </si>
  <si>
    <t>03.06.2020 / usn.č.0393</t>
  </si>
  <si>
    <t>Zvýšení nákladů - majetek z věcného daru mat.j.n.</t>
  </si>
  <si>
    <t>Zvýšení výnosů - věcný dar, nábytek pro MŠ</t>
  </si>
  <si>
    <t>649/0310</t>
  </si>
  <si>
    <t>Snížení nákladů - odpisy DHM, prodloužení použív.</t>
  </si>
  <si>
    <t>03.06.2020 / usn.č.0392</t>
  </si>
  <si>
    <t>Zvýšení nákladů - odpisy budov, zhodnocení MŠ</t>
  </si>
  <si>
    <t>Zvýšení nákladů - nákup pom.pro žáky 1.ročníků</t>
  </si>
  <si>
    <t>05.06.2020 / usn.č.0397</t>
  </si>
  <si>
    <t>Zvýšení výnosů - navýš.neinv.přísp.na pom.pro 1.r.</t>
  </si>
  <si>
    <t>Zvýšení nákladů - zákonné soc.nákl na prev.proh.</t>
  </si>
  <si>
    <t>Snížení nákladů - materiál na opr.vn.prost.úspora</t>
  </si>
  <si>
    <t>Zvýšení výnosů - za kopírování</t>
  </si>
  <si>
    <t>Zvýšení nákladů - učební pomůcky žákům z f.daru</t>
  </si>
  <si>
    <t>501/0330</t>
  </si>
  <si>
    <t>Zvýšení výnosů - finanční dar na sport.potř.žáků</t>
  </si>
  <si>
    <t>Zvýšení nákladů - na stravu soc.slabých žáků</t>
  </si>
  <si>
    <t>Zvýšení výnosů - finanční dar na stravování žáků</t>
  </si>
  <si>
    <t>14.07.2020 / usn.č.0519</t>
  </si>
  <si>
    <t>14.07.2020 /usn.č.0519</t>
  </si>
  <si>
    <t>Zvýšení nákladů - zvýšení tarifu+zástup zam.prádelny</t>
  </si>
  <si>
    <t>30.11.2020 / usn.č.0908</t>
  </si>
  <si>
    <t>30.11.2020 /usn.č.0908</t>
  </si>
  <si>
    <t>Zvýšení nákladů - doplatky mzdy zam.z ÚP</t>
  </si>
  <si>
    <t>521/0301</t>
  </si>
  <si>
    <t>Zvýšení nákladů - zvýšení min.mzdy u OON prádelny</t>
  </si>
  <si>
    <t>521/0331</t>
  </si>
  <si>
    <t>Zvýšení nákladů - DNP zam. prádelny</t>
  </si>
  <si>
    <t>521/0350</t>
  </si>
  <si>
    <t>Zvýšení nákladů na SP - % podíl k 521, zam.prád.</t>
  </si>
  <si>
    <t>524/0301</t>
  </si>
  <si>
    <t>Zvýšení nákladů na SP - % podíl k 521, odm.z FO</t>
  </si>
  <si>
    <t>Zvýšení nákladů na ZP - % podíl k 521, zam.prád.</t>
  </si>
  <si>
    <t>Zvýšení nákladů na ZP - % podíl k 521, odm.z FO</t>
  </si>
  <si>
    <t>Zvýšení nákladů na úr.poj. - % podíl k 521, zam.prád.</t>
  </si>
  <si>
    <t>Zvýšení nákladů na úr.poj. - % podíl k 521, zam.ÚP</t>
  </si>
  <si>
    <t>Zvýšení nákladů na odvod do FKSP - % podíl k 521, zam.prád.+ÚP</t>
  </si>
  <si>
    <t>Zvýšení nákladů na lék.prohl. zam.prád.</t>
  </si>
  <si>
    <t>Snížení nákladů - spotřeba plynu</t>
  </si>
  <si>
    <t>30.11.2020 /         usn. č. 0908</t>
  </si>
  <si>
    <t>Snížení nákladů - spotřeba elektřiny</t>
  </si>
  <si>
    <t>Snížení nákladů - úspora spotřeba vody</t>
  </si>
  <si>
    <t>Snížení nákladů - úspora spotřeba plynu</t>
  </si>
  <si>
    <t>Snížení nákladů - úspora spotřeba elektřiny</t>
  </si>
  <si>
    <t>Zvýšení nákladů na mat. - dětské přikrývky do MŠ</t>
  </si>
  <si>
    <t>Zvýšení nákladů na mat. - lavice a židličky do ZŠ</t>
  </si>
  <si>
    <t>Zvýšení nákladů na opravy - radiátory ZŠ, schod. MŠ</t>
  </si>
  <si>
    <t>Zvýšení nákladů na DDHM - skříně ZŠ, šatny MŠ</t>
  </si>
  <si>
    <t>Zvýšení nákladů na mat. - kávovar do MŠ z FKSP</t>
  </si>
  <si>
    <t>31. 12. 202</t>
  </si>
  <si>
    <t>Zvýšení výnosů - FKSP zlepšení prac. prostředí</t>
  </si>
  <si>
    <t>Zvýšení nákladů na stravu soc. slabí žáci RF z ost.t.</t>
  </si>
  <si>
    <t>Zvýšení výnosů - RF z ost.tit.,fin.dar na str.žáků</t>
  </si>
  <si>
    <t>Zvýšení nákladů na DDHM - zaříz.na toč.náp. z FKSP</t>
  </si>
  <si>
    <t>Zvýšení výnosů - FKSP zlepšení prac. prostřed</t>
  </si>
  <si>
    <t>Zvýšení nákladů na mat. - kancelářské potřeby</t>
  </si>
  <si>
    <t>Zvýšení nákladů na mat. - židličky + výt.potř. do MŠ</t>
  </si>
  <si>
    <t>Zvýšení nákladů na mat. - nádobí do ŠJ</t>
  </si>
  <si>
    <t>Zvýšení nákladů na mat. - dezinfekční a úkl.prostř.</t>
  </si>
  <si>
    <t>Zvýšení nákladů na mat. - ochr.pom. (např.roušky)</t>
  </si>
  <si>
    <t>Zvýšení nákladů na mat. - OE, dílenské nářadí</t>
  </si>
  <si>
    <t xml:space="preserve">Zvýšení nákladů na mat. - PHM </t>
  </si>
  <si>
    <t xml:space="preserve">Zvýšení nákladů mat.na opr.vnitř.pr.-kování,zámky,..  </t>
  </si>
  <si>
    <t xml:space="preserve">Zvýšení nákladů mat.na opr.ven.pr.-zahr.nábytku,her.  </t>
  </si>
  <si>
    <t xml:space="preserve">Zvýšení nákladů mat. ost.- náhr.díly do projektorů  </t>
  </si>
  <si>
    <t>501/0480</t>
  </si>
  <si>
    <t xml:space="preserve">Zvýšení nákladů opravy - nem.maj.nad 100 tis.  </t>
  </si>
  <si>
    <t>Snížení nákladů - úspora na pol.opravy hmot.maj.</t>
  </si>
  <si>
    <t>Snížení nákladů - úspora na pol.drobné opravy</t>
  </si>
  <si>
    <t xml:space="preserve">Zvýšení nákladů na poštovné  </t>
  </si>
  <si>
    <t>Snížení nákladů na pronájmy bazénu a tělocvičny</t>
  </si>
  <si>
    <t xml:space="preserve">Zvýšení nákladů na zprac.daň.př.a mezd  </t>
  </si>
  <si>
    <t>Zvýšení nákladů - zprac.projekt.dok.k opravě kotelny</t>
  </si>
  <si>
    <t>Snížení nákladů na dodav.úklid a údržbu</t>
  </si>
  <si>
    <t>Snížení nákladů na pořízení software v OENHM</t>
  </si>
  <si>
    <t>Zvýšení nákladů - online knihy pro MŠ</t>
  </si>
  <si>
    <t>Zvýšení výnosů - kladné bankovní úroky</t>
  </si>
  <si>
    <t>Snížení nákladů - oprava RO z I. pol.</t>
  </si>
  <si>
    <t>Zvýšení výnosů - pronájem místa pro nápojový aut.</t>
  </si>
  <si>
    <t>Snížení výnosů - školení ICT (nebylo organizov.)</t>
  </si>
  <si>
    <t>Zvýšení nákladů na mat. na opravy a údržbu.</t>
  </si>
  <si>
    <t>501/0160</t>
  </si>
  <si>
    <t>Zvýšení nákladů na mat. na el. (sauna)</t>
  </si>
  <si>
    <t>Zvýšení nákladů na servisní prohl.ve sl.bytě</t>
  </si>
  <si>
    <t>518/0130</t>
  </si>
  <si>
    <t>Zvýšení nákladů na odpisy budov</t>
  </si>
  <si>
    <t>Zvýšení výnosů - poplatky za používání sauny</t>
  </si>
  <si>
    <t>Zvýšení výnosů - poplatky za vodu ve sl. bytě</t>
  </si>
  <si>
    <t>Zúčastněné strany, vzhledem k provedené analýze výsledku hospodaření, souhlasí s navrženým rozdělením zlepšeného hospodářského výsledku za rok 2020 ve výši 51 386,19 Kč, doporučují jej ponechat organizaci pro příděl do peněžních fondů organizace dle zákona č. 250/2000 Sb., o rozpočtových pravidlech územních rozpočtů, ve znění pozdějších předpisů a na základě předložených požadavků - potřeb organizace. Je navrženo převést výsledek hospodaření v souhrnu za hlavní i doplńkovou činnost v celkové výši 51 386,19 Kč do rezervního fondu s následným převodem do investičního fontu (dofinancování fondu s nízkým zůstatkem pro účely dofinancování investičních akcí organizace).</t>
  </si>
  <si>
    <t>Lenka Pluhařová</t>
  </si>
  <si>
    <t>RNDr. Josef Hrachovec</t>
  </si>
  <si>
    <t xml:space="preserve">V Prostějově dne </t>
  </si>
  <si>
    <t>VH v hlavní činnosti byl tvořen mírným nedočerpáním nákladových položek, součástí VH je rovněž nevyčerpaná část nákladů určená na propagaci školy spojenou s výročím založení školy. Využití bude pro akce nezajištěné z rozpočtu zřizovatele. Např. pro rizikové kácení stromů, úprava hřišť, prořez stromů a keřů.</t>
  </si>
  <si>
    <t>VH byl silně ovlivně situací s uzavřením škol a sportovišť z důvodu Covid 19.Pronájmy tělocvičen představují převážnou část doplňkové činnosti.</t>
  </si>
  <si>
    <t>Využití na akce nezajištěné zřizovatelem. Např. zajištění rizikového kácení stromů,úprava a prořez stromů a keřů.</t>
  </si>
  <si>
    <t>Náku investičního majetku dle aktuálních potřeb organizace</t>
  </si>
  <si>
    <t>Vyplacení mimořádných odměn</t>
  </si>
  <si>
    <t>využití fondu dle vyhlášeky 114/2020 ve znění pozdějších předpisů</t>
  </si>
  <si>
    <t>Králová Vanesa</t>
  </si>
  <si>
    <t>dlužné stravné MŠ. Již není žákem MŠ, ohlášeno finančnímu odboru MMPv.</t>
  </si>
  <si>
    <t>Šebesta Ctibor</t>
  </si>
  <si>
    <t>Zastupitelstvo města Prostějova schválilo účelové navýšení</t>
  </si>
  <si>
    <t>neinvestičního příspěvku na opravu chodníků v MŠ</t>
  </si>
  <si>
    <t>č.usn.1021</t>
  </si>
  <si>
    <t>neinvestičního příspěvku na opravu palubovky v tělocvičně</t>
  </si>
  <si>
    <t xml:space="preserve">Rada města Prostějova schválila navýšení neinvestičního </t>
  </si>
  <si>
    <t>příspěvku na úhradu nákladů projektu Zdravé město-Štafeta přátelství</t>
  </si>
  <si>
    <t>č.usn.755</t>
  </si>
  <si>
    <t>Použití RF na nákup dataprojetoru</t>
  </si>
  <si>
    <t>558/0800</t>
  </si>
  <si>
    <t>Přesun z oprav na servisní prohlídky -výtah nový pavl. C</t>
  </si>
  <si>
    <t>Nákup vybavení -použití FKSP</t>
  </si>
  <si>
    <t>501/0710</t>
  </si>
  <si>
    <t xml:space="preserve">Na základě usnesení RMP č. 0319 scvhálení rozdělení VH </t>
  </si>
  <si>
    <t xml:space="preserve">za rok 2019 -použití na opravy linolea </t>
  </si>
  <si>
    <t>Usnesení RMP č. 0397 mavýšení neinvestičního příspěvku</t>
  </si>
  <si>
    <t>č.usn0397</t>
  </si>
  <si>
    <t>Ostatní výnosy-zajištění stravy pro žáky rodičů IZS-Covid 19</t>
  </si>
  <si>
    <t>501/0309</t>
  </si>
  <si>
    <t>602/0309</t>
  </si>
  <si>
    <t>Použití FO-přiznání mimořádné odměny ŘŠ- ZVH DČ</t>
  </si>
  <si>
    <t>648/0610</t>
  </si>
  <si>
    <t>č.usn. 0519</t>
  </si>
  <si>
    <t>558/0710</t>
  </si>
  <si>
    <t>Ostatní výnosy - fakturace poměrné části nákladů na zajištění</t>
  </si>
  <si>
    <t>501/0399</t>
  </si>
  <si>
    <t>provozu pro žáky rodičů IZS -Covid 19</t>
  </si>
  <si>
    <t>521/0309</t>
  </si>
  <si>
    <t>649/0309</t>
  </si>
  <si>
    <t>Úprava FP - z důvodu omezení výuky úspora Energií</t>
  </si>
  <si>
    <t>Využití na pořízení DDHM</t>
  </si>
  <si>
    <t>opravy obkladů sociálního zařízení MŠ</t>
  </si>
  <si>
    <t>servis rekuperace</t>
  </si>
  <si>
    <t>posouzení lokální svalové zátěže-dle KHS</t>
  </si>
  <si>
    <t>servis IT techniky</t>
  </si>
  <si>
    <t>technické zhodnocení kabeláže zvonků pro ŠD</t>
  </si>
  <si>
    <t>549/0320</t>
  </si>
  <si>
    <t>Úprava FP -nenaplnění výnosových položek-nižší výnosy</t>
  </si>
  <si>
    <t>školné MŠ, docházka do ŠD, výnosy za režijní náklady obědy</t>
  </si>
  <si>
    <t>Na základě usnesení RMP č. 0819 z 3.11.2020</t>
  </si>
  <si>
    <t>672/UZ 310</t>
  </si>
  <si>
    <t>č.usn..0819</t>
  </si>
  <si>
    <t>úprava FP -odpisy budovy  do majetku MMPv</t>
  </si>
  <si>
    <t>551/UZ 310</t>
  </si>
  <si>
    <t>Nákup FKSP</t>
  </si>
  <si>
    <t>Bezúplatně převzetí OPP -respirátory</t>
  </si>
  <si>
    <t>527/0500</t>
  </si>
  <si>
    <t>649/0500</t>
  </si>
  <si>
    <t>19.10.</t>
  </si>
  <si>
    <t>30.10.</t>
  </si>
  <si>
    <t>Úprava FP-nákup učebních pomůcek při úspoře nákupu  pohon.hmot</t>
  </si>
  <si>
    <t>501/0441</t>
  </si>
  <si>
    <t>Nákup UP pro MŠ-molitanová stavebnice, mazlíčci</t>
  </si>
  <si>
    <t>nákup audiosystému pro  ZŠ schváleno OŠ</t>
  </si>
  <si>
    <t xml:space="preserve">Úprava FP Opravy a zajištění nábytkového vybavení </t>
  </si>
  <si>
    <t>kancekáře ZŘ</t>
  </si>
  <si>
    <t xml:space="preserve">Úprva FP využití volných FP účtu 512 na nábytkové </t>
  </si>
  <si>
    <t>512/0300</t>
  </si>
  <si>
    <t>vybavení ZŘ</t>
  </si>
  <si>
    <t>Úprava FP - zaúčtování Opravných položek k pohledávkám</t>
  </si>
  <si>
    <t>556/0300</t>
  </si>
  <si>
    <t>Ohodnocení ve sběrové soutěži - nákup učebních pomůcek pro ZŠ</t>
  </si>
  <si>
    <t xml:space="preserve">V závěru roku překročení upravených výnosů -docházka MŠ, nákup </t>
  </si>
  <si>
    <t>pomůcek pro mateřskou školu</t>
  </si>
  <si>
    <t>Zajištění stravy pro děti v MŠ z důvodu</t>
  </si>
  <si>
    <t>karantény pracovnic ŠJ (ZŠ Dr. Horáka)</t>
  </si>
  <si>
    <t>649/0460</t>
  </si>
  <si>
    <t>Spotřeba potravin-úprava výnosů z důvodu uzavření ZŠ v době</t>
  </si>
  <si>
    <t>Covid 19, uzavření i školních jídelen pro žáky</t>
  </si>
  <si>
    <t>602/0300</t>
  </si>
  <si>
    <t>Úprava FP - nevyčerpané fin.prostředky pod UZ 301-OON kroužky</t>
  </si>
  <si>
    <t>521/0320</t>
  </si>
  <si>
    <t>Úprava FP-nevyčerpané fin.prostředky pod UZ 301-52X</t>
  </si>
  <si>
    <t>52X</t>
  </si>
  <si>
    <t>Úprava FP-nevyčerpané fin.prostředky pod UZ 310-Odpisy</t>
  </si>
  <si>
    <t>672/0410</t>
  </si>
  <si>
    <t>Nebyly uloženy žádná opatření.</t>
  </si>
  <si>
    <t>Při projednávání výsledku hospodaření nebyly uloženy žádná opatření.</t>
  </si>
  <si>
    <t>Zpracoval(a): Tesaříková</t>
  </si>
  <si>
    <t>Schválil(a): Mgr. Ovečka Dalibor</t>
  </si>
  <si>
    <t>V Prostějově dne : 9. 4. 2021</t>
  </si>
  <si>
    <t>Základní škola Prostějov, ul. Vl. Majakovského 1, IČO 62859056</t>
  </si>
  <si>
    <t>Na výsledku hospodaření v hlavní činnosti se jednoznačně nejvíce projevil fakt,že z poskytnutého příspěvku ÚZ 724 na opravu schodišťových stěn ve výši 250.000,- Kč se čerpalo jen 58.531,55 Kč. Stěny nebylo třeba celé vybourávat, stačila jen oprava. Tím vznikla úspora 191.468,45 Kč., která bude odvedena na účet zřizovatele. Dalších uspořených 4.217,63 Kč je bez účelového znaku. Finance bychom rádi použili na obnovu vybavení školy. Dalším faktorem, který se nejvíce podílí na výsledku hospodaření je spotřeba energií. I když jsme měli schválen převod 90.000,- Kč do spotřeby materiálu a 22.160,- Kč do odpisů, stejně vznikla úspora 78.948,48 Kč. Nepřítomností žáků a pracovníků v době pandemie Covidem 19 byla spotřeba velmi ovlivněna - menší spotřeba vody, méně vytápění, méně svícení a energií na spotřebiče. Odměny pro vedoucí zájmových kroužků se vyplácely do začátku března a ve druhém pololetí jen 3 hodiny. Správce hřiště jsme zaměstnali o měsíc později než obvykle (od 1.5.2020) a na podzim navíc onemocněl. I zde i s odvody šetříme 50.944,- Kč. Protože se nedovážela strava pro zaměstnance a většina pracovala z domova, je tím pádem nižší i příspěvek. Za preventivní prohlídky si někteří zaměstnanci nepřišli vyzvednout poplatek. I tady budeme vracet 18.650,- Kč. Do rezervního fondu bychom rádi převedli úspory z neúčelového příspěvku na provoz (18.023,06 Kč - materiál, 78.948,48 Kč - energie, 4.217,63 Kč - opravy, 2.000,- Kč - cestovné, 916,- Kč - reprezentace, 5.282,05 Kč - služby, 715,- Kč - DDHM, 372,31 Kč - připsané úroky - celkem 110.474,53 Kč. Vývoj do dalších let: nemáme v posledních letech velké rozdíly ve výsledcích hospodaření a i do dalších lze předpokládat, že se nic významného nestane.</t>
  </si>
  <si>
    <t>Kvůli mimořádným opatřením v souvislosti s prevencí šíření nákazy korona virem jsme tělocvičnu začátkem března uzavřeli. Od září si na chvíli pronajaly tělocvičnu 3 organizace, výnosy byly ale jen 4.750,- Kč. Tržby jsou z tohoto důvodu oproti loňskému roku výrazně nižší.</t>
  </si>
  <si>
    <r>
      <t>Do fondu byl přidělen dosažený výsledek hospodaření roku 2019 ve výši 187.889,23 Kč. Dále Zastupitelstvo města Prostějova rozhodlo o převodu finanční částky 3.609,- Kč (část výsledku hospodaření v hlavní činnosti) do rezervního fondu organizace, následně o převodu finanční částky 3.609,- Kč z rezervního fondu do fondu investic. Zároveň byla do fondu přeúčtována částka 9.840,- Kč, která se provedla na základě veřejnosprávní kontroly, kdy se opravovala chyba z roku 2015 (příjem daru "Dětský čin roku"). Čerpali jsme fond na nákup počítačů a nábytku ve výši 142.272,65 Kč a na odvody k odměně z fondu odměn - celkem 680,- Kč.</t>
    </r>
    <r>
      <rPr>
        <b/>
        <sz val="7"/>
        <rFont val="Times New Roman"/>
        <family val="1"/>
        <charset val="238"/>
      </rPr>
      <t xml:space="preserve">  Stav fondu na účtu 413 k 31.12.  je 157.567,92 Kč.</t>
    </r>
    <r>
      <rPr>
        <sz val="7"/>
        <rFont val="Times New Roman"/>
        <family val="1"/>
        <charset val="238"/>
      </rPr>
      <t xml:space="preserve"> Z účtu 414 byly vráceny převedené nespotřebované dotace ze dvou projektů EU ve výši 911.880,60 Kč (848.358,- Kč z projektu "Rozvíjíme ICT" a 63.522,60 Kč z projektu "Obědy do škol").  Odúčtoval se v rámci opravy chyby z roku 2015 po veřejnosprávní kontrole chybně zaúčtovaný příjem daru za "Dětský čin roku" ve výši 10.000,- Kč (zbývajících 160,- Kč se použilo na nákup hry do ŠD v roce 2020). Do fondu byly převedeny k 31.12.2020 nespotřebované dotace z rozpočtu Evropské unie  - 580.428,50 Kč (projekt "Rozvíjíme ICT" - 463.145,- Kč, projekt "Obědy do škol" - 117.283,50 Kč) a nespotřebovaná část navýšení neinv. příspěvku s ÚZ 768 - 423.890,- Kč. </t>
    </r>
    <r>
      <rPr>
        <b/>
        <sz val="7"/>
        <rFont val="Times New Roman"/>
        <family val="1"/>
        <charset val="238"/>
      </rPr>
      <t>Stav fondu na účtu 414  k 31.12.2020 je 1.015.437,59 Kč.</t>
    </r>
    <r>
      <rPr>
        <sz val="7"/>
        <rFont val="Times New Roman"/>
        <family val="1"/>
        <charset val="238"/>
      </rPr>
      <t xml:space="preserve"> </t>
    </r>
  </si>
  <si>
    <t xml:space="preserve">V rámci finančního vypořádání roku 2019 byla do fondu převedena částka 3.609,- Kč z rezervního fondu a následně tato částka byla odvedena na účet zřizovatele. Tvorba fondu ve výši odpisů činila 1.248.312,- Kč. Rada města Prostějova uložila ředitelce školy odvod zřizovateli z fondu investic ve výši odpisů budov v HČ, což činilo 1.222.204,- Kč. </t>
  </si>
  <si>
    <t xml:space="preserve">Byla čerpána odměna 1.900,- Kč pro ředitelku školy za podíl na zlepšeném hospodářském výsledku v doplňkové činnosti za kalendářní rok 2019. </t>
  </si>
  <si>
    <t>Do fondu byla přidělena 2% z objemu hrubých mezd, což činí 333.094,- Kč. Z fondu se přispívá v rámci individuálního příspěvku na rekreační a lázeňské pobyty, zájezdy a rehabilitace - 8.000,- Kč. Dále se přispívá na stravování zaměstnanců - 21.300,- Kč (10,- Kč na jeden oběd), na kulturní představení, tělovýchovné akce, setkání s důchodci školy apod. - 50.653,- Kč. Byl zakoupen 1 věcný dar pro důchodce k životnímu výročím - 415,- Kč, dále příspěvek na dioptrické brýle pro 3 p. učitelky (6.000,- Kč) a ortopedická zdravotní obuv pro zaměstnance (35.940,- Kč). Dále to bylo 6 peněžních darů pro zaměstnance k životním výročím a odchodu do důchodu - celkem 11.000,- Kč.  Rozdíl mezi účetním stavem (617.773,02 Kč) a finančním stavem (568.039,89Kč) je 49.733,13 Kč. Je to rozdíl mezi přídělem z hrubých mezd za prosinec 2020 (52.280,- Kč), poplatky za prosinec (80,- Kč), příspěvkem na obědy za prosinec (2.590,- Kč), připsanými úroky za prosinec (36,87 Kč) a fakturou za obědy za prosinec (5.180,- Kč) ve lhůtě splatnosti. Majetek se z FKSP nepořizoval.</t>
  </si>
  <si>
    <t>Neevidujeme závazky po lhůtě splatnosti.</t>
  </si>
  <si>
    <t>Naše organizace nepřijala žádné dary.</t>
  </si>
  <si>
    <t>čerpání rezervního fondu</t>
  </si>
  <si>
    <t>19.5.2020/0319</t>
  </si>
  <si>
    <t>pořízení nových počítačů a nábytku</t>
  </si>
  <si>
    <t>operativní evidence majetku hmotného, nábytek</t>
  </si>
  <si>
    <t>účelové navýšení neinv. příspěvku - ÚZ 724</t>
  </si>
  <si>
    <t>4.2.2020/1021</t>
  </si>
  <si>
    <t xml:space="preserve">oprava schodišťových stěn </t>
  </si>
  <si>
    <t>účelové navýšení neinv. příspěvku - ÚZ 725</t>
  </si>
  <si>
    <t>dokončení opravy oplocení šk. hřiště</t>
  </si>
  <si>
    <t>účelové navýšení neinv. příspěvku - ÚZ 726</t>
  </si>
  <si>
    <t>oprava komína</t>
  </si>
  <si>
    <t>účelové navýšení neinv. příspěvku - ÚZ 379</t>
  </si>
  <si>
    <t>5.6.2020/0397</t>
  </si>
  <si>
    <t>pomůcky pro žáky 1. tříd</t>
  </si>
  <si>
    <t>501/0331</t>
  </si>
  <si>
    <t>1. místo ve sběru papíru 2019-2020</t>
  </si>
  <si>
    <t>18.2.2020/0119</t>
  </si>
  <si>
    <t>zakoupeny učební pomůcky pro žáky</t>
  </si>
  <si>
    <t>navýšení závazného ukazatele 551 ÚZ 310 v HČ</t>
  </si>
  <si>
    <t>30.11.2020/0909</t>
  </si>
  <si>
    <t>snížení rozpočtu v položce energií</t>
  </si>
  <si>
    <t>502/0300,0310,0320</t>
  </si>
  <si>
    <t>použití ve spotřebě materiálu, schváleno vedoucím odboru</t>
  </si>
  <si>
    <t>501/0330,0390,0440,0430,0490</t>
  </si>
  <si>
    <t>použití úspory na nákup DDHM, schváleno vedoucím odboru</t>
  </si>
  <si>
    <t>mimoř. odměna pro ředitelku školy za podíl na zlepšeném HV v DČ 2019</t>
  </si>
  <si>
    <t>14.7.2020/0519</t>
  </si>
  <si>
    <t>zákonné odvody k vyplacené odměně z FO</t>
  </si>
  <si>
    <t>vyplacená odměna</t>
  </si>
  <si>
    <t>zdravotní pojištění, sociální zabezpečení, odvod do FKSP</t>
  </si>
  <si>
    <t>524/0300, 0310,527/0300</t>
  </si>
  <si>
    <t>bezúplatné nabytí OOP - respirátory</t>
  </si>
  <si>
    <t>OOP poskytnuté školám bezplatně - respirátory</t>
  </si>
  <si>
    <t>čerpání RF - oprava na základě veřejnosprávní kontroly</t>
  </si>
  <si>
    <t>zakoupení hry do ŠD</t>
  </si>
  <si>
    <t>účelové navýšení neinv. příspěvku - ÚZ 768</t>
  </si>
  <si>
    <t>7.10.2020/0727</t>
  </si>
  <si>
    <t>pořízení podsedáků  na venkovní sezení pro žáky</t>
  </si>
  <si>
    <t>výnos za zničené nebo poškozené učebnice</t>
  </si>
  <si>
    <t>649/0400</t>
  </si>
  <si>
    <t>použití výnosu za zničené učebnice na nákup DDHM</t>
  </si>
  <si>
    <t>úplata ve školní družině</t>
  </si>
  <si>
    <t>snížení rozpočtu - ostatní služby</t>
  </si>
  <si>
    <t>518/xxxx</t>
  </si>
  <si>
    <t>Celkem úpravy finančního plánu v hlavní činnosti v Kč</t>
  </si>
  <si>
    <t>DČ - nižší výnosy za pronájmy</t>
  </si>
  <si>
    <t>603/0001</t>
  </si>
  <si>
    <t>DČ - úměrně nižším výnosům jsou nižší náklady ve všech nákladových položkách</t>
  </si>
  <si>
    <t>501,502,511,518, 521,524,527,551</t>
  </si>
  <si>
    <t>Celkem úpravy finančního plánu v doplňkové činnosti v Kč</t>
  </si>
  <si>
    <t xml:space="preserve">1. Na kontrolním dni k výsledkům hospodaření za I. pololetí roku 2020 nevyplynula naší organizaci žádná opatření. </t>
  </si>
  <si>
    <t xml:space="preserve">2. Organizace na základě usnesení č. 0319 Rady města Prostějova rozdělila dosažený výsledek hospodaření roku 2019. Do fondu rezervního byl proveden příděl ve výši 184.280,23 Kč. Dále byla převedena částka 3.609,- Kč do rezervního fondu organizace, následně převedena z rezervního fondu do fondu investic. </t>
  </si>
  <si>
    <t>3. V rámci finančního vypořádání byla částka 3.609,- Kč z fondu investic zaslána dne 9.7.2020 na účet zřizovatele.</t>
  </si>
  <si>
    <t>Námi navrhované rozdělení výsledku hospodaření do peněžních fondů organizace nebylo schváleno. Výsledek hospodaření byl nadhodnocený o částku 191.468,45 Kč.. Příspěvek byl zaúčtován celý ve výnosech, a tím došlo ke zkreslení výsledku hospodaření. Nedočerpali jsme příspěvek na opravu schodišťových stěn a nazažádali jsme o změnu účelu tohoto příspěvku. Byl nám uložen odvod zřizovateli z výsledku hospodaření ve výši 261.062,45 Kč. Návrh na příděl do rezervního fondu tak bude ve výši 117.695,53 Kč.. Finanční prostředky přidělené do rezervního fondu bychom chtěli využít na obnovu vybavení školy.</t>
  </si>
  <si>
    <t>Účastníci kontrolního dne, vzhledem k provedené analýze výsledku hospodaření, doporučují odvést výsledek hospodaření v hlavní činnosti ve výši 261.062,45 Kč na účet zřizovatele v rámci finančního vypořádání roku 2020.</t>
  </si>
  <si>
    <t>Příděl fondům a odvod na účet zřizovatele provede organizace na základě vyrozumění Odboru školství, kultury a sportu MMPv.</t>
  </si>
  <si>
    <t>Dana Kolínská</t>
  </si>
  <si>
    <t>Mgr. Martina Šírková</t>
  </si>
  <si>
    <t>12. 4 2021</t>
  </si>
  <si>
    <t>poznámka ONIV:722.321 Kč</t>
  </si>
  <si>
    <t>Výsledek hospodaření vůči zřizovateli je záporný z důvodu koronavirové krize, kdy nám poskytnuté finanční prostředky na provoz organizace nestačily. Ztráta bude pokryta z výnosů z doplňkové činnosti. Ztráta by byla obrovská, kdybychom neobdrželi od zřizovatele účelově neurčenou dotaci na provoz ve výši 300 tis. Kč a kdybychom nezapojili všechny fondy organizace (IF 472 tis. Kč, RF 194 tis. Kč). Nebude-li situace stabilizována do běžného provozu (nebude-li výuka plavání), tak nám příspěvek zřizovatele nebude postačovat ani v roce 2021.</t>
  </si>
  <si>
    <t>Náklady na DČ jsou přerozdělovány z HČ střediska jídelna do jednotlivých účtů na základě skutečných nákladů potřebných k přípravě stravy, a to % podílu zjištěných na základě porovnání odebraných obědů strávníky HČ a DČ (leden-prosinec 2020). U pronájmů jsou náklady stanoveny v kalkulační ceně a dle jednotlivých druhů pronájmů násobeny počtem hodin pronájmu a odúčtovány z HČ do DČ. Výsledek hospodaření je nižší než v roce 2019, neboť jsme přišli o významné příjmy v DČ.</t>
  </si>
  <si>
    <r>
      <rPr>
        <b/>
        <sz val="7"/>
        <rFont val="Times New Roman"/>
        <family val="1"/>
        <charset val="238"/>
      </rPr>
      <t>Zůstatek fondu k použití je 35.087,91 Kč</t>
    </r>
    <r>
      <rPr>
        <sz val="7"/>
        <rFont val="Times New Roman"/>
        <family val="1"/>
        <charset val="238"/>
      </rPr>
      <t>, neboť částka 1.102.525 Kč jsou finanční prostředky Šablon III. na roky 2021-2022, částka 6.000 Kč je dar účelově neurčený a částka 10.000 Kč je dar účelový, stejně jako 4.467 Kč, což je vratka za obědy pro děti. HV za rok 2020 žádáme převést následně do investičního fondu, abychom jej mohli použít na opravy v budově školy. Stávající zůstatek rezervního fondu nám nepostačí ani na vybavení novým nábytkem jedné třídy.</t>
    </r>
  </si>
  <si>
    <r>
      <rPr>
        <b/>
        <sz val="7"/>
        <rFont val="Times New Roman"/>
        <family val="1"/>
        <charset val="238"/>
      </rPr>
      <t>Zůstatek fondu k použití je 29.046,25 Kč</t>
    </r>
    <r>
      <rPr>
        <sz val="7"/>
        <rFont val="Times New Roman"/>
        <family val="1"/>
        <charset val="238"/>
      </rPr>
      <t>, protože 650.000 Kč je dotace od zřizovatele na nové auto pro rozvoz stravy a prádla, které bude v květnu 2021. HV za rok 2020 bude použit stejně jako prostředky v investičním fondu (které budou během roku 2021 vznikat) na opravy ve škole vzhledem k špatné finanční situaci (vládní omezení, není výuka plavání apod.).</t>
    </r>
  </si>
  <si>
    <t>Vzhledem k nízkému zůstatku nepředpokládáme jeho čerpání.</t>
  </si>
  <si>
    <r>
      <rPr>
        <b/>
        <sz val="7"/>
        <rFont val="Times New Roman"/>
        <family val="1"/>
        <charset val="238"/>
      </rPr>
      <t>Zůstatek fondu k použití byl 178.150,16 Kč</t>
    </r>
    <r>
      <rPr>
        <sz val="7"/>
        <rFont val="Times New Roman"/>
        <family val="1"/>
        <charset val="238"/>
      </rPr>
      <t>, částka 56.164,48 Kč byla dotace z mezd 12/2020.</t>
    </r>
  </si>
  <si>
    <t>Obědy pro děti organizace Women For Women - vratka (1-6/2020: 3.708 Kč, 9-12/2020: 4.467 Kč)</t>
  </si>
  <si>
    <t>Neúčelově určený dar škole. Nečerpán.</t>
  </si>
  <si>
    <t>Účelově určený dar Dětský čin roku 2020 na školní pomůcky v ŠD. Čerpán 3/2021.</t>
  </si>
  <si>
    <t>Navýšení neinvestičního příspěvku - oprava podlah v pavilónu školní družiny 1. patro. RMP usnesení č. 1021 ze dne 4.2.2020, ÚZ 719.</t>
  </si>
  <si>
    <t>672 0331</t>
  </si>
  <si>
    <t>511 0301</t>
  </si>
  <si>
    <t>Navýšení neinvestičního příspěvku - oprava podlah v pavilónu školní družiny 2. patro. RMP usnesení č. 1021 ze dne 4.2.2020, ÚZ 720.</t>
  </si>
  <si>
    <t>Navýšení neinvestičního příspěvku - projekt "Spirála času (mezigenerační setkávání)". RMP usnesení č. 0243 ze dne 7.4.2020, ÚZ 754.</t>
  </si>
  <si>
    <t>501 0332</t>
  </si>
  <si>
    <t>Navýšení neinvestičního příspěvku - pomůcky pro žáky prvních tříd ve školním roce 2020/2021. RMP usnesení č. 0397 ze dne .2020, ÚZ 381.</t>
  </si>
  <si>
    <t>501 0334</t>
  </si>
  <si>
    <t>Navýšení neinvestičního příspěvku - na opravu rozvodů ústředního topení. RMP usnesení č. 0608 ze dne 25.8.2020, ÚZ 759.</t>
  </si>
  <si>
    <t>Navýšení neinvestičního příspěvku - na navýšení závazného ukazatele rozpočtu účet 551 odpisy dlouhodobého majetku. RMP usnesení č. 0608 ze dne 25.8.2020.</t>
  </si>
  <si>
    <t>551 0330</t>
  </si>
  <si>
    <t>Odměna za sběr papíru. RMP usnesení č. 0119 ze dne 18.2.2020.</t>
  </si>
  <si>
    <t>Navýšení neinvestičního příspěvku - navýšení rozpočtu organizace. RMP usnesení č. 0964 ze dne 15.12.2020, ÚZ 0964.</t>
  </si>
  <si>
    <t>501 0310</t>
  </si>
  <si>
    <t xml:space="preserve">Snížení ÚZ 303 (mzdy) a navýšení neúčelového příspěvku. RMP usnesení č. 0728 ze dne </t>
  </si>
  <si>
    <t>504 0300</t>
  </si>
  <si>
    <t>524 0300</t>
  </si>
  <si>
    <t>Snížení ÚZ 301 (kroužky) a navýšení neúčelového příspěvku. RMP usnesení č. 1036 ze dne 26.1.2021.</t>
  </si>
  <si>
    <t>521 0300</t>
  </si>
  <si>
    <t>549 0340</t>
  </si>
  <si>
    <t>502 0330</t>
  </si>
  <si>
    <t>Bezúplatně předané respirátory</t>
  </si>
  <si>
    <t>649 0310</t>
  </si>
  <si>
    <t>527 0311</t>
  </si>
  <si>
    <t>Vzhledem k přetrvávající složité situaci (koronavirové krize) jsme opět ztrátoví (neprobíhá výuka plavání, nulová doplňková činnost: nejsou pronájmy). Z tohoto důvodu organizace vyčíslí v pololetí celkovou ztátu za první pololetí a požádá zřizovatele o dokrytí této ztráty. Zůstatky fondů jsou velmi nízké, a proto jejich zapojení bude v tomto roce minimální.</t>
  </si>
  <si>
    <t>Zpracoval(a): Ing. Barbora Adámková</t>
  </si>
  <si>
    <t>Schválil(a): Mgr. Petra Rubáčová</t>
  </si>
  <si>
    <t>V Prostějově dne 8. 4. 2021</t>
  </si>
  <si>
    <t xml:space="preserve">Škola v roce 2020 hospodařila  v hlavní činnosti se ztrátou -856,31 Kč. 
Na ztrátě měl největší podíl omezení provozu z epidemiolockých důvodů. Jen ve skutečných výnosech za režie na stravování a v poplatcích za školní družinu byl proti plánovaným tržbám propad celkem 256.214 Kč. Tento propad byl sanován úsporami energií a rezervním fondem. Proti přímému vlivu organizace na tvorbu výsledku hospodaření a ziskovým činnostem z výnosů v hlavní činnosti, stojí úspora nákladů v závazném ukazateli plánu v energiích v celkové výši  23.668,05 Kč. 
Nespotřebované účelové prostředky vedené jako zálohy na účtu 374 byly vráceny zřizovateli v rámci vyúčtování k 10. 1.2021:                                                                                                                                                    
- 52x mzdové náklady - účelově UZ 301-303 - vráceno zpět zřizovateli 122.116,85 Kč,  úspora jak za vedení kroužků, tak i za jiné mzdové náklady, za správce hřiště nedočerpáno jen 1.011,91 Kč.
                                                      </t>
  </si>
  <si>
    <t xml:space="preserve">Výsledek hospodaření v doplňkové činnosti v částce 144.661,30 Kč byl vytvořen rozdílem mezi skutečnými výnosy za vlastní činnost, zejména za pronájmy v celkové výši 430.202 Kč (skoro polovina proti předchozímu roku) a celkovými vybranými náklady na tuto činnost ve výši 289.508 Kč. Tyto náklady byly přeevážně vypočítány podle kalkulace za pomoci koeficientů podle celkové pronajímané plochy a její vytíženosti vzhledem ke konkrétnímu nájmu a potřebám školy. Zisk z pronájmů činí celkem 140.694 Kč, zbývající část zisku je tvořena z výnosů za prodej služeb - zejména za jarní kurz keramiky. 
Ztráta ve výši  -12.303 Kč v roce 2020 byla vyčíslena z pronájmu hřiště, protože skutečné a klíčované náklady na provoz hřiště byly vyšší, než příjem z těchto pronájmů.
Výnosy z doplňkové činnosti z důvodu omezeného provozu školy (COVID19) měla škola z pronájmu sportovišť jen za období od 1.1. do 11.3.2020 a od září do 12. října; u ostatních pronájmů (bufet, automaty) byly tržby v poměrné výši k době uzavření školy, na druhé straně výnosy za pronájem bytu a garsoniér běžely po celé období rovnoměrně. Tržby za tělocvičnu jsou proti stejnému období předchozího roku nižší o 411.000 Kč, tj. na 36,06%. Proti tomu stojí nižší náklady na tyto pronájmy. 
Výnosy z prodeje služeb - jen výnosy za keramický kroužek do 11.3. 
Z výše uvedených důvodů je v doplňkové činnosti vykazován nižší hospodářský výsledek proti výsledku v loňském roce. 
 </t>
  </si>
  <si>
    <r>
      <rPr>
        <sz val="7"/>
        <rFont val="Times New Roman"/>
        <family val="1"/>
        <charset val="238"/>
      </rPr>
      <t>Prostředky převedené do rezervního fondu škola využije na úhradu ztráty z roku 2020, případně na sanaci ekonomického propadu v hospodaření školy v důsledku nouzového stavu, ale hlavně budou použity na činnost školy, a to zejména na další obměnu počítačů a noteboků a dalšího ICT vybavení. Jen v roce 2021 plánují ICT pracovníci prostou výměnu min. 15 ks počítačů a 8 ks dataprojektorů v učebnách, dokončit obnovu infrastruktury sítě wifi. Dále bude třeba hradit nad rámec finančního plánu roční licenci Office 365 pro provoz školy a k distanční výuce. Ve škole je potřeba, kromě jiného, pokračovat v postupné prosté obměně žákovských lavic a židlí ve třídách. Na jaře vybavíme školní dvůr herními prvky pro školní družinu</t>
    </r>
    <r>
      <rPr>
        <sz val="7"/>
        <color rgb="FFFF0000"/>
        <rFont val="Times New Roman"/>
        <family val="1"/>
        <charset val="238"/>
      </rPr>
      <t xml:space="preserve">.   
</t>
    </r>
    <r>
      <rPr>
        <sz val="7"/>
        <rFont val="Times New Roman"/>
        <family val="1"/>
        <charset val="238"/>
      </rPr>
      <t xml:space="preserve">Prostředky na projekty Šablony II. nespotřebované v kalendářním roce 2020, byly zdrojem fondu ke 31.12., a to ve výši 633.716,53 Kč pro ZŠ a 294.608,91 Kč pro RG a v dalším období budou čerpány jen na tyto projekty. </t>
    </r>
  </si>
  <si>
    <t xml:space="preserve">Z fondu investic je plánovano pořízení sklopné plynové pánve, příp. později  i výdejního ohřívacího pultu do školní jídelny. Do třídy na 1. stupeň je v plánu pořízení interaktivního displeje k výuce. Na konci životnosti dosluhují čtyři interaktivní tabule eBeam i první tabule SMART Board, které škola potřebuje vyměnit za nová zařízení do tříd 1. stupně, část za nové IT nebo interaktivní panely. Na školním hřišti zase dosluhuje sekačka, malotraktor funguje od doby otevření základní školy v roce 1974.
Výhledově bude nutné schválit upravený odpisový plán o odpisy nově pořízeného majetku. </t>
  </si>
  <si>
    <t>Prostředky z FKSP budou čerpány zejména na příspěvek na stravování, na penzijní připojištění a prevenci zdraví zaměstnanců a na společné kulturní a sportovní aktivity zaměstnanců, pokud to bude možné, vzhledem k epidemiologické situaci.</t>
  </si>
  <si>
    <t>Dar finanční - Nadace Women for women na obědy pro 5 žáků školy na období 1-6/2020; schváleno usnesením RMP č. 9680 ze dne 30.7.2019</t>
  </si>
  <si>
    <t xml:space="preserve">Dar finanční - Nadace Women for women na obědy pro 7 žáků školy na období 9-12/2020; schváleno usnesením RMP č. 0554 ze dne 28.7.2020 </t>
  </si>
  <si>
    <t>Dar finanční neúčelový -Kašparcová Marcela, Kostelec na Hané - účely vymezné §20 odst.8 ZDP č. 586/92 Sb. ve znění pozdějších předpisů - zakoupen dataprojektor pro výuku</t>
  </si>
  <si>
    <t>Dar věcný - KPŠ při RG a ZŠ města Prostějova - učební pomůcky + výukový materiál do fyziky;schváleno usnesením RMP č. 0961 ze dne 15.12.2020</t>
  </si>
  <si>
    <t>Navýšení příspěvku zřizovatele na opravy - účelový příspěvek UZ 751 na opravu podlah v učebnách a respiriu, UZ 752 na opravy osvětlení v učebnách a respiriu, UZ 753 na opravu odpadů ve školní jídelně a snaci vlhkého zdiva;  schváleno usnesením Rady města Prostějova č. 1021 ze dne 17. 2. 2020</t>
  </si>
  <si>
    <t>672.0500</t>
  </si>
  <si>
    <t>17.2.2020/ RMP č. 1021</t>
  </si>
  <si>
    <t>Opravy nemovitého majetku - viz účelový příspěvek                                      UZ 751+UZ 752+UZ 753</t>
  </si>
  <si>
    <t>511.031x</t>
  </si>
  <si>
    <r>
      <t xml:space="preserve">Spotřeba energie - teplo snížení; schváleno vedoucím OŠKaS dne 13.5.2020; </t>
    </r>
    <r>
      <rPr>
        <b/>
        <sz val="9"/>
        <rFont val="Times New Roman"/>
        <family val="1"/>
        <charset val="238"/>
      </rPr>
      <t>SpZn. OŠKS 10/2020</t>
    </r>
  </si>
  <si>
    <t>502.0330</t>
  </si>
  <si>
    <t>Ostatní služby - pronájem licencí Office 365 Pro Plus - k online výuce</t>
  </si>
  <si>
    <t>518.0480</t>
  </si>
  <si>
    <t>Náklady na pořízení DDHM - obnova infrastruktury wifi sítě řízené routerem</t>
  </si>
  <si>
    <t>Spotřeba materiálu  -  ostatní spotřební materiál</t>
  </si>
  <si>
    <t>501.0300</t>
  </si>
  <si>
    <t xml:space="preserve">Ostatní náklady z činnosti - pojištění odpovědnosti za škodu a pojištění přívěsného vozíku - zvýšení proti plánu a odpis prošlých potravin (zavření školy COVID19) </t>
  </si>
  <si>
    <t>549.03x0</t>
  </si>
  <si>
    <t>591.0300</t>
  </si>
  <si>
    <t>Navýšení příspěvku zřizovatele  - na pořízení pomůcek pro žáky prvních tříd ve šk. roce 2020/2021;  RMP rozhodnutí č.0397 ze dne 2. 6. 2020</t>
  </si>
  <si>
    <t>2.6.2020/ RMP č. 0397</t>
  </si>
  <si>
    <t>501.0340</t>
  </si>
  <si>
    <r>
      <t xml:space="preserve">Spotřeba energie - energie snížení; schváleno vedoucím OŠKaS dne 2.7.2020; </t>
    </r>
    <r>
      <rPr>
        <b/>
        <sz val="9"/>
        <rFont val="Times New Roman"/>
        <family val="1"/>
        <charset val="238"/>
      </rPr>
      <t>SpZn. OŠKS 10/2020</t>
    </r>
  </si>
  <si>
    <t>Opravy nemovitého majetku - oprava hyg. koutku a osoušečů rukou v ŠJ, oprava izolace na střeše pavilonu tělocvičny</t>
  </si>
  <si>
    <t>511.030x</t>
  </si>
  <si>
    <r>
      <t xml:space="preserve">Spotřeba energie - energie snížení; schváleno vedoucím OŠKaS dne 22.7.2020; </t>
    </r>
    <r>
      <rPr>
        <b/>
        <sz val="9"/>
        <rFont val="Times New Roman"/>
        <family val="1"/>
        <charset val="238"/>
      </rPr>
      <t>SpZn. OŠKS 10/2020</t>
    </r>
  </si>
  <si>
    <t>Opravy nemovitého majetku - oprava podlahovin v pavilonu F - chodba a kabinet na ŠD a chodba u horolezecké stěny</t>
  </si>
  <si>
    <t>511.0305</t>
  </si>
  <si>
    <t xml:space="preserve">Mzdové náklady - ponížení na odvody zdr. a soc. zabezpečení k čerpání fondu odměn na odměny zaměstnancům </t>
  </si>
  <si>
    <t>524.030x</t>
  </si>
  <si>
    <t>Zákonné sociální náklady - ve prospěch nákladů na pořízení respirátorů pro zaměstnance</t>
  </si>
  <si>
    <t>527.0310</t>
  </si>
  <si>
    <t>Bezúplatný převod MVČR prostřednictví HZS Ol. Kraje  - respirátory 970 ks za 53,97 Kč/ks</t>
  </si>
  <si>
    <t>649.0331</t>
  </si>
  <si>
    <t>15.10.2020/ Protokol ORP Prostějov KUOK č.11497/2020</t>
  </si>
  <si>
    <t xml:space="preserve">Zákonné sociální náklady - předané respirátory </t>
  </si>
  <si>
    <t>527.0320 + 0330</t>
  </si>
  <si>
    <t>Spotřeba energie - teplo snížení; schváleno vedoucím OŠKaS dne 19.10.2020; SpZn. OŠKS 10/2020</t>
  </si>
  <si>
    <t>Ostatní služby - spuštění nového webu školy</t>
  </si>
  <si>
    <t>518.0601</t>
  </si>
  <si>
    <t>Pořízení JDDHM - obnova žákovských lavic a židlí do dvou tříd - 1. stupeň</t>
  </si>
  <si>
    <t xml:space="preserve">Opravy nemovitého majetku - oprava podlahovin v pavilonu F - schodiště </t>
  </si>
  <si>
    <t>Spotřeba energie - teplo snížení; schváleno vedoucím OŠKaS dne 17.12.2020; SpZn. OŠKS 10/2020</t>
  </si>
  <si>
    <t>Náklady na pořízení DDHM - obnova dataprojektorů v učebnách - 3 ks</t>
  </si>
  <si>
    <t>Spotřeba materiálu - náklady na čisticí, dezinfekční a úklidové prostředky v rámci protiepidemiologických opatření</t>
  </si>
  <si>
    <t>501.039x</t>
  </si>
  <si>
    <t>Opravy nemovitého majetku - oprava podlahovin a jiné stavební opravy, např. ve školní jídelně</t>
  </si>
  <si>
    <t>Spotřeba energie - energie snížení; schváleno vedoucím OŠKaS dne 14.1.2021; SpZn. OŠKS 14/2021</t>
  </si>
  <si>
    <t xml:space="preserve">Opravy nemovitého majetku - opravy elektroinstalací, např. oprava osvětlení na chodbách, odstranění závad po revizi, opravy elektro ve školní jídelně apod. </t>
  </si>
  <si>
    <t>Navýšení příspěvku zřizovatele  - na odpisy v souvislosti s pořízením nového vybavení a změnou mezi DČ a HČ;  schváleno usnesením Rady města Prostějova č. 0965 ze dne 15.12.2020_UZ 310</t>
  </si>
  <si>
    <t>15.12.2020/ RMP č. 0965</t>
  </si>
  <si>
    <t>Odpisy nemovitého majetku - odpisy v souvislosti s pořízením nového vybavení a změnou mezi HČ a DČ</t>
  </si>
  <si>
    <t>551.0310</t>
  </si>
  <si>
    <t>Ostatní výnosy z činnosti - za sběrné suroviny</t>
  </si>
  <si>
    <t>Ostatní náklady z činnosti - odpis nefunkčních čipů 29*85 Kč</t>
  </si>
  <si>
    <t>549.0300</t>
  </si>
  <si>
    <t xml:space="preserve">Výnosy z prodeje služeb -  potraviny - výrazné snížení počtu odebraných obědů proti předpokladu na rok 2020 z důvodu nouzového stavu a uzavření škol na jaře i na podzim </t>
  </si>
  <si>
    <t>602.030x</t>
  </si>
  <si>
    <t xml:space="preserve">Spotřeba materiálu  -   potraviny - výrazné snížení počtu odebraných obědů proti předpokladu na rok 2020 z důvodu nouzového stavu a uzavření škol na jaře i na podzim </t>
  </si>
  <si>
    <t>501.030x</t>
  </si>
  <si>
    <t xml:space="preserve">Z minulého kontrolního dne k hospodaření v 1. pololetí 2020 nevyplynuly žádné konkrétní úkoly. 
Upozornění na COVID 19 - propad ve výnosech v hlavní i doplňkové činnosti. Proti tomu úspory nákladových položek. Případný propad v hospodaření měl být sanován z rezervního fondu, úsporami nákladů, zejména energií, případně z doplňkové činnosti, pokud nebude ztrátová.  To také bylo naplněno, propad v příjmech byl sanován úsporami energií, částečně rezervním fondem. </t>
  </si>
  <si>
    <r>
      <rPr>
        <b/>
        <sz val="8"/>
        <rFont val="Times New Roman"/>
        <family val="1"/>
        <charset val="238"/>
      </rPr>
      <t>1. Doporučení  pro ponechání výsledku hospodaření organizaci pro příděl do peněžních fondů organizace:</t>
    </r>
    <r>
      <rPr>
        <sz val="8"/>
        <rFont val="Times New Roman"/>
        <family val="1"/>
        <charset val="238"/>
      </rPr>
      <t xml:space="preserve">
Účastníci kontrolního dne, vzhledem k provedené analýze dosaženého výsledku hospodaření, doporučují ponechat organizaci celý výsledek hospodaření ve výši 143.804,99 Kč pro příděl do peněžních fondů organizace dle zákona č. 250/2000 Sb. o rozpočtových pravidlech územních rozpočtů, ve znění pozdějších předpisů a na základě předložených požadavků a potřeb organizace. Do fondu odměn je navrženo převést částku ve výši 20.000,00 Kč a do rezervního fondu zbývající část zlepšeného výsledku hospodaření ve výši 123.804,99 Kč Kč. V této částce je zahrnuta i část výsledku hospodaření, která vznikla úsporou nákladů na energie ve výši 23.668,05 Kč.</t>
    </r>
  </si>
  <si>
    <r>
      <rPr>
        <b/>
        <sz val="8"/>
        <rFont val="Times New Roman"/>
        <family val="1"/>
        <charset val="238"/>
      </rPr>
      <t>2. Doporučení pro odvod ZVH organizace na účet zřizovatele:</t>
    </r>
    <r>
      <rPr>
        <sz val="8"/>
        <rFont val="Times New Roman"/>
        <family val="1"/>
        <charset val="238"/>
      </rPr>
      <t xml:space="preserve">
Účastníci KD, vzhledem k provedené analýze dosaženého výsledku hospodaření, doporučují část výsledku hospodaření ve výši 23.668,05 Kč místo odvodu zřizovateli ponechat organizaci  k odvodu do rezervního fondu. Tyto finanční prostředky budou použity na pořízení 2 ks dataprojektorů do učeben pro výuku. 
</t>
    </r>
  </si>
  <si>
    <r>
      <rPr>
        <b/>
        <sz val="8"/>
        <rFont val="Times New Roman"/>
        <family val="1"/>
        <charset val="238"/>
      </rPr>
      <t xml:space="preserve">4. Informace o vyúčtování účelových příspěvků zřizovatele: 
</t>
    </r>
    <r>
      <rPr>
        <sz val="8"/>
        <rFont val="Times New Roman"/>
        <family val="1"/>
        <charset val="238"/>
      </rPr>
      <t xml:space="preserve">Z poskytnutých účelových prostředků zřizovatele, které nebyly zcely dočerpány, zejména kvůli epidemiologické situaci, byl proveden odvod celkové vratky 122.116,85 Kč v lednu 2021, a to: 
UZ 301 - 52x - mzdové prostředky na vedení kroužků  - poskytnuto 148.810 Kč, čerpáno 53.550 Kč, vráceno zřizovateli 95.260 Kč;                                                                                                                                                    
UZ 302 - 52x - mzdové prostředky na správce hřiště - poskytnuto 87.880 Kč, čerpáno 86.868,09 Kč, vráceno zřizovateli 1.011,91 Kč
UZ 303 - 52x - ostatní mzdové prostředky - poskytnuto 63.000 Kč, čerpáno 37.155,06 Kč, vráceno zřizovateli 25.844,94 Kč.  
</t>
    </r>
  </si>
  <si>
    <r>
      <rPr>
        <b/>
        <sz val="8"/>
        <rFont val="Times New Roman"/>
        <family val="1"/>
        <charset val="238"/>
      </rPr>
      <t>5. Informace o provedené odchylce od účetních metod:</t>
    </r>
    <r>
      <rPr>
        <sz val="8"/>
        <rFont val="Times New Roman"/>
        <family val="1"/>
        <charset val="238"/>
      </rPr>
      <t xml:space="preserve">
Škola tvořila fond investic v plné výši zaúčtovaných odpisů. V této výši také zřizovatel organizaci poskytl finanční příspěvek na odpisy, který byl zaúčtován do výnosů organizace. Proto se organizace rozhodla z důvodu dosažení lepší vypovídající schopnosti účetní závěrky a finanční situace účetní jednotky nedodržet ustanovení ČÚS 708 (bod 8.3.) 
a přeúčtovala rozpuštění investičního transferu z výnosů zápisem ze strany MD účtu 672
– Výnosy vybraných místních vládních institucí z transferů na stranu Dal účtu 401 – Jmění účetní jednotky. 
Důvodem této odchylky je snaha o sjednocení pohledu na nutný objem finančních prostředků k prosté reprodukci majetku, kdy fond investic je vytvářen v plné výši odpisů. 
V účetním období od ledna do prosince bylo takto zúčtováno 314.993,75 Kč, tj. 26.249,03 Kč/měsíc.
</t>
    </r>
  </si>
  <si>
    <t>Ing. Jana Cesarová</t>
  </si>
  <si>
    <t>RNDr. Ing. Rostislav Halaš</t>
  </si>
  <si>
    <t>V Prostějově dne 12.4.2021</t>
  </si>
  <si>
    <t>Základní umělecká škola Vladimíra Ambrose Prostějov, IČO: 00402338</t>
  </si>
  <si>
    <t>Finanční prostředky z dosaženého VH bychom rádi použili k posílení zdrojů určených na rozvoj činnosti. Finanční prostředky bychom rádi použili na nákup klavírního křídla v pořizovací ceně 500 000,- Kč a tuby.</t>
  </si>
  <si>
    <t>Organizace důsledně dbá na výběr dodavatelů, kteří se podílejí na akcích školy. Srovnává jejich cenové nabídky a to nejen u větších finančních objemů, ale i u drobných.</t>
  </si>
  <si>
    <t>Finanční prostředky bychom rádi použili na nákup hnotného majetku.</t>
  </si>
  <si>
    <t>Rádi bychom v příštích letech pokračovali v obnově klavírních křídel. Cena jednoho křídla se pohybuje okolo 500 000,-Kč.</t>
  </si>
  <si>
    <t>Z fondu odměn budou vypláceny mimořádné odměny.</t>
  </si>
  <si>
    <t>Při tvorbě a čerpání se organizace řídí vyhláškou č. 114/2002 Sb., v platném znění.</t>
  </si>
  <si>
    <t>Organizace nemá pohledávky po  lhůtě splatnosti</t>
  </si>
  <si>
    <t>Organizace nepřijala v roce 2020 žádné dary.</t>
  </si>
  <si>
    <r>
      <t>7.</t>
    </r>
    <r>
      <rPr>
        <b/>
        <u/>
        <sz val="7"/>
        <color theme="1"/>
        <rFont val="Times New Roman"/>
        <family val="1"/>
        <charset val="238"/>
      </rPr>
      <t xml:space="preserve">   </t>
    </r>
    <r>
      <rPr>
        <b/>
        <u/>
        <sz val="12"/>
        <color theme="1"/>
        <rFont val="Times New Roman"/>
        <family val="1"/>
        <charset val="238"/>
      </rPr>
      <t>Úpravy finančního plánu hlavní činnosti</t>
    </r>
  </si>
  <si>
    <t xml:space="preserve">Vratka školného rodičům žáků </t>
  </si>
  <si>
    <t>Opravy</t>
  </si>
  <si>
    <t>Snžení tržeb MEDart, PDH</t>
  </si>
  <si>
    <t>Snížení nákladů za festivaly, které se nekonaly</t>
  </si>
  <si>
    <t>Účelově určené fin. prostředky na opravu osvětlení</t>
  </si>
  <si>
    <t>Oprava osvětlení proběhne v období prázdnin.</t>
  </si>
  <si>
    <t>V budově na Kravařové ulici je nutná oprava</t>
  </si>
  <si>
    <t>kamerového systému , dále výmalba učebny</t>
  </si>
  <si>
    <t>Očekáváme nižší příjmy u ostatních příjmů  a to</t>
  </si>
  <si>
    <t>z důvodu nekonání akcí školy</t>
  </si>
  <si>
    <t>Nižžší čerpání nákladů u ostatních služeb a spotřeby</t>
  </si>
  <si>
    <t>materiálu, navýšení fin. prostředků na nákup DDHM</t>
  </si>
  <si>
    <t>Úhrada povinného podílu ZPS - zpřesnění odhadu</t>
  </si>
  <si>
    <t>15.10.20220</t>
  </si>
  <si>
    <t>podílu</t>
  </si>
  <si>
    <t>Radou města Prostějova - usnesením č. 0820</t>
  </si>
  <si>
    <t xml:space="preserve">schválení navýšení odpisů z důvodu nákupu </t>
  </si>
  <si>
    <t>Baryton saxofonu</t>
  </si>
  <si>
    <t>Vrácené vstupné za představení, které se nekonalo</t>
  </si>
  <si>
    <t>Snížení příspěvku od zřizovatele - schválení Radou</t>
  </si>
  <si>
    <t>města Prostějova usnesením č. 0964</t>
  </si>
  <si>
    <t>Úpravy finančního plánu doplňkové činnosti</t>
  </si>
  <si>
    <t>Ostatní daně a poplatky</t>
  </si>
  <si>
    <t>Organizace neměla za I. pololetí roku 2020 k plnění žádná opatření.</t>
  </si>
  <si>
    <t>Z jednání kontrolního dne nevyplynuly žádné závěry.</t>
  </si>
  <si>
    <t>Simona Sogelová</t>
  </si>
  <si>
    <t>Mgr. Eliška Kunčíková</t>
  </si>
  <si>
    <t>Sportcentrum - dům dětí a mládeže Prostějov</t>
  </si>
  <si>
    <t>1. Výsledek hospodaření za rok 2020</t>
  </si>
  <si>
    <t>Po ukončení účetní závěrky byla auditorem zjištěna chyba u interního dokladu č. 3126 v částce 114 950 ,- Kč. O tuto částku byl zkreslen výsledek hospodaření hlavní činnosti, protože bylo nesprávně účtováno na stranu DAL účtu 648 - Čerpání fondů na místo účtu 401 - Jmění účetní jednotky. Účtování o čerpání fondu bylo provedeno správně. Opravu účetnictví minulých let jsme provedli v roce 2021, a to účtováním na stranu MD účtu 408 - Opravy předcházejících účetních období se souvztažným zápisem na stranu D účtu 401 - Jmění účetní jednotky, protože se jedná o významnou korekci roku 2020. S ohledem na skutečnost, že oprava byla zaúčtována v měsíci únoru 2021, tj. do dne schválení účetní závěrky sestavené k 31. 12. 2020, dle vyjádření daňové poradkyně Ing. Andrey Hošákové se nemůže jednat o důvod pro neschválení účetní závěrky dle výhlášky č. 220/2013 Sb.
Ztráta bude hrazena z rezervního fondu.</t>
  </si>
  <si>
    <t>Bylo dosaženo záporného výsledku hospodaření z důvodu menšího objemu pronájmů prostor z důvodu pandemie COVID 19.</t>
  </si>
  <si>
    <t xml:space="preserve">Rezervní fond tvořený ze zlepšeného výsledku hospodaření bude čerpán na krytí ztráty z r. 2020, na nákup mechové stěny na budovu Olympijská, na vizualizaci činnosti zájmového vzdělání, na nákup myčky do bistra na budově Olympijská. 
Rezervní fond z ostatních titulů bude čerpán na dotační titul Šablony II.      </t>
  </si>
  <si>
    <t>Investiční fond bude čerpán na opravu sociálního zařízení ve vestibulu budovy Olympijská včetně odpadů. Předpokládáme, že fond bude v plné výši vyčerpán.</t>
  </si>
  <si>
    <t>Fond odměn bude čerpán na odměny zaměstnancům.</t>
  </si>
  <si>
    <t>FKSP bude čerpán na stravování zaměstnanců, kulturní a teambuildingové aktivity a vitamínové balíčky pro zaměstnance.</t>
  </si>
  <si>
    <t>311 - Odběratelé</t>
  </si>
  <si>
    <t>Zaslány 2 upomínky, telefonická domluva, bude řešeno ve spolupráci s Magistrátem města Prostějov.</t>
  </si>
  <si>
    <t xml:space="preserve"> V roce 2020 jsme přijali dar ve výši 30.000 Kč, který byl čerpán na nákup jízdních kol a odrážedla.</t>
  </si>
  <si>
    <t>Úprava rozpočtu č. 1 - navýšení neinv. příspěvku na opravy (usnesení č. 1021 Rady města Prostějova ze dne 4. 2. 2020)</t>
  </si>
  <si>
    <t>511/0880</t>
  </si>
  <si>
    <t>672/0880</t>
  </si>
  <si>
    <t>Úprava rozpočtu č. 2 - navýšení neinvestičního příspěvku na jiné mzdové náklady (usnesení č. 0157 Rady města Prostějova ze dne 10. 3. 2020)</t>
  </si>
  <si>
    <t>521/0880</t>
  </si>
  <si>
    <t>524/0880</t>
  </si>
  <si>
    <t>525/0880</t>
  </si>
  <si>
    <t>527/0880</t>
  </si>
  <si>
    <t>Úprava rozpočtu č. 3 - Navýšení rozpočtu - čerpání rezervního fondu</t>
  </si>
  <si>
    <t>648/0880</t>
  </si>
  <si>
    <t>518/0880</t>
  </si>
  <si>
    <t>Úprava rozpočtu č. 4 - navýšení neinvestičního příspěvku na účtu 551 - odpisy dlouhodobého majetku (usnesení č. 0330 Rady města Prostějova ze dne 15. 5. 2020) - Hlavní činnost</t>
  </si>
  <si>
    <t>551/0880</t>
  </si>
  <si>
    <t>Úprava rozpočtu č. 4 - navýšení neinvestičního příspěvku na účtu 551 - odpisy dlouhodobého majetku (usnesení č. 0330 Rady města Prostějova ze dne 15. 5. 2020) - Doplňková činnost</t>
  </si>
  <si>
    <t>551/0280</t>
  </si>
  <si>
    <t>502/0280</t>
  </si>
  <si>
    <t>Úprava rozpočtu č. 5 - Navýšení rozpočtu - čerpání rezervního fondu</t>
  </si>
  <si>
    <t>558/0880</t>
  </si>
  <si>
    <t xml:space="preserve">Úprava rozpočtu  č. 6 mezi jednotlivými SÚ - hlavní činnost (k 30.6.2020). </t>
  </si>
  <si>
    <t xml:space="preserve">Úprava rozpočtu  č. 7-  mezi jednotlivými SÚ- doplňková činnost (k 30.6.2020). </t>
  </si>
  <si>
    <t>549/0280</t>
  </si>
  <si>
    <t>558/0280</t>
  </si>
  <si>
    <t>531/0280</t>
  </si>
  <si>
    <t>538/0280</t>
  </si>
  <si>
    <t xml:space="preserve">Úprava rozpočtu  č. 8-  mezi jednotlivými SÚ- hlavní činnost (k 1.7.2020). </t>
  </si>
  <si>
    <t xml:space="preserve">Úprava rozpočtu  č. 9 -  mezi jednotlivými SÚ- hlavní činnost (k 13.7.2020). </t>
  </si>
  <si>
    <t>501/0880</t>
  </si>
  <si>
    <t>513/0880</t>
  </si>
  <si>
    <t xml:space="preserve">Úprava rozpočtu  č. 9 -  navýšení rozpočtu - čerpání rezervního fondu (k 13.7.2020). </t>
  </si>
  <si>
    <t xml:space="preserve">Úprava rozpočtu  č. 9 -  mezi jednotlivými SÚ - doplňková činnost (k 13.7.2020). </t>
  </si>
  <si>
    <t>511/0280</t>
  </si>
  <si>
    <t>518/0280</t>
  </si>
  <si>
    <t xml:space="preserve">Úprava rozpočtu  č. 10 -  mezi jednotlivými SÚ- navýšení závazného ukazatele odpisy - hlavní činnost (usnesení Rady města Prostějova č. 0612 ze dne 25. 8. 2020). </t>
  </si>
  <si>
    <t>Úprava rozpočtu č. 11 - přesun mezi jednotlivými SÚ v rámci UZ 303</t>
  </si>
  <si>
    <t>přesun mezi SU</t>
  </si>
  <si>
    <t>Úprava rozpočtu č. 12 - přesun mezi jednotlivými SÚ v rámci doplňkové činnosti</t>
  </si>
  <si>
    <t>501/0280</t>
  </si>
  <si>
    <t>Úprava rozpočtu  č. 13   - Snížení ukazatele 502 a navýšení účtu 501 a 511</t>
  </si>
  <si>
    <t>502/0880</t>
  </si>
  <si>
    <t>Úprava rozpočtu  č.  14    - Snížení závazného ukazatele č. 303 a navýšení příspěvku na provoz - usnesení č. 1004 ze dne 12. 1. 2021</t>
  </si>
  <si>
    <t>Organizace vedla svůj finanční management tak, aby ztráta z hospodaření byla kryta peněžními fondy.</t>
  </si>
  <si>
    <t>Změna firmy poskytující telefonní připojení byla odložena poté, co bude instalován optický  kabel do budovy. Následně podle technických možností bude řešeno komplexně vypovězení služeb firmy Sprintel, s čímž souvisí i změny ve smluvním vztahu s firmou ha-vel.</t>
  </si>
  <si>
    <t>Zpracoval(a): Libuše Gardavská</t>
  </si>
  <si>
    <t>Schválil(a): Bc. Jan Zatloukal</t>
  </si>
  <si>
    <t>V Prostějově dne 14. 4. 2021</t>
  </si>
  <si>
    <t>Městská knihovna Prostějov, příspěvková organizace, IČO: 67008976</t>
  </si>
  <si>
    <t xml:space="preserve">Na výši VH se podílely úspory dosažené v oblasti nákladů z důvodu hospodárného a účelného vynakládání finančních prostředků. </t>
  </si>
  <si>
    <t>V roce 2021 plánuje organizace využít finanční prostředky na rezervním fondu k dalšímu rozvoji činnosti, především na obnovu výpočetní techniky, spoluúčast na dotacích podaných na MK ČR na rok 2021 a dále jako případnou rezervu v nové koronavirové krizi (uzavřená knihovna - opět pokles tržeb).</t>
  </si>
  <si>
    <t xml:space="preserve">V roce 2021 plánuje organizace využití investičního fondu dle aktuální potřeby na nákup výpočetní techniky a softwarového vybavení. </t>
  </si>
  <si>
    <t>Po převedení části VH do fondu odměn plánuje organizace využití těchto finančních prostředků na posílení mzdových nákladů.</t>
  </si>
  <si>
    <t xml:space="preserve">Použití fondu v roce 2021 je plánováno na příspěvek na stravování zaměstnanců. </t>
  </si>
  <si>
    <t>Pohledávky od čtenářů byly vymáhány všemi dostupnými prostředky (písemně, elektronickou cestou, telefonicky i osobně).
Některé byly během roku 2020 uhrazeny, u jiných nebylo dosaženo kladného výsledku. 
I v roce 2021 bude organizace vymáhat tyto pohledávky všemi možnými výše uvedenými dostupnými prostředky.</t>
  </si>
  <si>
    <t>Organizace nemá za rok 2020 žádné závazky po lhůtě splatnosti.</t>
  </si>
  <si>
    <t>Organizace neobdržela v roce 2020 žádné dary.</t>
  </si>
  <si>
    <t>Úč.501 (spotřeba materiálu) - aktivace katalogu J.Wolker: Dílo z r.2019</t>
  </si>
  <si>
    <t>19.11./č.91069</t>
  </si>
  <si>
    <t>Úč.507 (aktivace oběžného majetku) - katalog J.Wolker: Dílo z r. 2019</t>
  </si>
  <si>
    <t>507/0300</t>
  </si>
  <si>
    <t>Úč.672 (výnosy z transferů) - navýšení příspěvku na mzdové náklady</t>
  </si>
  <si>
    <t>10.03./č. 0157</t>
  </si>
  <si>
    <t>Úč.521 (mzdové náklady) - navýšení dle Nař. vlády č. 300 a 352/2019 Sb.</t>
  </si>
  <si>
    <t>Úč.524 a 525 (zákonné a jiné soc.pojištění) - vyšší odvody za mzdy</t>
  </si>
  <si>
    <t>524/0300,525/0300</t>
  </si>
  <si>
    <t>Úč.527 (zákonné sociální náklady) - navýšení z důvodu vyšších mezd</t>
  </si>
  <si>
    <t>Úč.672 (výnosy z transferů) - navýšení příspěvku od zřizovatele</t>
  </si>
  <si>
    <t>04.02./č. 1021</t>
  </si>
  <si>
    <t>Úč.511 (opravy a udržování) - opravy a čištění fasády, oprava klimatizace</t>
  </si>
  <si>
    <t>Úč.672 (výnosy z transferů) - navýšení na "Zdravé město Prostějov"</t>
  </si>
  <si>
    <t>07.04./č. 0233</t>
  </si>
  <si>
    <t>Úč.501 (spotřeba materiálu) - nákup materiálu "Zdravé město Prostějov"</t>
  </si>
  <si>
    <t>501/0540</t>
  </si>
  <si>
    <t>Úč.513 (náklady na reprezentaci) - občerstvení "Zdravé město Prostějov"</t>
  </si>
  <si>
    <t>Úč.502 (spotřeba energií) - snížení na základě žádosti schválené OŠKS</t>
  </si>
  <si>
    <t>502/300,310,320</t>
  </si>
  <si>
    <t>Úč.501 (spotřeba materiálu) - posílení knihovního fondu a materiálu</t>
  </si>
  <si>
    <t>501/510,395,430</t>
  </si>
  <si>
    <t>Úč.511 (opravy a udržování) - snížení z důvodu úspor za opravy majetku</t>
  </si>
  <si>
    <t xml:space="preserve">Úč.501 (spotřeba materiálu) - navýšení na nákup spotřebního materiálu </t>
  </si>
  <si>
    <t>501/0320,0460</t>
  </si>
  <si>
    <t>Úč.512 (cestovné) - snížené náklady na cestovné v době nouz. stavu</t>
  </si>
  <si>
    <t>512/0300,0310</t>
  </si>
  <si>
    <t xml:space="preserve">Úč.558 (náklady z DDHM) - na nákup tiskárny </t>
  </si>
  <si>
    <t>Úč.513 (náklady na reprezentaci) - nižší náklady v době nouzového stavu</t>
  </si>
  <si>
    <t>Úč.556 (opravné položky) - navýšení dle proúčtování ke konci roku</t>
  </si>
  <si>
    <t>556/0380</t>
  </si>
  <si>
    <t>Úč.518 (služby ostatní) - snížení z důvodu nákupu služeb s využitím slev</t>
  </si>
  <si>
    <t>518/300,330,540</t>
  </si>
  <si>
    <t>Úč.549 (ostatní náklady z činnosti) - snížení na pojištění majetku</t>
  </si>
  <si>
    <t>Úč.557 (nákl.z vyř.pohledávek) - zaúčtování dle Českých účet.standardů</t>
  </si>
  <si>
    <t>557/0300</t>
  </si>
  <si>
    <t>Úč.501 (spotřeba materiálu) - snížení nákladů proti nižším výnosům</t>
  </si>
  <si>
    <t>501/0510</t>
  </si>
  <si>
    <t>Úč.602 (výnosy z prodeje služeb) - snížení z důvodu koronavirové krize</t>
  </si>
  <si>
    <t>602/360,390,400</t>
  </si>
  <si>
    <t>Úč.641 (upomínky za čtenáři) - snížení z důvodu koronavirové krize</t>
  </si>
  <si>
    <t>641/0300</t>
  </si>
  <si>
    <t>Úč.644 (výnosy z prodaného materiálu) - snížení z výše uvedeného důvodu</t>
  </si>
  <si>
    <t>644/0300</t>
  </si>
  <si>
    <t>Při kontrolním dnu za 1. pololetí roku 2020 nebylo organizaci uloženo žádné opatření.</t>
  </si>
  <si>
    <r>
      <rPr>
        <b/>
        <u/>
        <sz val="8"/>
        <color theme="1"/>
        <rFont val="Times New Roman"/>
        <family val="1"/>
        <charset val="238"/>
      </rPr>
      <t>Závěr:</t>
    </r>
    <r>
      <rPr>
        <sz val="8"/>
        <color theme="1"/>
        <rFont val="Times New Roman"/>
        <family val="1"/>
        <charset val="238"/>
      </rPr>
      <t xml:space="preserve">
Hospodaření organizace bylo vyrovnané bez výkyvů oproti předcházejícím rokům. </t>
    </r>
    <r>
      <rPr>
        <u/>
        <sz val="8"/>
        <color theme="1"/>
        <rFont val="Times New Roman"/>
        <family val="1"/>
        <charset val="238"/>
      </rPr>
      <t>Rozborová zpráva, přiložená tabulka a předepsané výkazy</t>
    </r>
    <r>
      <rPr>
        <sz val="8"/>
        <color theme="1"/>
        <rFont val="Times New Roman"/>
        <family val="1"/>
        <charset val="238"/>
      </rPr>
      <t xml:space="preserve"> byly sestaveny v pořádku a v řádném termínu předloženy zřizovateli.
Na základě projednání výsledků hospodaření dle předložené rozborové zprávy a účetních výkazů souhlasí zřizovatel s návrhem na rozdělení výsledku hospodaření ve výši </t>
    </r>
    <r>
      <rPr>
        <b/>
        <u/>
        <sz val="8"/>
        <color theme="1"/>
        <rFont val="Times New Roman"/>
        <family val="1"/>
        <charset val="238"/>
      </rPr>
      <t>68.909,11 Kč</t>
    </r>
    <r>
      <rPr>
        <sz val="8"/>
        <color theme="1"/>
        <rFont val="Times New Roman"/>
        <family val="1"/>
        <charset val="238"/>
      </rPr>
      <t xml:space="preserve">  do fondů  organizace:
</t>
    </r>
    <r>
      <rPr>
        <b/>
        <sz val="8"/>
        <color theme="1"/>
        <rFont val="Times New Roman"/>
        <family val="1"/>
        <charset val="238"/>
      </rPr>
      <t>48.909,11 Kč</t>
    </r>
    <r>
      <rPr>
        <sz val="8"/>
        <color theme="1"/>
        <rFont val="Times New Roman"/>
        <family val="1"/>
        <charset val="238"/>
      </rPr>
      <t xml:space="preserve"> - </t>
    </r>
    <r>
      <rPr>
        <b/>
        <u/>
        <sz val="8"/>
        <color theme="1"/>
        <rFont val="Times New Roman"/>
        <family val="1"/>
        <charset val="238"/>
      </rPr>
      <t>do rezervního fondu</t>
    </r>
    <r>
      <rPr>
        <sz val="8"/>
        <color theme="1"/>
        <rFont val="Times New Roman"/>
        <family val="1"/>
        <charset val="238"/>
      </rPr>
      <t xml:space="preserve"> k dalšímu rozvoji činnosti organizace, především k dalšímu nákupu výpočetní techniky v rámci pravidelné obnovy
</t>
    </r>
    <r>
      <rPr>
        <b/>
        <sz val="8"/>
        <color theme="1"/>
        <rFont val="Times New Roman"/>
        <family val="1"/>
        <charset val="238"/>
      </rPr>
      <t>20.000,00 Kč -</t>
    </r>
    <r>
      <rPr>
        <b/>
        <u/>
        <sz val="8"/>
        <color theme="1"/>
        <rFont val="Times New Roman"/>
        <family val="1"/>
        <charset val="238"/>
      </rPr>
      <t xml:space="preserve"> do fondu odměn</t>
    </r>
    <r>
      <rPr>
        <sz val="8"/>
        <color theme="1"/>
        <rFont val="Times New Roman"/>
        <family val="1"/>
        <charset val="238"/>
      </rPr>
      <t xml:space="preserve"> k posílení mzdových nákladů.
Příděl do peněžních fondů provede organizace na základě písemného vyrozumění Odboru školství, kultury a sportu.
Žádné jiné závěry, které by vyplynuly z projednávání výsledků hospodaření, nebyly učiněny.       </t>
    </r>
  </si>
  <si>
    <t xml:space="preserve">Zpracovala:       Jana Zatloukalová    </t>
  </si>
  <si>
    <t>Schválil:             MgA. Aleš Procházka</t>
  </si>
  <si>
    <t>Organizace se snažila v maximální možné míře během celého roku 2020 hledat úspory, aby pokryla deficit v tržbách v HČ a v DČ.</t>
  </si>
  <si>
    <t>Kladného HV v DČ se podařilo dosáhnout také díky úspornému hospodaření v HČ.</t>
  </si>
  <si>
    <t>RF byl v roce 2020 čerpán při plánovaných nákupech bezdrátových mikrofonů (3ks), nooteboku pro techniky, mobilních telefonů (2ks) a tiskárny pro ekonomku. Vše bylo pořízeno z důvodu nefunkčnosti nebo technického zastarání původních přístrojů.</t>
  </si>
  <si>
    <t>Zdrojem FI jsou odpisy DHM. FI byl v roce 2020 čerpán na plánované nákupy IM - defibrilátor a dataprojektor a na plánované opravy IM - tabule POKLADNA a čistící zóny ve spolkové části. Odvody z IF byly provedeny dle nařízení zřizovatele.</t>
  </si>
  <si>
    <t>Do FO byl uložen ZHV z dopňkové činnosti za rok 2019. FO byl použit na odměnu ředitelky organizace dle rozhodnutí zřizovatele.</t>
  </si>
  <si>
    <t>Navýšení neinvestičního příspěvku od zřizovatele - mzdové náklady včetně zák. odvodů z důvodu zvyšování tarifů, dle usnesení RMPV</t>
  </si>
  <si>
    <t>usn. č. 0157</t>
  </si>
  <si>
    <t>Navýšení příspěvku od zřizovatele na navýšené odpisy majetku - technické zhodnocení budovy/nová kotelna, dle usnesení RMPV</t>
  </si>
  <si>
    <t>usn. č. 0160</t>
  </si>
  <si>
    <t>Úprava nákladových položek plynoucích z</t>
  </si>
  <si>
    <t xml:space="preserve">uzávěrkových úprav a přeúčtování nákladů z </t>
  </si>
  <si>
    <t>komerčních pronájmů k 30. 6. 2020</t>
  </si>
  <si>
    <t>Čerpání rezervního fondu - pořízení 3ks bezdrátových mikrofonů</t>
  </si>
  <si>
    <t>Čerpání rezervního fondu - pořízení mobilního telefonu programové pracovnici a notebooku pro techniky</t>
  </si>
  <si>
    <t>Čerpání fondu investic - oprava IM - tabule POKLADNA</t>
  </si>
  <si>
    <t>Čerpání fondu odměn - odměna pro ředitelku za DČ</t>
  </si>
  <si>
    <t>dle usnesení RMPV</t>
  </si>
  <si>
    <t>usn. č. 0520</t>
  </si>
  <si>
    <t>Čerpání rezervního fondu - pořízení mobilního telefonu vedoucímu techniků</t>
  </si>
  <si>
    <t>Čerpání fondu investic - oprava IM, čistící zóny ve spolkové části</t>
  </si>
  <si>
    <t>Úprava rozpočtu v hlavní činnosti, úprava závazného ukazatele 551 a snížení závazného ukazatele 52X dle usnesení RMPV</t>
  </si>
  <si>
    <t>usn.č. 0971</t>
  </si>
  <si>
    <t>Úprava rozpočtu - snížení energií a snížení tržeb dle schválení vedoucím OŠKS</t>
  </si>
  <si>
    <t>Čerpání rezervního fondu - pořízení tiskárny pro ekonomku</t>
  </si>
  <si>
    <t xml:space="preserve">Závěrečná úprava nákl. položek k 31.12.2020 plynoucí </t>
  </si>
  <si>
    <t xml:space="preserve">z uzávěrkových operací a z přeúčtování komerčních </t>
  </si>
  <si>
    <t xml:space="preserve">nákladů, jejichž počet a způsob pronájmů </t>
  </si>
  <si>
    <t>není v době sestavení rozpočtu zřejmý.</t>
  </si>
  <si>
    <t xml:space="preserve">Úprava nákladových položek plynoucí z přeúčtování  </t>
  </si>
  <si>
    <t xml:space="preserve">nákladů z  komerčních pronájmů k 30. 6. 2020, jejichž </t>
  </si>
  <si>
    <t>5250280</t>
  </si>
  <si>
    <t>počet není v době sestavení FP zřejmý. Navýšené</t>
  </si>
  <si>
    <t>6030280</t>
  </si>
  <si>
    <t xml:space="preserve">příjmy generují vyšší náklady a dle charakteru </t>
  </si>
  <si>
    <t>pronájmů (neziskových) i nižší zisk.</t>
  </si>
  <si>
    <t xml:space="preserve">Závěrečná úprava nákladových položek plynoucí z </t>
  </si>
  <si>
    <t xml:space="preserve">přeúčtování nákladů z komerčních pronájmů </t>
  </si>
  <si>
    <t>k 31. 12. 2020, jejichž počet není v době sestavení R</t>
  </si>
  <si>
    <t xml:space="preserve">zřejmý. Navýšené příjmy generují vyšší náklady a dle </t>
  </si>
  <si>
    <t>charakteru pronájmů (neziskových) i nižší zisk.</t>
  </si>
  <si>
    <t>Úpravy rozpočtu v hlavní činnosti byly ohlášeny OŠKS.</t>
  </si>
  <si>
    <t>Požadovaný komentář : z minulého kontrolního dne nebyla uložena žádná opatření.</t>
  </si>
  <si>
    <t>Zřizovatel souhlasí s rozdělením výsledku hospodaření do peněžních fondů dle návrhu naší organizace. Žádné další závěry při projednávání výsledků hospodaření nebyly učiněny.</t>
  </si>
  <si>
    <t>Zpracoval(a): Jarmila Jašková, ekonomka</t>
  </si>
  <si>
    <t>Schválil(a): PaedDr. Jana Maršálková, ředitelka</t>
  </si>
  <si>
    <t>V Prostějově dne 13. 4. 2021</t>
  </si>
  <si>
    <t>Příspěvková organizace: Jesle sídliště Svobody v Prostějově p.o., IČO:47920360</t>
  </si>
  <si>
    <t>Výsledek hospodaření v hlavní činnosti je tvořen úsporou v nákladových položkách Spotřeba energie + 49.891,00 Kč, Spotřeba materiálu + 16.526,75 Kč, v pol. Služby ostatní + 5.294,46 Kč, Opravy a udržování + 514,00 Kč, Náklady DDHM + 56,00 Kč a fond reprezentace +8,00 Kč. Od této úspory jsou odečteny nesplněné výnosy ve výši 24.956,00 Kč. Výnosy nebyly splněny v důsledku dvouměsíčního omezení provozu (opratření proti šíření nákazy Cvid-19).</t>
  </si>
  <si>
    <t>Tvorba: příděl ZHV roku 2019                                                                                                                                           Plánované použití: oprava sušárny</t>
  </si>
  <si>
    <t>Tvorba: příděl ZHV roku 2019                                                                                                                                           Použití pro motivaci zaměstnanců.</t>
  </si>
  <si>
    <t>Tvorba : zákonný příděl ze mzdových prostředků                                                                                                                        Použití: ozdravný program a příspěvek na stravu zaměstnanců</t>
  </si>
  <si>
    <t>Oraganizace r roce 2020 nepřijala žádné dary.</t>
  </si>
  <si>
    <t>Navýšení příspěvku na provoz  - Nařízení vlády č.300/2019 Sb. - platová úprava</t>
  </si>
  <si>
    <t>07.04.2020 usnesení č.0247</t>
  </si>
  <si>
    <t>Navýšení Mzd. nákl. - platová úprava</t>
  </si>
  <si>
    <t>521/0306</t>
  </si>
  <si>
    <t>Navýšení položky  SP,ZP- platová úprava</t>
  </si>
  <si>
    <t>524/0300,0310</t>
  </si>
  <si>
    <t>Navýšení položky  Zákon.poj.odp.- platová úprava</t>
  </si>
  <si>
    <t>Navýšení položky  příděl FKSP- platová úprava</t>
  </si>
  <si>
    <t>Ponížení  Ost.služby- úspora - omezení  provozu</t>
  </si>
  <si>
    <t>518/0365</t>
  </si>
  <si>
    <t>Navýšení pol. Spotř.mat. - nové pláště na várnice</t>
  </si>
  <si>
    <t>Ponížení Opr.maj.- úspora - nové vybav.v prádelně</t>
  </si>
  <si>
    <t>Ponížení  Cestovné- zam.nebyli vysláni na prac.cesty</t>
  </si>
  <si>
    <t>Ponížení O.s.. -úspora- omezení prov.v jarních měs.</t>
  </si>
  <si>
    <t>Ponížení Pojištění maj. - úsp. - změna smlouvy</t>
  </si>
  <si>
    <t>Pov. -Nákl.DDHM nákup dětské sedací soupravy</t>
  </si>
  <si>
    <t xml:space="preserve">Ponížení  SP- úspora </t>
  </si>
  <si>
    <t>Povýšení - vyšší náklady na ochranné prac.pomůcky</t>
  </si>
  <si>
    <t>Použití fondu odměn</t>
  </si>
  <si>
    <t>648/0330</t>
  </si>
  <si>
    <t>Povýšení  Mzdové nákl.- odměny zaměstnanců</t>
  </si>
  <si>
    <t>521/0307</t>
  </si>
  <si>
    <t>Ponížení O.s.- úspora - omezení  prov.v jarních měs.</t>
  </si>
  <si>
    <t>511/0365</t>
  </si>
  <si>
    <t>Povýšení  pol SP - použití FO</t>
  </si>
  <si>
    <t xml:space="preserve">524/0307 </t>
  </si>
  <si>
    <t>Povýšení  pol. ZP použití FO</t>
  </si>
  <si>
    <t>524/0317</t>
  </si>
  <si>
    <t xml:space="preserve">Povýšení pol. Zák.poj.odpov. -  použití FO </t>
  </si>
  <si>
    <t>525/0307</t>
  </si>
  <si>
    <t>Povýšení pol. Zákl.příděl  FKSP- použití FO</t>
  </si>
  <si>
    <t>527/0307</t>
  </si>
  <si>
    <t>Ponížení pol. Spotř.energie - úspora za teplo a TUV</t>
  </si>
  <si>
    <t>502/0340</t>
  </si>
  <si>
    <t>Povýšení pol.Nákl.DDHM - nákup odpoč.koutu</t>
  </si>
  <si>
    <t>Povýšení pol. Spotř.mat. - podl.na přebal.stoly</t>
  </si>
  <si>
    <t>Organizaci nebylo na kontrolním dni k hodnocení výsledkům hospodaření za I.pololetí  2020  uloženo žádné opatření..</t>
  </si>
  <si>
    <t>Účastníci kontrolního dne, vzhledem k provedené analýze výsledku hospodaření, doporučují ponechat organizaci celý výsledek hospodaření ve výši 47.334,21 Kč pro příděl do peněžních fondů organizace dle zákona č.250/2000 Sb., o rozpočtových pravidlech územních rozpočtů, ve znění pozdějších předpisů, na základě předložených požadavků a potřeb organizace. Do rezervního fondu částku 10.333,94 Kč a do fondu odměn 37.000,27 Kč. Příděl do fondů provede organizace na základě písemného vyrozumění odboru sociálních věcí MMPv.</t>
  </si>
  <si>
    <t>Zpracoval(a):M.Bittnerová</t>
  </si>
  <si>
    <t>V Prostějově dne  19.4.2021</t>
  </si>
  <si>
    <t xml:space="preserve"> </t>
  </si>
  <si>
    <t>Výsledek hospodaření v hlavní činnosti proběhl v souladu s rozpočtem roku 2020.</t>
  </si>
  <si>
    <t>Výsledek hospodaření v doplňkové činnosti byl ovlivněn celosvětovou pandemií Covid-19, kdy  kino  bylo úplně uzavřené od 12.3.2020 do 10.5.2020 a znovu na podzim od 12.10.2020 do 31.12.2020. Z tohoto důvodu nemohla být provozována v organizaci doplňková činnost (občerstvení v kavárně, pronájem kina, kinoreklama) a proto nebylo možné finančně dokrýt tuto ztrátu ve výši - 202 482,58 Kč.Ztrátu ve výši - 202 482,58 Kč se organizace bude snažit dokrýt vlastními zdroji z doplňkové činnosti a rezervního fondu. Vše bude záviset na délce omezení provozu kina v souvislosti s vývojem situaci s pandemií Covid-19 v roce 2021.</t>
  </si>
  <si>
    <t>Rezervní fond tvořený ze zlepšeného VH (účet 413)  - Rezervní fond nebyl v roce 2020 čerpaný, v roce 2021 bude použit na krytí úhrady ztráty z roku 2020.</t>
  </si>
  <si>
    <t xml:space="preserve">Fond reprodukce majetku, fond investic (účet 416) - zdrojem fondu jsou odpisy majetku a čerpání fondu je odvod zřizovateli (odpis budovy). V roce 2020  jsme z investičního fondu čerpali v rámci akce "Úprava foyer kina - kavárna" tyto položky v pořizovací ceně: technické zhodnocení budovy (elektroinstalace, vodoinstalace, projektová dokumentace,zhotovení baru a zábaří) ve výši 510 288 Kč , vybavení kavárny (kávovar, myčka na nádobí, mrazící skříňka, atd.) výši  483 342  Kč - z toho byl investiční příspěvek od zřizovatele ve výši 910 000,- Kč. Dále jsme čerpali z investičního fondu v rámci akce "Modernizace a redigitalizace kina Metro 70 " tyto položky DCI projektor ve výši 4 963 912 Kč, projekční plátno  ve výši 344 850 Kč z toho byl dotační příspěvek  z SFK výši 300 000 Kč, investiční příspěvek od zřizovatele ve výši 4 968 762 Kč a investiční dotace z Olomouckého kraje ve výši 40 000 Kč. Dále byla čerpána položka na nákup defibrilátoru ve výši 58 952 Kč a z toho byl investiční příspěvek od zřizovatele ve výši 55 000 Kč.                    </t>
  </si>
  <si>
    <t>Fond odměn (účet 411) -  byl čerpán  na odměny zaměstnanců v celkové výši 5 500 Kč</t>
  </si>
  <si>
    <t>FKSP (účet 412)  - zdrojem fondu je příděl z mezd zaměstnanců (2%) a čerpání fondu je stravné zaměstnanců . Rozdíl ve výši 1 701 Kč je odvod přídělu za mzdy 12/2020 ve výši 2 779 Kč a čerpání stravného zaměstnanců za období  12/2020 ve výši  1 078  Kč, tyto převody jsou provedeny na bankovní účet FKSP v následujícím roce 2021.</t>
  </si>
  <si>
    <t>v hlavní činnosti:</t>
  </si>
  <si>
    <t xml:space="preserve">Nařízení vlády ČR č. 263/2018 </t>
  </si>
  <si>
    <t>672</t>
  </si>
  <si>
    <t>14.04.2020/0157</t>
  </si>
  <si>
    <t>521</t>
  </si>
  <si>
    <t>524</t>
  </si>
  <si>
    <t>527</t>
  </si>
  <si>
    <t>Neinvestiční příspěvek UZ 750 - dofinancování opravy dveří</t>
  </si>
  <si>
    <t>511</t>
  </si>
  <si>
    <t>Neinvestiční příspěvek UZ 750 - oprava dveří do kinosálu</t>
  </si>
  <si>
    <t>5.3.2019/9195</t>
  </si>
  <si>
    <t>Neinvestiční příspěvek UZ 373 - úprava foyer kina</t>
  </si>
  <si>
    <t>25.6.2019/9590</t>
  </si>
  <si>
    <t>518</t>
  </si>
  <si>
    <t>Náklady - správní poplatky a pokuty</t>
  </si>
  <si>
    <t>538</t>
  </si>
  <si>
    <t>542</t>
  </si>
  <si>
    <t>Náklady - škoda GDPR</t>
  </si>
  <si>
    <t>649</t>
  </si>
  <si>
    <t>548</t>
  </si>
  <si>
    <t>Náklady - pojistná údálost</t>
  </si>
  <si>
    <t>Náklady - opravy</t>
  </si>
  <si>
    <t>Výnosy - přeúčtování  mezi účty</t>
  </si>
  <si>
    <t>602</t>
  </si>
  <si>
    <t>Neinvestiční příspěvek na  pokrytí nákldů v souvislosti s celosvětovou pandemií koronaviru</t>
  </si>
  <si>
    <t>30.09.2020/0717</t>
  </si>
  <si>
    <t>Neinvestiční příspěvek na  pokrytí nákladů v souvislosti s celosvětovou pandemií koronaviru</t>
  </si>
  <si>
    <t>Navýšení závazného ukazatele odpisy DM UZ 310</t>
  </si>
  <si>
    <t>551</t>
  </si>
  <si>
    <t>15.12.2020/0957</t>
  </si>
  <si>
    <t>502</t>
  </si>
  <si>
    <t>Snížení závazného ukazatele mzdové náklady  UZ 303</t>
  </si>
  <si>
    <t>09.12.2020/OŠKS</t>
  </si>
  <si>
    <t>15.01.2021/OŠKS</t>
  </si>
  <si>
    <t>501</t>
  </si>
  <si>
    <t>549</t>
  </si>
  <si>
    <t>558</t>
  </si>
  <si>
    <t>648</t>
  </si>
  <si>
    <t>Čerpání fondu FKSP</t>
  </si>
  <si>
    <t>Výnosy z vlastní činnosti -propad tržeb z důvodu pandemie koronaviru</t>
  </si>
  <si>
    <t>662</t>
  </si>
  <si>
    <t>512</t>
  </si>
  <si>
    <t>513</t>
  </si>
  <si>
    <t>v doplňkové činnosti</t>
  </si>
  <si>
    <t>Náklady- přeúčtování  mezi účty</t>
  </si>
  <si>
    <t>504</t>
  </si>
  <si>
    <t>Nárůst tržeb z občerstvení kavárny a s tím související náklady</t>
  </si>
  <si>
    <t>525</t>
  </si>
  <si>
    <t>Rok 2020 byl doposud bezesporu nejnáročnějším rokem v historii kina Metro 70. První dva měsíce roku naznačovaly velmi dobrou tendenci v růstu návštěvnosti, kopírovaly trend zvýšeného zájmu o kino nastolený v minulých letech (zaokrouhleně leden: 6.000 diváků, 640.000,- Kč tržba, únor 6.400 diváků, 700.000,- Kč tržba). Z vývoje je patrné, že nebýt situace (COVID-19), kino by s největší pravděpodobností pokračovalo ve velmi pozitivním vývoji. Nyní však situace zůstává nejistá a vývoj je celosvětově velmi turbulentní. Během rozvolnění došlo k postupnému mírnému růstu, který se s ubíhajícími měsíci pomalu blížil normálnějšímu stavu, nicméně opětovné zavření růst pochopitelně zastavilo a profesní organizace nyní vyjednávají s vládou podmínky znovuotevření. Situace je nejistá a provázanost audiovizuálního trhu způsobuje, že reakce velkých hráčů (multiplexy) ovlivní postoj distributorů a uvolňování premiér do kin, tím pádem i malá klasická kina, jakým je Metro 70.
Dalším problémem jsou neustálé proměny v plánu premiér. Velké blockbustery (jak české, tak zahraniční) jsou více a více oddalovány na budoucí termíny, kdy očekáváme velký přetlak především světových filmů. Uplynulé tři roky prokázaly, že kino Metro 70 je pod stávajícím vedením živou a progresivní kulturní institucí, které si všímá veřejnost i mimo hranice Prostějova a kino tak plní velmi dobře nejen svou primární funkci veřejných projekcí kinematografických děl, ale podílí se na velmi pozitivní reprezantaci města, a to jak lokálně, tak celorepublikově a dokonce i celoevropsky. Proto velmi vítáme postoj města k finančnímu zajištění organizace na budoucí období a preventivní navýšení příspěvku zřizovatele. Současný vývoj nadále potvrzuje, že účast zřizovatele je pro udržení kina nezbytná.</t>
  </si>
  <si>
    <t>Schválil(a): Mgr. Barbora Kucsa Prágerová</t>
  </si>
  <si>
    <t>V Prostějově dne 9. 4. 2021</t>
  </si>
  <si>
    <t>Příspěvková organizace: KINO METRO 70 Prostějov</t>
  </si>
  <si>
    <t>Příspěvková organizace: Základní škola a mateřská škola Prostějov, Palackého tř. 14</t>
  </si>
  <si>
    <t>Zdrojem FKSP je 2% zálohový příděl schválených mzdových prostředků. FKSP je používán na příspěvek na stravné, na nákup dárkových poukázek a na kulturní akce pro zaměstnance v hlavním pracovním poměru.</t>
  </si>
  <si>
    <t>Hlavní činnost - Vztah ke zřizovateli</t>
  </si>
  <si>
    <t>Hlavní činnost - Vztah k Ol. kraji, popř. SR ČR, EU apod.</t>
  </si>
  <si>
    <t>K 31 .12.2020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</si>
</sst>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Kč&quot;_-;\-* #,##0.00\ &quot;Kč&quot;_-;_-* &quot;-&quot;??\ &quot;Kč&quot;_-;_-@_-"/>
    <numFmt numFmtId="43" formatCode="_-* #,##0.00\ _K_č_-;\-* #,##0.00\ _K_č_-;_-* &quot;-&quot;??\ _K_č_-;_-@_-"/>
    <numFmt numFmtId="164" formatCode="#,##0.00_ ;\-#,##0.00\ "/>
    <numFmt numFmtId="165" formatCode="dd/mm/yy;@"/>
    <numFmt numFmtId="166" formatCode="#,##0.0000"/>
    <numFmt numFmtId="167" formatCode="_-* #,##0.00\ _K_č_-;\-* #,##0.00\ _K_č_-;_-* &quot;-&quot;??\ _K_č_-;_-@"/>
    <numFmt numFmtId="168" formatCode="dd\.mm\.yyyy"/>
    <numFmt numFmtId="169" formatCode="#,##0.00\ &quot;Kč&quot;"/>
    <numFmt numFmtId="170" formatCode="_-* #,##0\ _K_č_-;\-* #,##0\ _K_č_-;_-* &quot;-&quot;??\ _K_č_-;_-@_-"/>
    <numFmt numFmtId="171" formatCode="#,##0.0"/>
  </numFmts>
  <fonts count="93">
    <font>
      <sz val="6"/>
      <name val="Times New Roman"/>
      <family val="1"/>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5"/>
      <name val="Times New Roman"/>
      <family val="1"/>
      <charset val="238"/>
    </font>
    <font>
      <b/>
      <sz val="12"/>
      <name val="Times New Roman"/>
      <family val="1"/>
      <charset val="238"/>
    </font>
    <font>
      <sz val="6"/>
      <name val="Times New Roman"/>
      <family val="1"/>
      <charset val="238"/>
    </font>
    <font>
      <b/>
      <sz val="6"/>
      <name val="Times New Roman"/>
      <family val="1"/>
      <charset val="238"/>
    </font>
    <font>
      <b/>
      <sz val="6"/>
      <name val="Times New Roman CE"/>
      <family val="1"/>
      <charset val="238"/>
    </font>
    <font>
      <b/>
      <i/>
      <sz val="6"/>
      <name val="Times New Roman CE"/>
      <family val="1"/>
      <charset val="238"/>
    </font>
    <font>
      <b/>
      <i/>
      <sz val="6"/>
      <name val="Times New Roman"/>
      <family val="1"/>
      <charset val="238"/>
    </font>
    <font>
      <b/>
      <sz val="8"/>
      <name val="Times New Roman"/>
      <family val="1"/>
      <charset val="238"/>
    </font>
    <font>
      <sz val="8"/>
      <name val="Times New Roman"/>
      <family val="1"/>
      <charset val="238"/>
    </font>
    <font>
      <b/>
      <sz val="14"/>
      <color theme="1"/>
      <name val="Times New Roman"/>
      <family val="1"/>
      <charset val="238"/>
    </font>
    <font>
      <b/>
      <sz val="8"/>
      <color theme="1"/>
      <name val="Times New Roman"/>
      <family val="1"/>
      <charset val="238"/>
    </font>
    <font>
      <sz val="8"/>
      <color theme="1"/>
      <name val="Times New Roman"/>
      <family val="1"/>
      <charset val="238"/>
    </font>
    <font>
      <b/>
      <sz val="6"/>
      <color theme="1"/>
      <name val="Times New Roman"/>
      <family val="1"/>
      <charset val="238"/>
    </font>
    <font>
      <sz val="8"/>
      <color rgb="FFFF0000"/>
      <name val="Times New Roman"/>
      <family val="1"/>
      <charset val="238"/>
    </font>
    <font>
      <sz val="7"/>
      <name val="Times New Roman"/>
      <family val="1"/>
      <charset val="238"/>
    </font>
    <font>
      <sz val="7"/>
      <color rgb="FFFF0000"/>
      <name val="Times New Roman"/>
      <family val="1"/>
      <charset val="238"/>
    </font>
    <font>
      <b/>
      <sz val="7"/>
      <color theme="1"/>
      <name val="Times New Roman"/>
      <family val="1"/>
      <charset val="238"/>
    </font>
    <font>
      <sz val="8"/>
      <color indexed="8"/>
      <name val="Arial"/>
      <family val="2"/>
      <charset val="238"/>
    </font>
    <font>
      <b/>
      <sz val="10"/>
      <color rgb="FFFF0000"/>
      <name val="Times New Roman"/>
      <family val="1"/>
      <charset val="238"/>
    </font>
    <font>
      <sz val="10"/>
      <color theme="1"/>
      <name val="Times New Roman"/>
      <family val="1"/>
      <charset val="238"/>
    </font>
    <font>
      <b/>
      <sz val="6"/>
      <name val="Times New Roman CE"/>
      <charset val="238"/>
    </font>
    <font>
      <b/>
      <sz val="5.5"/>
      <name val="Times New Roman CE"/>
      <family val="1"/>
      <charset val="238"/>
    </font>
    <font>
      <i/>
      <sz val="6"/>
      <name val="Times New Roman"/>
      <family val="1"/>
      <charset val="238"/>
    </font>
    <font>
      <sz val="6"/>
      <name val="Times New Roman CE"/>
      <charset val="238"/>
    </font>
    <font>
      <sz val="9"/>
      <name val="Times New Roman"/>
      <family val="1"/>
      <charset val="238"/>
    </font>
    <font>
      <i/>
      <sz val="9"/>
      <name val="Times New Roman"/>
      <family val="1"/>
      <charset val="238"/>
    </font>
    <font>
      <b/>
      <sz val="7"/>
      <name val="Times New Roman"/>
      <family val="1"/>
      <charset val="238"/>
    </font>
    <font>
      <b/>
      <i/>
      <sz val="6"/>
      <name val="Times New Roman CE"/>
      <charset val="238"/>
    </font>
    <font>
      <sz val="8"/>
      <name val="Calibri"/>
      <family val="2"/>
      <charset val="238"/>
    </font>
    <font>
      <sz val="9"/>
      <color theme="1"/>
      <name val="Times New Roman"/>
      <family val="1"/>
      <charset val="238"/>
    </font>
    <font>
      <b/>
      <sz val="9"/>
      <color theme="1"/>
      <name val="Times New Roman"/>
      <family val="1"/>
      <charset val="238"/>
    </font>
    <font>
      <sz val="7"/>
      <color theme="1"/>
      <name val="Times New Roman"/>
      <family val="1"/>
      <charset val="238"/>
    </font>
    <font>
      <sz val="7"/>
      <color indexed="8"/>
      <name val="Times New Roman"/>
      <family val="1"/>
      <charset val="238"/>
    </font>
    <font>
      <b/>
      <sz val="7"/>
      <color indexed="8"/>
      <name val="Times New Roman"/>
      <family val="1"/>
      <charset val="238"/>
    </font>
    <font>
      <i/>
      <sz val="6"/>
      <name val="Times New Roman CE"/>
      <charset val="238"/>
    </font>
    <font>
      <i/>
      <sz val="9"/>
      <color theme="1"/>
      <name val="Times New Roman"/>
      <family val="1"/>
      <charset val="238"/>
    </font>
    <font>
      <sz val="9"/>
      <color rgb="FFFF0000"/>
      <name val="Times New Roman"/>
      <family val="1"/>
      <charset val="238"/>
    </font>
    <font>
      <sz val="8"/>
      <color indexed="8"/>
      <name val="Times New Roman"/>
      <family val="1"/>
      <charset val="238"/>
    </font>
    <font>
      <sz val="11"/>
      <color theme="1"/>
      <name val="Times New Roman"/>
      <family val="1"/>
      <charset val="238"/>
    </font>
    <font>
      <b/>
      <sz val="8"/>
      <color indexed="8"/>
      <name val="Times New Roman"/>
      <family val="1"/>
      <charset val="238"/>
    </font>
    <font>
      <sz val="9"/>
      <color theme="1"/>
      <name val="Arial"/>
      <family val="2"/>
      <charset val="238"/>
    </font>
    <font>
      <b/>
      <sz val="9"/>
      <name val="Times New Roman"/>
      <family val="1"/>
      <charset val="238"/>
    </font>
    <font>
      <sz val="11"/>
      <name val="Arial"/>
      <family val="2"/>
      <charset val="238"/>
    </font>
    <font>
      <b/>
      <sz val="8"/>
      <color rgb="FF000000"/>
      <name val="Times New Roman"/>
      <family val="1"/>
      <charset val="238"/>
    </font>
    <font>
      <sz val="8"/>
      <color rgb="FF000000"/>
      <name val="Times New Roman"/>
      <family val="1"/>
      <charset val="238"/>
    </font>
    <font>
      <b/>
      <sz val="9"/>
      <color indexed="81"/>
      <name val="Tahoma"/>
      <family val="2"/>
      <charset val="238"/>
    </font>
    <font>
      <sz val="9"/>
      <color indexed="81"/>
      <name val="Tahoma"/>
      <family val="2"/>
      <charset val="238"/>
    </font>
    <font>
      <b/>
      <sz val="12"/>
      <color theme="1"/>
      <name val="Times New Roman"/>
      <family val="1"/>
      <charset val="238"/>
    </font>
    <font>
      <b/>
      <sz val="8"/>
      <color rgb="FFFF0000"/>
      <name val="Times New Roman"/>
      <family val="1"/>
      <charset val="238"/>
    </font>
    <font>
      <sz val="11"/>
      <color indexed="8"/>
      <name val="Times New Roman"/>
      <family val="1"/>
      <charset val="238"/>
    </font>
    <font>
      <sz val="9"/>
      <color indexed="8"/>
      <name val="Times New Roman"/>
      <family val="1"/>
      <charset val="238"/>
    </font>
    <font>
      <b/>
      <sz val="9"/>
      <color indexed="8"/>
      <name val="Times New Roman"/>
      <family val="1"/>
      <charset val="238"/>
    </font>
    <font>
      <b/>
      <sz val="9"/>
      <color rgb="FF000000"/>
      <name val="Times New Roman"/>
      <family val="1"/>
      <charset val="238"/>
    </font>
    <font>
      <sz val="9"/>
      <color rgb="FF000000"/>
      <name val="Times New Roman"/>
      <family val="1"/>
      <charset val="238"/>
    </font>
    <font>
      <sz val="8"/>
      <color indexed="10"/>
      <name val="Times New Roman"/>
      <family val="1"/>
      <charset val="238"/>
    </font>
    <font>
      <i/>
      <sz val="9"/>
      <color indexed="8"/>
      <name val="Times New Roman"/>
      <family val="1"/>
      <charset val="238"/>
    </font>
    <font>
      <sz val="11"/>
      <color indexed="8"/>
      <name val="Calibri"/>
      <family val="2"/>
      <charset val="238"/>
    </font>
    <font>
      <b/>
      <u/>
      <sz val="12"/>
      <color theme="1"/>
      <name val="Times New Roman"/>
      <family val="1"/>
      <charset val="238"/>
    </font>
    <font>
      <b/>
      <u/>
      <sz val="7"/>
      <color theme="1"/>
      <name val="Times New Roman"/>
      <family val="1"/>
      <charset val="238"/>
    </font>
    <font>
      <b/>
      <u/>
      <sz val="8"/>
      <color theme="1"/>
      <name val="Times New Roman"/>
      <family val="1"/>
      <charset val="238"/>
    </font>
    <font>
      <u/>
      <sz val="8"/>
      <color theme="1"/>
      <name val="Times New Roman"/>
      <family val="1"/>
      <charset val="238"/>
    </font>
    <font>
      <b/>
      <sz val="14"/>
      <name val="Times New Roman"/>
      <family val="1"/>
      <charset val="238"/>
    </font>
    <font>
      <b/>
      <sz val="12"/>
      <name val="Arial"/>
      <family val="2"/>
      <charset val="238"/>
    </font>
    <font>
      <sz val="6"/>
      <name val="Arial"/>
      <family val="2"/>
      <charset val="238"/>
    </font>
    <font>
      <sz val="8"/>
      <color theme="1"/>
      <name val="Arial"/>
      <family val="2"/>
      <charset val="238"/>
    </font>
    <font>
      <sz val="10"/>
      <color theme="1"/>
      <name val="Arial"/>
      <family val="2"/>
      <charset val="238"/>
    </font>
    <font>
      <b/>
      <sz val="11"/>
      <color theme="1"/>
      <name val="Calibri"/>
      <family val="2"/>
      <charset val="238"/>
      <scheme val="minor"/>
    </font>
    <font>
      <b/>
      <sz val="8"/>
      <color rgb="FF00B0F0"/>
      <name val="Arial"/>
      <family val="2"/>
      <charset val="238"/>
    </font>
    <font>
      <b/>
      <sz val="8"/>
      <color indexed="8"/>
      <name val="Arial"/>
      <family val="2"/>
      <charset val="238"/>
    </font>
    <font>
      <sz val="8"/>
      <color theme="1"/>
      <name val="Calibri"/>
      <family val="2"/>
      <charset val="238"/>
      <scheme val="minor"/>
    </font>
    <font>
      <b/>
      <sz val="8"/>
      <color rgb="FF00B0F0"/>
      <name val="Calibri"/>
      <family val="2"/>
      <charset val="238"/>
      <scheme val="minor"/>
    </font>
    <font>
      <b/>
      <sz val="8"/>
      <color rgb="FFC00000"/>
      <name val="Arial"/>
      <family val="2"/>
      <charset val="238"/>
    </font>
    <font>
      <b/>
      <sz val="8"/>
      <color rgb="FF000000"/>
      <name val="Arial"/>
      <family val="2"/>
      <charset val="238"/>
    </font>
    <font>
      <b/>
      <sz val="8"/>
      <color rgb="FFFF0000"/>
      <name val="Arial"/>
      <family val="2"/>
      <charset val="238"/>
    </font>
    <font>
      <sz val="6"/>
      <color theme="0" tint="-0.499984740745262"/>
      <name val="Times New Roman"/>
      <family val="1"/>
      <charset val="238"/>
    </font>
    <font>
      <b/>
      <sz val="6"/>
      <color rgb="FFFF0000"/>
      <name val="Times New Roman"/>
      <family val="1"/>
      <charset val="238"/>
    </font>
    <font>
      <b/>
      <i/>
      <sz val="6"/>
      <color rgb="FFFF0000"/>
      <name val="Times New Roman CE"/>
      <family val="1"/>
      <charset val="238"/>
    </font>
    <font>
      <b/>
      <sz val="7"/>
      <color rgb="FF000000"/>
      <name val="Times New Roman"/>
      <family val="1"/>
      <charset val="238"/>
    </font>
    <font>
      <b/>
      <i/>
      <u/>
      <sz val="6"/>
      <name val="Times New Roman"/>
      <family val="1"/>
      <charset val="238"/>
    </font>
    <font>
      <b/>
      <i/>
      <u/>
      <sz val="6"/>
      <color rgb="FFFF0000"/>
      <name val="Times New Roman"/>
      <family val="1"/>
      <charset val="238"/>
    </font>
    <font>
      <sz val="11"/>
      <name val="Calibri"/>
      <family val="2"/>
      <charset val="238"/>
      <scheme val="minor"/>
    </font>
    <font>
      <b/>
      <sz val="11"/>
      <name val="Calibri"/>
      <family val="2"/>
      <charset val="238"/>
      <scheme val="minor"/>
    </font>
    <font>
      <sz val="9"/>
      <color rgb="FF000000"/>
      <name val="Arial"/>
      <family val="2"/>
      <charset val="238"/>
    </font>
    <font>
      <sz val="8"/>
      <color rgb="FF000000"/>
      <name val="&quot;Times New Roman&quot;"/>
    </font>
    <font>
      <sz val="8"/>
      <color theme="1"/>
      <name val="&quot;Times New Roman&quot;"/>
    </font>
    <font>
      <b/>
      <i/>
      <sz val="8"/>
      <name val="Times New Roman"/>
      <family val="1"/>
      <charset val="238"/>
    </font>
    <font>
      <sz val="8"/>
      <color theme="0" tint="-0.499984740745262"/>
      <name val="Times New Roman"/>
      <family val="1"/>
      <charset val="238"/>
    </font>
    <font>
      <b/>
      <i/>
      <sz val="8"/>
      <name val="Times New Roman CE"/>
      <family val="1"/>
      <charset val="238"/>
    </font>
  </fonts>
  <fills count="2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theme="6" tint="0.59999389629810485"/>
        <bgColor indexed="64"/>
      </patternFill>
    </fill>
    <fill>
      <patternFill patternType="solid">
        <fgColor rgb="FFFFC000"/>
        <bgColor rgb="FFFFC000"/>
      </patternFill>
    </fill>
    <fill>
      <patternFill patternType="solid">
        <fgColor rgb="FF92D050"/>
        <bgColor rgb="FF92D050"/>
      </patternFill>
    </fill>
    <fill>
      <patternFill patternType="solid">
        <fgColor rgb="FFFFFF00"/>
        <bgColor rgb="FFFFFF00"/>
      </patternFill>
    </fill>
    <fill>
      <patternFill patternType="solid">
        <fgColor rgb="FF7F7F7F"/>
        <bgColor rgb="FF7F7F7F"/>
      </patternFill>
    </fill>
    <fill>
      <patternFill patternType="solid">
        <fgColor indexed="8"/>
        <bgColor indexed="64"/>
      </patternFill>
    </fill>
    <fill>
      <patternFill patternType="solid">
        <fgColor indexed="23"/>
        <bgColor indexed="64"/>
      </patternFill>
    </fill>
    <fill>
      <patternFill patternType="solid">
        <fgColor indexed="5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99CC00"/>
        <bgColor rgb="FF99CC00"/>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s>
  <borders count="156">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auto="1"/>
      </right>
      <top style="thin">
        <color indexed="64"/>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thin">
        <color indexed="64"/>
      </top>
      <bottom style="hair">
        <color indexed="64"/>
      </bottom>
      <diagonal/>
    </border>
    <border>
      <left/>
      <right style="hair">
        <color auto="1"/>
      </right>
      <top style="thin">
        <color indexed="64"/>
      </top>
      <bottom style="hair">
        <color auto="1"/>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thin">
        <color indexed="64"/>
      </top>
      <bottom/>
      <diagonal/>
    </border>
    <border>
      <left/>
      <right/>
      <top style="thin">
        <color indexed="64"/>
      </top>
      <bottom/>
      <diagonal/>
    </border>
    <border>
      <left/>
      <right style="hair">
        <color auto="1"/>
      </right>
      <top/>
      <bottom/>
      <diagonal/>
    </border>
    <border>
      <left style="hair">
        <color auto="1"/>
      </left>
      <right/>
      <top style="hair">
        <color auto="1"/>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style="thin">
        <color indexed="64"/>
      </top>
      <bottom style="hair">
        <color auto="1"/>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top/>
      <bottom style="hair">
        <color rgb="FF000000"/>
      </bottom>
      <diagonal/>
    </border>
    <border>
      <left/>
      <right/>
      <top style="hair">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top/>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bottom style="thin">
        <color rgb="FF000000"/>
      </bottom>
      <diagonal/>
    </border>
    <border>
      <left/>
      <right style="hair">
        <color rgb="FF000000"/>
      </right>
      <top/>
      <bottom style="thin">
        <color rgb="FF000000"/>
      </bottom>
      <diagonal/>
    </border>
    <border>
      <left style="hair">
        <color rgb="FF000000"/>
      </left>
      <right/>
      <top style="thin">
        <color rgb="FF000000"/>
      </top>
      <bottom/>
      <diagonal/>
    </border>
    <border>
      <left style="hair">
        <color rgb="FF000000"/>
      </left>
      <right style="thin">
        <color rgb="FF000000"/>
      </right>
      <top/>
      <bottom style="hair">
        <color rgb="FF000000"/>
      </bottom>
      <diagonal/>
    </border>
    <border>
      <left style="thin">
        <color rgb="FF000000"/>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auto="1"/>
      </left>
      <right/>
      <top/>
      <bottom style="thin">
        <color indexed="64"/>
      </bottom>
      <diagonal/>
    </border>
    <border>
      <left/>
      <right style="hair">
        <color auto="1"/>
      </right>
      <top/>
      <bottom style="thin">
        <color indexed="64"/>
      </bottom>
      <diagonal/>
    </border>
    <border>
      <left/>
      <right/>
      <top style="thin">
        <color indexed="64"/>
      </top>
      <bottom style="thin">
        <color indexed="64"/>
      </bottom>
      <diagonal/>
    </border>
    <border>
      <left style="hair">
        <color auto="1"/>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right style="hair">
        <color auto="1"/>
      </right>
      <top style="thin">
        <color indexed="64"/>
      </top>
      <bottom style="thin">
        <color indexed="64"/>
      </bottom>
      <diagonal/>
    </border>
    <border>
      <left/>
      <right/>
      <top style="hair">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thin">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right style="thin">
        <color rgb="FF000000"/>
      </right>
      <top style="thin">
        <color rgb="FF000000"/>
      </top>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style="thin">
        <color rgb="FF000000"/>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right style="thin">
        <color rgb="FF000000"/>
      </right>
      <top/>
      <bottom/>
      <diagonal/>
    </border>
    <border>
      <left style="thin">
        <color rgb="FF000000"/>
      </left>
      <right style="hair">
        <color rgb="FF000000"/>
      </right>
      <top style="hair">
        <color rgb="FF000000"/>
      </top>
      <bottom style="thin">
        <color rgb="FF000000"/>
      </bottom>
      <diagonal/>
    </border>
    <border>
      <left style="hair">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hair">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thin">
        <color rgb="FF000000"/>
      </right>
      <top style="hair">
        <color rgb="FF000000"/>
      </top>
      <bottom style="thin">
        <color rgb="FF000000"/>
      </bottom>
      <diagonal/>
    </border>
    <border>
      <left/>
      <right style="thin">
        <color indexed="64"/>
      </right>
      <top style="medium">
        <color indexed="64"/>
      </top>
      <bottom style="thin">
        <color indexed="64"/>
      </bottom>
      <diagonal/>
    </border>
  </borders>
  <cellStyleXfs count="7">
    <xf numFmtId="4" fontId="0" fillId="0" borderId="0">
      <alignment vertical="top"/>
    </xf>
    <xf numFmtId="3" fontId="5" fillId="0" borderId="0"/>
    <xf numFmtId="0" fontId="4" fillId="0" borderId="0"/>
    <xf numFmtId="0" fontId="3" fillId="0" borderId="0"/>
    <xf numFmtId="43" fontId="7" fillId="0" borderId="0" applyFont="0" applyFill="0" applyBorder="0" applyAlignment="0" applyProtection="0"/>
    <xf numFmtId="0" fontId="2" fillId="0" borderId="0"/>
    <xf numFmtId="0" fontId="1" fillId="0" borderId="0"/>
  </cellStyleXfs>
  <cellXfs count="2936">
    <xf numFmtId="4" fontId="0" fillId="0" borderId="0" xfId="0">
      <alignment vertical="top"/>
    </xf>
    <xf numFmtId="4" fontId="0" fillId="0" borderId="0" xfId="0" applyAlignment="1">
      <alignment horizontal="center" vertical="top"/>
    </xf>
    <xf numFmtId="4" fontId="6" fillId="0" borderId="0" xfId="0" applyFont="1" applyAlignment="1">
      <alignment horizontal="center" vertical="top"/>
    </xf>
    <xf numFmtId="4" fontId="16" fillId="0" borderId="0" xfId="0" applyFont="1" applyAlignment="1"/>
    <xf numFmtId="4" fontId="15" fillId="2" borderId="3" xfId="0" applyFont="1" applyFill="1" applyBorder="1" applyAlignment="1">
      <alignment vertical="center"/>
    </xf>
    <xf numFmtId="4" fontId="15" fillId="7" borderId="1" xfId="0" applyFont="1" applyFill="1" applyBorder="1" applyAlignment="1">
      <alignment vertical="center"/>
    </xf>
    <xf numFmtId="4" fontId="15" fillId="0" borderId="2" xfId="0" applyFont="1" applyBorder="1" applyAlignment="1">
      <alignment vertical="center"/>
    </xf>
    <xf numFmtId="4" fontId="15" fillId="0" borderId="13" xfId="0" applyFont="1" applyBorder="1" applyAlignment="1">
      <alignment vertical="center"/>
    </xf>
    <xf numFmtId="4" fontId="15" fillId="7" borderId="3" xfId="0" applyFont="1" applyFill="1" applyBorder="1" applyAlignment="1">
      <alignment vertical="center"/>
    </xf>
    <xf numFmtId="0" fontId="16" fillId="0" borderId="1" xfId="0" applyNumberFormat="1" applyFont="1" applyBorder="1" applyAlignment="1">
      <alignment vertical="center"/>
    </xf>
    <xf numFmtId="0" fontId="16" fillId="0" borderId="2" xfId="0" applyNumberFormat="1" applyFont="1" applyBorder="1" applyAlignment="1">
      <alignment vertical="center"/>
    </xf>
    <xf numFmtId="4" fontId="15" fillId="0" borderId="0" xfId="0" applyFont="1" applyAlignment="1">
      <alignment horizontal="center"/>
    </xf>
    <xf numFmtId="14" fontId="22" fillId="8" borderId="2" xfId="0" applyNumberFormat="1" applyFont="1" applyFill="1" applyBorder="1" applyAlignment="1">
      <alignment horizontal="left" vertical="center"/>
    </xf>
    <xf numFmtId="4" fontId="23" fillId="0" borderId="0" xfId="0" applyFont="1" applyAlignment="1"/>
    <xf numFmtId="43" fontId="22" fillId="8" borderId="2" xfId="0" applyNumberFormat="1" applyFont="1" applyFill="1" applyBorder="1" applyAlignment="1">
      <alignment horizontal="left" vertical="center"/>
    </xf>
    <xf numFmtId="0" fontId="16" fillId="0" borderId="13" xfId="0" applyNumberFormat="1" applyFont="1" applyBorder="1" applyAlignment="1">
      <alignment vertical="center"/>
    </xf>
    <xf numFmtId="4" fontId="24" fillId="0" borderId="0" xfId="0" applyFont="1" applyAlignment="1"/>
    <xf numFmtId="3" fontId="8" fillId="0" borderId="4" xfId="1" applyNumberFormat="1" applyFont="1" applyBorder="1" applyAlignment="1">
      <alignment horizontal="right"/>
    </xf>
    <xf numFmtId="3" fontId="10" fillId="4" borderId="3" xfId="1" applyNumberFormat="1" applyFont="1" applyFill="1" applyBorder="1" applyAlignment="1"/>
    <xf numFmtId="4" fontId="15" fillId="2" borderId="3" xfId="0" applyNumberFormat="1" applyFont="1" applyFill="1" applyBorder="1" applyAlignment="1">
      <alignment vertical="center"/>
    </xf>
    <xf numFmtId="4" fontId="15" fillId="2" borderId="6" xfId="0" applyNumberFormat="1" applyFont="1" applyFill="1" applyBorder="1" applyAlignment="1">
      <alignment vertical="center"/>
    </xf>
    <xf numFmtId="4" fontId="15" fillId="2" borderId="2" xfId="0" applyNumberFormat="1" applyFont="1" applyFill="1" applyBorder="1" applyAlignment="1">
      <alignment vertical="center"/>
    </xf>
    <xf numFmtId="4" fontId="16" fillId="0" borderId="0" xfId="0" applyNumberFormat="1" applyFont="1" applyAlignment="1"/>
    <xf numFmtId="4" fontId="16" fillId="0" borderId="0" xfId="0" applyFont="1" applyBorder="1" applyAlignment="1"/>
    <xf numFmtId="4" fontId="17" fillId="0" borderId="0" xfId="0" applyFont="1" applyFill="1" applyBorder="1" applyAlignment="1"/>
    <xf numFmtId="4" fontId="18" fillId="0" borderId="0" xfId="0" applyFont="1" applyFill="1" applyBorder="1" applyAlignment="1"/>
    <xf numFmtId="4" fontId="15" fillId="0" borderId="6" xfId="0" applyFont="1" applyFill="1" applyBorder="1" applyAlignment="1">
      <alignment vertical="center"/>
    </xf>
    <xf numFmtId="4" fontId="16" fillId="0" borderId="0" xfId="0" applyNumberFormat="1" applyFont="1" applyFill="1" applyBorder="1" applyAlignment="1">
      <alignment horizontal="left"/>
    </xf>
    <xf numFmtId="4" fontId="18" fillId="0" borderId="0" xfId="0" applyFont="1" applyFill="1" applyBorder="1" applyAlignment="1">
      <alignment vertical="center" wrapText="1"/>
    </xf>
    <xf numFmtId="4" fontId="15" fillId="0" borderId="3" xfId="0" applyNumberFormat="1" applyFont="1" applyBorder="1" applyAlignment="1">
      <alignment vertical="center"/>
    </xf>
    <xf numFmtId="4" fontId="18" fillId="0" borderId="0" xfId="0" applyFont="1" applyFill="1" applyBorder="1" applyAlignment="1">
      <alignment horizontal="left" vertical="center" wrapText="1"/>
    </xf>
    <xf numFmtId="4" fontId="15" fillId="0" borderId="0" xfId="0" applyFont="1" applyFill="1" applyBorder="1" applyAlignment="1">
      <alignment vertical="center"/>
    </xf>
    <xf numFmtId="4" fontId="16" fillId="0" borderId="0" xfId="0" applyFont="1" applyFill="1" applyAlignment="1"/>
    <xf numFmtId="4" fontId="16" fillId="0" borderId="0" xfId="0" applyNumberFormat="1" applyFont="1" applyFill="1" applyAlignment="1"/>
    <xf numFmtId="4" fontId="16" fillId="0" borderId="0" xfId="0" applyFont="1" applyFill="1" applyBorder="1" applyAlignment="1"/>
    <xf numFmtId="4" fontId="16" fillId="0" borderId="6" xfId="0" applyNumberFormat="1" applyFont="1" applyBorder="1" applyAlignment="1">
      <alignment vertical="center"/>
    </xf>
    <xf numFmtId="4" fontId="16" fillId="0" borderId="2" xfId="0" applyNumberFormat="1" applyFont="1" applyBorder="1" applyAlignment="1">
      <alignment vertical="center"/>
    </xf>
    <xf numFmtId="4" fontId="16" fillId="0" borderId="13" xfId="0" applyNumberFormat="1" applyFont="1" applyBorder="1" applyAlignment="1">
      <alignment vertical="center"/>
    </xf>
    <xf numFmtId="4" fontId="0" fillId="0" borderId="0" xfId="0" applyFont="1">
      <alignment vertical="top"/>
    </xf>
    <xf numFmtId="3" fontId="9" fillId="3" borderId="3" xfId="1" applyFont="1" applyFill="1" applyBorder="1" applyAlignment="1">
      <alignment horizontal="center"/>
    </xf>
    <xf numFmtId="49" fontId="9" fillId="3" borderId="3" xfId="1" applyNumberFormat="1" applyFont="1" applyFill="1" applyBorder="1" applyAlignment="1">
      <alignment horizontal="center"/>
    </xf>
    <xf numFmtId="3" fontId="9" fillId="0" borderId="3" xfId="1" applyFont="1" applyBorder="1" applyAlignment="1">
      <alignment horizontal="center"/>
    </xf>
    <xf numFmtId="49" fontId="9" fillId="0" borderId="3" xfId="1" applyNumberFormat="1" applyFont="1" applyFill="1" applyBorder="1" applyAlignment="1">
      <alignment horizontal="center"/>
    </xf>
    <xf numFmtId="3" fontId="9" fillId="0" borderId="3" xfId="1" applyNumberFormat="1" applyFont="1" applyBorder="1"/>
    <xf numFmtId="3" fontId="25" fillId="0" borderId="3" xfId="1" applyFont="1" applyBorder="1" applyAlignment="1">
      <alignment horizontal="center"/>
    </xf>
    <xf numFmtId="3" fontId="25" fillId="0" borderId="3" xfId="1" applyNumberFormat="1" applyFont="1" applyBorder="1" applyAlignment="1">
      <alignment horizontal="right"/>
    </xf>
    <xf numFmtId="3" fontId="9" fillId="3" borderId="3" xfId="1" applyNumberFormat="1" applyFont="1" applyFill="1" applyBorder="1" applyAlignment="1">
      <alignment horizontal="right"/>
    </xf>
    <xf numFmtId="3" fontId="9" fillId="0" borderId="3" xfId="1" applyNumberFormat="1" applyFont="1" applyBorder="1" applyAlignment="1">
      <alignment horizontal="right"/>
    </xf>
    <xf numFmtId="3" fontId="9" fillId="0" borderId="3" xfId="1" applyNumberFormat="1" applyFont="1" applyBorder="1" applyAlignment="1"/>
    <xf numFmtId="3" fontId="9" fillId="0" borderId="3" xfId="1" applyNumberFormat="1" applyFont="1" applyFill="1" applyBorder="1"/>
    <xf numFmtId="3" fontId="10" fillId="0" borderId="3" xfId="1" applyFont="1" applyBorder="1" applyAlignment="1">
      <alignment horizontal="center"/>
    </xf>
    <xf numFmtId="49" fontId="10" fillId="0" borderId="3" xfId="1" applyNumberFormat="1" applyFont="1" applyBorder="1" applyAlignment="1">
      <alignment horizontal="center"/>
    </xf>
    <xf numFmtId="3" fontId="27" fillId="0" borderId="3" xfId="0" applyNumberFormat="1" applyFont="1" applyBorder="1">
      <alignment vertical="top"/>
    </xf>
    <xf numFmtId="4" fontId="10" fillId="0" borderId="3" xfId="1" applyNumberFormat="1" applyFont="1" applyBorder="1" applyAlignment="1">
      <alignment horizontal="center"/>
    </xf>
    <xf numFmtId="3" fontId="10" fillId="4" borderId="3" xfId="1" applyNumberFormat="1" applyFont="1" applyFill="1" applyBorder="1" applyAlignment="1">
      <alignment horizontal="right"/>
    </xf>
    <xf numFmtId="4" fontId="24" fillId="0" borderId="0" xfId="0" applyFont="1" applyBorder="1" applyAlignment="1"/>
    <xf numFmtId="4" fontId="16" fillId="0" borderId="1" xfId="0" applyNumberFormat="1" applyFont="1" applyBorder="1" applyAlignment="1">
      <alignment vertical="center"/>
    </xf>
    <xf numFmtId="4" fontId="16" fillId="0" borderId="0" xfId="0" applyNumberFormat="1" applyFont="1" applyBorder="1" applyAlignment="1">
      <alignment horizontal="center" vertical="center" wrapText="1"/>
    </xf>
    <xf numFmtId="4" fontId="16" fillId="0" borderId="0" xfId="0" applyNumberFormat="1" applyFont="1" applyBorder="1" applyAlignment="1">
      <alignment vertical="center" wrapText="1"/>
    </xf>
    <xf numFmtId="4" fontId="23" fillId="0" borderId="0" xfId="0" applyFont="1" applyBorder="1" applyAlignment="1"/>
    <xf numFmtId="4" fontId="9" fillId="3" borderId="3" xfId="1" applyNumberFormat="1" applyFont="1" applyFill="1" applyBorder="1"/>
    <xf numFmtId="4" fontId="0" fillId="0" borderId="0" xfId="0" applyAlignment="1">
      <alignment horizontal="center" vertical="top"/>
    </xf>
    <xf numFmtId="4" fontId="34" fillId="0" borderId="0" xfId="0" applyFont="1" applyAlignment="1"/>
    <xf numFmtId="4" fontId="35" fillId="0" borderId="1" xfId="0" applyFont="1" applyBorder="1" applyAlignment="1">
      <alignment vertical="center" wrapText="1"/>
    </xf>
    <xf numFmtId="4" fontId="35" fillId="0" borderId="6" xfId="0" applyFont="1" applyBorder="1" applyAlignment="1">
      <alignment horizontal="left" vertical="center" wrapText="1"/>
    </xf>
    <xf numFmtId="4" fontId="21" fillId="0" borderId="6" xfId="0" applyFont="1" applyBorder="1" applyAlignment="1">
      <alignment horizontal="center" vertical="center" wrapText="1"/>
    </xf>
    <xf numFmtId="14" fontId="21" fillId="0" borderId="6" xfId="0" applyNumberFormat="1" applyFont="1" applyBorder="1" applyAlignment="1">
      <alignment horizontal="center" vertical="center" wrapText="1"/>
    </xf>
    <xf numFmtId="4" fontId="35" fillId="0" borderId="44" xfId="0" applyFont="1" applyBorder="1" applyAlignment="1">
      <alignment vertical="center" wrapText="1"/>
    </xf>
    <xf numFmtId="4" fontId="35" fillId="0" borderId="44" xfId="0" applyFont="1" applyBorder="1" applyAlignment="1">
      <alignment horizontal="left" vertical="center" wrapText="1"/>
    </xf>
    <xf numFmtId="4" fontId="21" fillId="0" borderId="44" xfId="0" applyFont="1" applyBorder="1" applyAlignment="1">
      <alignment horizontal="center" vertical="center" wrapText="1"/>
    </xf>
    <xf numFmtId="14" fontId="21" fillId="0" borderId="44" xfId="0" applyNumberFormat="1" applyFont="1" applyBorder="1" applyAlignment="1">
      <alignment horizontal="center" vertical="center" wrapText="1"/>
    </xf>
    <xf numFmtId="3" fontId="8" fillId="0" borderId="37" xfId="1" applyNumberFormat="1" applyFont="1" applyFill="1" applyBorder="1" applyAlignment="1"/>
    <xf numFmtId="3" fontId="8" fillId="0" borderId="3" xfId="1" applyNumberFormat="1" applyFont="1" applyFill="1" applyBorder="1" applyAlignment="1"/>
    <xf numFmtId="3" fontId="8" fillId="0" borderId="38" xfId="1" applyNumberFormat="1" applyFont="1" applyFill="1" applyBorder="1" applyAlignment="1"/>
    <xf numFmtId="4" fontId="45" fillId="0" borderId="0" xfId="0" applyFont="1" applyAlignment="1">
      <alignment horizontal="center" vertical="top"/>
    </xf>
    <xf numFmtId="4" fontId="45" fillId="0" borderId="0" xfId="0" applyFont="1" applyAlignment="1">
      <alignment vertical="top"/>
    </xf>
    <xf numFmtId="3" fontId="11" fillId="0" borderId="3" xfId="1" applyNumberFormat="1" applyFont="1" applyFill="1" applyBorder="1"/>
    <xf numFmtId="4" fontId="0" fillId="0" borderId="0" xfId="0">
      <alignment vertical="top"/>
    </xf>
    <xf numFmtId="4" fontId="0" fillId="0" borderId="0" xfId="0" applyAlignment="1">
      <alignment horizontal="center" vertical="top"/>
    </xf>
    <xf numFmtId="4" fontId="6" fillId="0" borderId="0" xfId="0" applyFont="1" applyAlignment="1">
      <alignment horizontal="center" vertical="top"/>
    </xf>
    <xf numFmtId="49" fontId="8" fillId="2" borderId="3" xfId="1" applyNumberFormat="1" applyFont="1" applyFill="1" applyBorder="1" applyAlignment="1">
      <alignment horizontal="center"/>
    </xf>
    <xf numFmtId="3" fontId="8" fillId="0" borderId="3" xfId="0" applyNumberFormat="1" applyFont="1" applyBorder="1" applyAlignment="1">
      <alignment horizontal="right" vertical="top"/>
    </xf>
    <xf numFmtId="3" fontId="8" fillId="0" borderId="3" xfId="0" applyNumberFormat="1" applyFont="1" applyBorder="1">
      <alignment vertical="top"/>
    </xf>
    <xf numFmtId="3" fontId="8" fillId="0" borderId="37" xfId="1" applyNumberFormat="1" applyFont="1" applyFill="1" applyBorder="1" applyAlignment="1">
      <alignment horizontal="right"/>
    </xf>
    <xf numFmtId="3" fontId="8" fillId="0" borderId="37" xfId="0" applyNumberFormat="1" applyFont="1" applyBorder="1" applyAlignment="1">
      <alignment horizontal="right" vertical="top"/>
    </xf>
    <xf numFmtId="3" fontId="8" fillId="0" borderId="3" xfId="1" applyFont="1" applyBorder="1"/>
    <xf numFmtId="3" fontId="8" fillId="0" borderId="3" xfId="1" applyFont="1" applyBorder="1" applyAlignment="1">
      <alignment horizontal="right"/>
    </xf>
    <xf numFmtId="3" fontId="8" fillId="0" borderId="38" xfId="1" applyFont="1" applyBorder="1"/>
    <xf numFmtId="3" fontId="8" fillId="0" borderId="38" xfId="1" applyFont="1" applyBorder="1" applyAlignment="1">
      <alignment horizontal="right"/>
    </xf>
    <xf numFmtId="4" fontId="0" fillId="0" borderId="0" xfId="0" applyFont="1" applyAlignment="1"/>
    <xf numFmtId="4" fontId="17" fillId="13" borderId="79" xfId="0" applyFont="1" applyFill="1" applyBorder="1" applyAlignment="1">
      <alignment horizontal="center"/>
    </xf>
    <xf numFmtId="4" fontId="15" fillId="14" borderId="79" xfId="0" applyNumberFormat="1" applyFont="1" applyFill="1" applyBorder="1" applyAlignment="1">
      <alignment vertical="center"/>
    </xf>
    <xf numFmtId="4" fontId="17" fillId="0" borderId="0" xfId="0" applyFont="1" applyAlignment="1"/>
    <xf numFmtId="4" fontId="15" fillId="15" borderId="91" xfId="0" applyFont="1" applyFill="1" applyBorder="1" applyAlignment="1">
      <alignment vertical="center"/>
    </xf>
    <xf numFmtId="4" fontId="18" fillId="0" borderId="0" xfId="0" applyFont="1" applyAlignment="1"/>
    <xf numFmtId="4" fontId="15" fillId="0" borderId="84" xfId="0" applyFont="1" applyBorder="1" applyAlignment="1">
      <alignment vertical="center"/>
    </xf>
    <xf numFmtId="4" fontId="15" fillId="0" borderId="88" xfId="0" applyFont="1" applyBorder="1" applyAlignment="1">
      <alignment vertical="center"/>
    </xf>
    <xf numFmtId="4" fontId="16" fillId="0" borderId="0" xfId="0" applyNumberFormat="1" applyFont="1" applyAlignment="1">
      <alignment horizontal="left"/>
    </xf>
    <xf numFmtId="4" fontId="15" fillId="0" borderId="93" xfId="0" applyFont="1" applyBorder="1" applyAlignment="1">
      <alignment vertical="center"/>
    </xf>
    <xf numFmtId="4" fontId="18" fillId="0" borderId="0" xfId="0" applyFont="1" applyAlignment="1">
      <alignment vertical="center" wrapText="1"/>
    </xf>
    <xf numFmtId="4" fontId="15" fillId="14" borderId="79" xfId="0" applyFont="1" applyFill="1" applyBorder="1" applyAlignment="1">
      <alignment horizontal="left" vertical="center"/>
    </xf>
    <xf numFmtId="4" fontId="15" fillId="15" borderId="79" xfId="0" applyFont="1" applyFill="1" applyBorder="1" applyAlignment="1">
      <alignment vertical="center"/>
    </xf>
    <xf numFmtId="4" fontId="15" fillId="0" borderId="79" xfId="0" applyNumberFormat="1" applyFont="1" applyBorder="1" applyAlignment="1">
      <alignment vertical="center"/>
    </xf>
    <xf numFmtId="4" fontId="18" fillId="0" borderId="0" xfId="0" applyFont="1" applyAlignment="1">
      <alignment horizontal="left" vertical="center" wrapText="1"/>
    </xf>
    <xf numFmtId="4" fontId="15" fillId="0" borderId="0" xfId="0" applyFont="1" applyAlignment="1">
      <alignment vertical="center"/>
    </xf>
    <xf numFmtId="4" fontId="17" fillId="13" borderId="79" xfId="0" applyNumberFormat="1" applyFont="1" applyFill="1" applyBorder="1" applyAlignment="1">
      <alignment horizontal="center"/>
    </xf>
    <xf numFmtId="4" fontId="16" fillId="0" borderId="84" xfId="0" applyNumberFormat="1" applyFont="1" applyBorder="1" applyAlignment="1">
      <alignment vertical="center"/>
    </xf>
    <xf numFmtId="4" fontId="49" fillId="0" borderId="88" xfId="0" applyNumberFormat="1" applyFont="1" applyBorder="1" applyAlignment="1">
      <alignment vertical="center"/>
    </xf>
    <xf numFmtId="4" fontId="16" fillId="0" borderId="88" xfId="0" applyNumberFormat="1" applyFont="1" applyBorder="1" applyAlignment="1">
      <alignment vertical="center"/>
    </xf>
    <xf numFmtId="4" fontId="15" fillId="14" borderId="79" xfId="0" applyFont="1" applyFill="1" applyBorder="1" applyAlignment="1">
      <alignment vertical="center"/>
    </xf>
    <xf numFmtId="4" fontId="16" fillId="0" borderId="91" xfId="0" applyFont="1" applyBorder="1" applyAlignment="1">
      <alignment vertical="center"/>
    </xf>
    <xf numFmtId="4" fontId="16" fillId="0" borderId="93" xfId="0" applyFont="1" applyBorder="1" applyAlignment="1">
      <alignment vertical="center"/>
    </xf>
    <xf numFmtId="4" fontId="16" fillId="0" borderId="93" xfId="0" applyNumberFormat="1" applyFont="1" applyBorder="1" applyAlignment="1">
      <alignment vertical="center"/>
    </xf>
    <xf numFmtId="4" fontId="16" fillId="0" borderId="88" xfId="0" applyFont="1" applyBorder="1" applyAlignment="1">
      <alignment vertical="center"/>
    </xf>
    <xf numFmtId="4" fontId="16" fillId="0" borderId="33" xfId="0" applyNumberFormat="1" applyFont="1" applyBorder="1" applyAlignment="1">
      <alignment vertical="center"/>
    </xf>
    <xf numFmtId="14" fontId="31" fillId="0" borderId="3" xfId="0" applyNumberFormat="1" applyFont="1" applyBorder="1" applyAlignment="1">
      <alignment horizontal="center" vertical="center" wrapText="1"/>
    </xf>
    <xf numFmtId="4" fontId="46" fillId="0" borderId="3" xfId="0" applyFont="1" applyBorder="1" applyAlignment="1">
      <alignment horizontal="left" vertical="center" wrapText="1"/>
    </xf>
    <xf numFmtId="4" fontId="44" fillId="18" borderId="3" xfId="0" applyFont="1" applyFill="1" applyBorder="1" applyAlignment="1">
      <alignment horizontal="center" vertical="center" wrapText="1"/>
    </xf>
    <xf numFmtId="4" fontId="0" fillId="0" borderId="0" xfId="0" applyAlignment="1">
      <alignment horizontal="center" vertical="top"/>
    </xf>
    <xf numFmtId="4" fontId="15" fillId="2" borderId="3" xfId="0" applyFont="1" applyFill="1" applyBorder="1" applyAlignment="1">
      <alignment horizontal="center" vertical="center" wrapText="1"/>
    </xf>
    <xf numFmtId="4" fontId="35" fillId="0" borderId="6" xfId="0" applyNumberFormat="1" applyFont="1" applyBorder="1" applyAlignment="1">
      <alignment horizontal="right" vertical="center" wrapText="1"/>
    </xf>
    <xf numFmtId="14" fontId="15" fillId="0" borderId="6" xfId="0" applyNumberFormat="1" applyFont="1" applyBorder="1" applyAlignment="1">
      <alignment horizontal="center" vertical="center" wrapText="1"/>
    </xf>
    <xf numFmtId="4" fontId="35" fillId="0" borderId="13" xfId="0" applyFont="1" applyBorder="1" applyAlignment="1">
      <alignment vertical="center" wrapText="1"/>
    </xf>
    <xf numFmtId="4" fontId="35" fillId="0" borderId="2" xfId="0" applyNumberFormat="1" applyFont="1" applyBorder="1" applyAlignment="1">
      <alignment horizontal="right" vertical="center" wrapText="1"/>
    </xf>
    <xf numFmtId="4" fontId="35" fillId="0" borderId="13" xfId="0" applyNumberFormat="1" applyFont="1" applyBorder="1" applyAlignment="1">
      <alignment horizontal="right" vertical="center" wrapText="1"/>
    </xf>
    <xf numFmtId="4" fontId="35" fillId="0" borderId="2" xfId="0" applyFont="1" applyBorder="1" applyAlignment="1">
      <alignment vertical="center" wrapText="1"/>
    </xf>
    <xf numFmtId="4" fontId="35" fillId="0" borderId="6" xfId="0" applyFont="1" applyBorder="1" applyAlignment="1">
      <alignment vertical="center" wrapText="1"/>
    </xf>
    <xf numFmtId="4" fontId="21" fillId="0" borderId="2" xfId="0" applyNumberFormat="1" applyFont="1" applyBorder="1" applyAlignment="1">
      <alignment horizontal="right" vertical="center" wrapText="1"/>
    </xf>
    <xf numFmtId="14" fontId="15" fillId="0" borderId="2" xfId="0" applyNumberFormat="1" applyFont="1" applyBorder="1" applyAlignment="1">
      <alignment horizontal="center" vertical="center" wrapText="1"/>
    </xf>
    <xf numFmtId="4" fontId="35" fillId="0" borderId="22" xfId="0" applyFont="1" applyBorder="1" applyAlignment="1">
      <alignment vertical="center" wrapText="1"/>
    </xf>
    <xf numFmtId="4" fontId="35" fillId="0" borderId="22" xfId="0" applyNumberFormat="1" applyFont="1" applyBorder="1" applyAlignment="1">
      <alignment horizontal="right" vertical="center" wrapText="1"/>
    </xf>
    <xf numFmtId="14" fontId="21" fillId="0" borderId="2" xfId="0" applyNumberFormat="1" applyFont="1" applyBorder="1" applyAlignment="1">
      <alignment horizontal="center" vertical="center" wrapText="1"/>
    </xf>
    <xf numFmtId="14" fontId="15" fillId="0" borderId="22" xfId="0" applyNumberFormat="1" applyFont="1" applyBorder="1" applyAlignment="1">
      <alignment horizontal="center" vertical="center" wrapText="1"/>
    </xf>
    <xf numFmtId="4" fontId="35" fillId="0" borderId="2" xfId="0" applyNumberFormat="1" applyFont="1" applyBorder="1" applyAlignment="1">
      <alignment horizontal="left" vertical="center" wrapText="1"/>
    </xf>
    <xf numFmtId="14" fontId="15" fillId="0" borderId="13" xfId="0" applyNumberFormat="1" applyFont="1" applyBorder="1" applyAlignment="1">
      <alignment horizontal="center" vertical="center" wrapText="1"/>
    </xf>
    <xf numFmtId="4" fontId="35" fillId="0" borderId="22" xfId="0" applyNumberFormat="1" applyFont="1" applyBorder="1" applyAlignment="1">
      <alignment horizontal="left" vertical="center" wrapText="1"/>
    </xf>
    <xf numFmtId="4" fontId="35" fillId="0" borderId="2" xfId="0" applyFont="1" applyBorder="1" applyAlignment="1">
      <alignment horizontal="right" vertical="center" wrapText="1"/>
    </xf>
    <xf numFmtId="4" fontId="35" fillId="0" borderId="13" xfId="0" applyFont="1" applyBorder="1" applyAlignment="1">
      <alignment horizontal="right" vertical="center" wrapText="1"/>
    </xf>
    <xf numFmtId="4" fontId="35" fillId="10" borderId="3" xfId="0" applyFont="1" applyFill="1" applyBorder="1" applyAlignment="1">
      <alignment vertical="center" wrapText="1"/>
    </xf>
    <xf numFmtId="4" fontId="35" fillId="2" borderId="3" xfId="0" applyNumberFormat="1" applyFont="1" applyFill="1" applyBorder="1" applyAlignment="1">
      <alignment horizontal="right" vertical="center" wrapText="1"/>
    </xf>
    <xf numFmtId="4" fontId="15" fillId="0" borderId="0" xfId="0" applyFont="1" applyFill="1" applyAlignment="1">
      <alignment horizontal="left"/>
    </xf>
    <xf numFmtId="4" fontId="15" fillId="2" borderId="44" xfId="0" applyNumberFormat="1" applyFont="1" applyFill="1" applyBorder="1" applyAlignment="1">
      <alignment vertical="center"/>
    </xf>
    <xf numFmtId="4" fontId="15" fillId="2" borderId="49" xfId="0" applyFont="1" applyFill="1" applyBorder="1" applyAlignment="1">
      <alignment vertical="center"/>
    </xf>
    <xf numFmtId="4" fontId="15" fillId="0" borderId="68" xfId="0" applyNumberFormat="1" applyFont="1" applyBorder="1" applyAlignment="1">
      <alignment vertical="center"/>
    </xf>
    <xf numFmtId="4" fontId="15" fillId="0" borderId="72" xfId="0" applyNumberFormat="1" applyFont="1" applyBorder="1" applyAlignment="1">
      <alignment vertical="center"/>
    </xf>
    <xf numFmtId="4" fontId="15" fillId="0" borderId="66" xfId="0" applyNumberFormat="1" applyFont="1" applyFill="1" applyBorder="1" applyAlignment="1">
      <alignment horizontal="right" vertical="center"/>
    </xf>
    <xf numFmtId="4" fontId="15" fillId="0" borderId="112" xfId="0" applyNumberFormat="1" applyFont="1" applyBorder="1" applyAlignment="1">
      <alignment vertical="center"/>
    </xf>
    <xf numFmtId="4" fontId="15" fillId="0" borderId="47" xfId="0" applyFont="1" applyBorder="1" applyAlignment="1">
      <alignment vertical="center"/>
    </xf>
    <xf numFmtId="4" fontId="15" fillId="0" borderId="46" xfId="0" applyFont="1" applyBorder="1" applyAlignment="1">
      <alignment vertical="center"/>
    </xf>
    <xf numFmtId="4" fontId="15" fillId="0" borderId="111" xfId="0" applyFont="1" applyBorder="1" applyAlignment="1">
      <alignment vertical="center"/>
    </xf>
    <xf numFmtId="4" fontId="16" fillId="0" borderId="46" xfId="0" applyNumberFormat="1" applyFont="1" applyBorder="1" applyAlignment="1">
      <alignment vertical="center"/>
    </xf>
    <xf numFmtId="4" fontId="0" fillId="0" borderId="0" xfId="0">
      <alignment vertical="top"/>
    </xf>
    <xf numFmtId="4" fontId="0" fillId="0" borderId="0" xfId="0" applyAlignment="1">
      <alignment horizontal="center" vertical="top"/>
    </xf>
    <xf numFmtId="4" fontId="6" fillId="0" borderId="0" xfId="0" applyFont="1" applyAlignment="1">
      <alignment horizontal="center" vertical="top"/>
    </xf>
    <xf numFmtId="4" fontId="68" fillId="0" borderId="0" xfId="0" applyFont="1" applyAlignment="1">
      <alignment horizontal="center" vertical="top"/>
    </xf>
    <xf numFmtId="4" fontId="68" fillId="0" borderId="0" xfId="0" applyFont="1">
      <alignment vertical="top"/>
    </xf>
    <xf numFmtId="14" fontId="22" fillId="8" borderId="3" xfId="0" applyNumberFormat="1" applyFont="1" applyFill="1" applyBorder="1" applyAlignment="1">
      <alignment horizontal="left" vertical="center"/>
    </xf>
    <xf numFmtId="43" fontId="22" fillId="8" borderId="3" xfId="0" applyNumberFormat="1" applyFont="1" applyFill="1" applyBorder="1" applyAlignment="1">
      <alignment horizontal="left" vertical="center"/>
    </xf>
    <xf numFmtId="4" fontId="70" fillId="0" borderId="0" xfId="0" applyFont="1" applyAlignment="1"/>
    <xf numFmtId="4" fontId="0" fillId="0" borderId="0" xfId="0" applyAlignment="1">
      <alignment horizontal="center" vertical="top"/>
    </xf>
    <xf numFmtId="4" fontId="17" fillId="3" borderId="3" xfId="0" applyFont="1" applyFill="1" applyBorder="1" applyAlignment="1">
      <alignment horizontal="center"/>
    </xf>
    <xf numFmtId="4" fontId="15" fillId="2" borderId="3" xfId="0" applyFont="1" applyFill="1" applyBorder="1" applyAlignment="1">
      <alignment horizontal="left" vertical="center"/>
    </xf>
    <xf numFmtId="4" fontId="17" fillId="3" borderId="3" xfId="0" applyNumberFormat="1" applyFont="1" applyFill="1" applyBorder="1" applyAlignment="1">
      <alignment horizontal="center"/>
    </xf>
    <xf numFmtId="4" fontId="16" fillId="0" borderId="0" xfId="0" applyFont="1" applyBorder="1" applyAlignment="1">
      <alignment horizontal="left" vertical="center" wrapText="1"/>
    </xf>
    <xf numFmtId="4" fontId="14" fillId="0" borderId="0" xfId="0" applyFont="1" applyAlignment="1"/>
    <xf numFmtId="4" fontId="0" fillId="0" borderId="0" xfId="0" applyAlignment="1"/>
    <xf numFmtId="4" fontId="35" fillId="0" borderId="65" xfId="0" applyFont="1" applyBorder="1" applyAlignment="1">
      <alignment horizontal="left" vertical="center" wrapText="1"/>
    </xf>
    <xf numFmtId="4" fontId="35" fillId="0" borderId="14" xfId="0" applyFont="1" applyBorder="1" applyAlignment="1">
      <alignment horizontal="left" vertical="center" wrapText="1"/>
    </xf>
    <xf numFmtId="4" fontId="0" fillId="0" borderId="0" xfId="0" applyAlignment="1">
      <alignment horizontal="left"/>
    </xf>
    <xf numFmtId="4" fontId="35" fillId="0" borderId="108" xfId="0" applyFont="1" applyBorder="1" applyAlignment="1">
      <alignment horizontal="left" vertical="center" wrapText="1"/>
    </xf>
    <xf numFmtId="4" fontId="35" fillId="0" borderId="109" xfId="0" applyFont="1" applyBorder="1" applyAlignment="1">
      <alignment horizontal="left" vertical="center" wrapText="1"/>
    </xf>
    <xf numFmtId="4" fontId="16" fillId="0" borderId="86" xfId="0" applyFont="1" applyBorder="1" applyAlignment="1">
      <alignment horizontal="left" vertical="center" wrapText="1"/>
    </xf>
    <xf numFmtId="4" fontId="8" fillId="3" borderId="3" xfId="1" applyNumberFormat="1" applyFont="1" applyFill="1" applyBorder="1"/>
    <xf numFmtId="3" fontId="9" fillId="3" borderId="3" xfId="1" applyNumberFormat="1" applyFont="1" applyFill="1" applyBorder="1"/>
    <xf numFmtId="3" fontId="8" fillId="3" borderId="3" xfId="1" applyNumberFormat="1" applyFont="1" applyFill="1" applyBorder="1" applyAlignment="1">
      <alignment horizontal="right"/>
    </xf>
    <xf numFmtId="3" fontId="10" fillId="0" borderId="3" xfId="1" applyNumberFormat="1" applyFont="1" applyFill="1" applyBorder="1" applyAlignment="1"/>
    <xf numFmtId="3" fontId="8" fillId="0" borderId="3" xfId="1" applyNumberFormat="1" applyFont="1" applyBorder="1" applyAlignment="1">
      <alignment horizontal="right"/>
    </xf>
    <xf numFmtId="4" fontId="8" fillId="0" borderId="3" xfId="1" applyNumberFormat="1" applyFont="1" applyFill="1" applyBorder="1"/>
    <xf numFmtId="3" fontId="8" fillId="0" borderId="3" xfId="1" applyNumberFormat="1" applyFont="1" applyBorder="1"/>
    <xf numFmtId="3" fontId="26" fillId="0" borderId="3" xfId="1" applyFont="1" applyBorder="1" applyAlignment="1">
      <alignment horizontal="left"/>
    </xf>
    <xf numFmtId="3" fontId="8" fillId="0" borderId="3" xfId="1" applyNumberFormat="1" applyFont="1" applyFill="1" applyBorder="1"/>
    <xf numFmtId="3" fontId="8" fillId="0" borderId="3" xfId="1" applyNumberFormat="1" applyFont="1" applyFill="1" applyBorder="1" applyAlignment="1">
      <alignment horizontal="right"/>
    </xf>
    <xf numFmtId="4" fontId="11" fillId="0" borderId="3" xfId="1" applyNumberFormat="1" applyFont="1" applyFill="1" applyBorder="1"/>
    <xf numFmtId="3" fontId="11" fillId="0" borderId="3" xfId="1" applyNumberFormat="1" applyFont="1" applyFill="1" applyBorder="1" applyAlignment="1">
      <alignment horizontal="center"/>
    </xf>
    <xf numFmtId="4" fontId="11" fillId="3" borderId="3" xfId="1" applyNumberFormat="1" applyFont="1" applyFill="1" applyBorder="1"/>
    <xf numFmtId="3" fontId="9" fillId="3" borderId="37" xfId="1" applyNumberFormat="1" applyFont="1" applyFill="1" applyBorder="1"/>
    <xf numFmtId="3" fontId="9" fillId="3" borderId="38" xfId="1" applyNumberFormat="1" applyFont="1" applyFill="1" applyBorder="1"/>
    <xf numFmtId="3" fontId="8" fillId="0" borderId="37" xfId="1" applyNumberFormat="1" applyFont="1" applyBorder="1" applyAlignment="1">
      <alignment horizontal="right"/>
    </xf>
    <xf numFmtId="3" fontId="8" fillId="0" borderId="38" xfId="1" applyNumberFormat="1" applyFont="1" applyBorder="1" applyAlignment="1">
      <alignment horizontal="right"/>
    </xf>
    <xf numFmtId="3" fontId="8" fillId="3" borderId="37" xfId="1" applyNumberFormat="1" applyFont="1" applyFill="1" applyBorder="1" applyAlignment="1">
      <alignment horizontal="right"/>
    </xf>
    <xf numFmtId="3" fontId="8" fillId="3" borderId="38" xfId="1" applyNumberFormat="1" applyFont="1" applyFill="1" applyBorder="1" applyAlignment="1">
      <alignment horizontal="right"/>
    </xf>
    <xf numFmtId="4" fontId="11" fillId="0" borderId="42" xfId="1" applyNumberFormat="1" applyFont="1" applyFill="1" applyBorder="1"/>
    <xf numFmtId="3" fontId="9" fillId="0" borderId="37" xfId="1" applyNumberFormat="1" applyFont="1" applyBorder="1"/>
    <xf numFmtId="3" fontId="8" fillId="0" borderId="38" xfId="1" applyNumberFormat="1" applyFont="1" applyBorder="1"/>
    <xf numFmtId="3" fontId="25" fillId="0" borderId="37" xfId="1" applyNumberFormat="1" applyFont="1" applyBorder="1" applyAlignment="1">
      <alignment horizontal="right"/>
    </xf>
    <xf numFmtId="3" fontId="9" fillId="3" borderId="37" xfId="1" applyNumberFormat="1" applyFont="1" applyFill="1" applyBorder="1" applyAlignment="1">
      <alignment horizontal="right"/>
    </xf>
    <xf numFmtId="3" fontId="9" fillId="0" borderId="37" xfId="1" applyNumberFormat="1" applyFont="1" applyBorder="1" applyAlignment="1">
      <alignment horizontal="right"/>
    </xf>
    <xf numFmtId="3" fontId="8" fillId="0" borderId="38" xfId="1" applyNumberFormat="1" applyFont="1" applyFill="1" applyBorder="1" applyAlignment="1">
      <alignment horizontal="right"/>
    </xf>
    <xf numFmtId="3" fontId="9" fillId="0" borderId="37" xfId="1" applyNumberFormat="1" applyFont="1" applyBorder="1" applyAlignment="1"/>
    <xf numFmtId="3" fontId="8" fillId="0" borderId="38" xfId="0" applyNumberFormat="1" applyFont="1" applyBorder="1" applyAlignment="1">
      <alignment horizontal="right" vertical="top"/>
    </xf>
    <xf numFmtId="3" fontId="8" fillId="0" borderId="38" xfId="0" applyNumberFormat="1" applyFont="1" applyBorder="1">
      <alignment vertical="top"/>
    </xf>
    <xf numFmtId="3" fontId="10" fillId="0" borderId="37" xfId="1" applyNumberFormat="1" applyFont="1" applyFill="1" applyBorder="1" applyAlignment="1"/>
    <xf numFmtId="3" fontId="10" fillId="0" borderId="38" xfId="1" applyNumberFormat="1" applyFont="1" applyFill="1" applyBorder="1" applyAlignment="1"/>
    <xf numFmtId="3" fontId="10" fillId="0" borderId="41" xfId="1" applyNumberFormat="1" applyFont="1" applyFill="1" applyBorder="1" applyAlignment="1"/>
    <xf numFmtId="3" fontId="10" fillId="0" borderId="42" xfId="1" applyNumberFormat="1" applyFont="1" applyFill="1" applyBorder="1" applyAlignment="1"/>
    <xf numFmtId="4" fontId="8" fillId="0" borderId="42" xfId="1" applyNumberFormat="1" applyFont="1" applyFill="1" applyBorder="1"/>
    <xf numFmtId="3" fontId="10" fillId="0" borderId="43" xfId="1" applyNumberFormat="1" applyFont="1" applyFill="1" applyBorder="1" applyAlignment="1"/>
    <xf numFmtId="3" fontId="8" fillId="0" borderId="37" xfId="1" applyNumberFormat="1" applyFont="1" applyBorder="1"/>
    <xf numFmtId="3" fontId="8" fillId="0" borderId="37" xfId="1" applyNumberFormat="1" applyFont="1" applyFill="1" applyBorder="1"/>
    <xf numFmtId="3" fontId="8" fillId="0" borderId="38" xfId="1" applyNumberFormat="1" applyFont="1" applyFill="1" applyBorder="1"/>
    <xf numFmtId="3" fontId="11" fillId="0" borderId="37" xfId="1" applyNumberFormat="1" applyFont="1" applyFill="1" applyBorder="1" applyAlignment="1">
      <alignment horizontal="center"/>
    </xf>
    <xf numFmtId="3" fontId="11" fillId="0" borderId="38" xfId="1" applyNumberFormat="1" applyFont="1" applyFill="1" applyBorder="1" applyAlignment="1">
      <alignment horizontal="center"/>
    </xf>
    <xf numFmtId="3" fontId="9" fillId="3" borderId="37" xfId="1" applyFont="1" applyFill="1" applyBorder="1" applyAlignment="1">
      <alignment horizontal="center"/>
    </xf>
    <xf numFmtId="3" fontId="9" fillId="0" borderId="37" xfId="1" applyFont="1" applyBorder="1" applyAlignment="1">
      <alignment horizontal="center"/>
    </xf>
    <xf numFmtId="3" fontId="25" fillId="0" borderId="37" xfId="1" applyFont="1" applyBorder="1" applyAlignment="1">
      <alignment horizontal="center"/>
    </xf>
    <xf numFmtId="3" fontId="9" fillId="0" borderId="37" xfId="1" applyFont="1" applyFill="1" applyBorder="1" applyAlignment="1">
      <alignment horizontal="center"/>
    </xf>
    <xf numFmtId="3" fontId="10" fillId="0" borderId="37" xfId="1" applyFont="1" applyBorder="1" applyAlignment="1">
      <alignment horizontal="center"/>
    </xf>
    <xf numFmtId="4" fontId="10" fillId="0" borderId="37" xfId="1" applyNumberFormat="1" applyFont="1" applyBorder="1" applyAlignment="1">
      <alignment horizontal="center"/>
    </xf>
    <xf numFmtId="3" fontId="9" fillId="0" borderId="3" xfId="1" applyFont="1" applyBorder="1" applyAlignment="1">
      <alignment horizontal="left"/>
    </xf>
    <xf numFmtId="3" fontId="25" fillId="0" borderId="3"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3" fontId="7" fillId="19" borderId="38" xfId="0" applyNumberFormat="1" applyFont="1" applyFill="1" applyBorder="1">
      <alignment vertical="top"/>
    </xf>
    <xf numFmtId="3" fontId="7" fillId="19" borderId="43" xfId="0" applyNumberFormat="1" applyFont="1" applyFill="1" applyBorder="1">
      <alignment vertical="top"/>
    </xf>
    <xf numFmtId="3" fontId="10" fillId="19" borderId="37" xfId="1" applyNumberFormat="1" applyFont="1" applyFill="1" applyBorder="1" applyAlignment="1"/>
    <xf numFmtId="3" fontId="10" fillId="19" borderId="3" xfId="1" applyNumberFormat="1" applyFont="1" applyFill="1" applyBorder="1" applyAlignment="1"/>
    <xf numFmtId="3" fontId="10" fillId="19" borderId="42" xfId="1" applyNumberFormat="1" applyFont="1" applyFill="1" applyBorder="1" applyAlignment="1"/>
    <xf numFmtId="3" fontId="10" fillId="19" borderId="38" xfId="1" applyNumberFormat="1" applyFont="1" applyFill="1" applyBorder="1" applyAlignment="1"/>
    <xf numFmtId="3" fontId="10" fillId="19" borderId="43" xfId="1" applyNumberFormat="1" applyFont="1" applyFill="1" applyBorder="1" applyAlignment="1"/>
    <xf numFmtId="49" fontId="9" fillId="3" borderId="4" xfId="1" applyNumberFormat="1" applyFont="1" applyFill="1" applyBorder="1" applyAlignment="1">
      <alignment horizontal="center"/>
    </xf>
    <xf numFmtId="49" fontId="10" fillId="3" borderId="4" xfId="1" applyNumberFormat="1" applyFont="1" applyFill="1" applyBorder="1" applyAlignment="1">
      <alignment horizontal="center"/>
    </xf>
    <xf numFmtId="4" fontId="10" fillId="3" borderId="4" xfId="1" applyNumberFormat="1" applyFont="1" applyFill="1" applyBorder="1" applyAlignment="1">
      <alignment horizontal="center"/>
    </xf>
    <xf numFmtId="49" fontId="10" fillId="3" borderId="76" xfId="1" applyNumberFormat="1" applyFont="1" applyFill="1" applyBorder="1" applyAlignment="1">
      <alignment horizontal="center"/>
    </xf>
    <xf numFmtId="49" fontId="8" fillId="2" borderId="42" xfId="1" applyNumberFormat="1" applyFont="1" applyFill="1" applyBorder="1" applyAlignment="1">
      <alignment horizontal="center"/>
    </xf>
    <xf numFmtId="3" fontId="9" fillId="3" borderId="34" xfId="1" applyFont="1" applyFill="1" applyBorder="1" applyAlignment="1">
      <alignment horizontal="center"/>
    </xf>
    <xf numFmtId="49" fontId="9" fillId="3" borderId="67" xfId="1" applyNumberFormat="1" applyFont="1" applyFill="1" applyBorder="1" applyAlignment="1">
      <alignment horizontal="center"/>
    </xf>
    <xf numFmtId="3" fontId="9" fillId="3" borderId="34" xfId="1" applyNumberFormat="1" applyFont="1" applyFill="1" applyBorder="1"/>
    <xf numFmtId="3" fontId="9" fillId="3" borderId="35" xfId="1" applyNumberFormat="1" applyFont="1" applyFill="1" applyBorder="1"/>
    <xf numFmtId="4" fontId="8" fillId="3" borderId="35" xfId="1" applyNumberFormat="1" applyFont="1" applyFill="1" applyBorder="1"/>
    <xf numFmtId="3" fontId="9" fillId="3" borderId="36" xfId="1" applyNumberFormat="1" applyFont="1" applyFill="1" applyBorder="1"/>
    <xf numFmtId="4" fontId="10" fillId="0" borderId="41" xfId="1" applyNumberFormat="1" applyFont="1" applyBorder="1" applyAlignment="1">
      <alignment horizontal="center"/>
    </xf>
    <xf numFmtId="4" fontId="10" fillId="19" borderId="37" xfId="1" applyNumberFormat="1" applyFont="1" applyFill="1" applyBorder="1" applyAlignment="1"/>
    <xf numFmtId="4" fontId="10" fillId="19" borderId="41" xfId="1" applyNumberFormat="1" applyFont="1" applyFill="1" applyBorder="1" applyAlignment="1"/>
    <xf numFmtId="4" fontId="10" fillId="0" borderId="37" xfId="1" applyNumberFormat="1" applyFont="1" applyFill="1" applyBorder="1" applyAlignment="1"/>
    <xf numFmtId="3" fontId="8" fillId="4" borderId="3" xfId="1" applyNumberFormat="1" applyFont="1" applyFill="1" applyBorder="1" applyAlignment="1">
      <alignment horizontal="right"/>
    </xf>
    <xf numFmtId="3" fontId="8" fillId="4" borderId="3" xfId="1" applyNumberFormat="1" applyFont="1" applyFill="1" applyBorder="1"/>
    <xf numFmtId="4" fontId="10" fillId="19" borderId="3" xfId="1" applyNumberFormat="1" applyFont="1" applyFill="1" applyBorder="1" applyAlignment="1"/>
    <xf numFmtId="3" fontId="0" fillId="19" borderId="37" xfId="0" applyNumberFormat="1" applyFont="1" applyFill="1" applyBorder="1">
      <alignment vertical="top"/>
    </xf>
    <xf numFmtId="3" fontId="0" fillId="19" borderId="3" xfId="0" applyNumberFormat="1" applyFont="1" applyFill="1" applyBorder="1">
      <alignment vertical="top"/>
    </xf>
    <xf numFmtId="3" fontId="0" fillId="19" borderId="41" xfId="0" applyNumberFormat="1" applyFont="1" applyFill="1" applyBorder="1">
      <alignment vertical="top"/>
    </xf>
    <xf numFmtId="3" fontId="0" fillId="19" borderId="42" xfId="0" applyNumberFormat="1" applyFont="1" applyFill="1" applyBorder="1">
      <alignment vertical="top"/>
    </xf>
    <xf numFmtId="4" fontId="0" fillId="19" borderId="37" xfId="0" applyNumberFormat="1" applyFont="1" applyFill="1" applyBorder="1">
      <alignment vertical="top"/>
    </xf>
    <xf numFmtId="4" fontId="0" fillId="19" borderId="3" xfId="0" applyNumberFormat="1" applyFont="1" applyFill="1" applyBorder="1">
      <alignment vertical="top"/>
    </xf>
    <xf numFmtId="4" fontId="13" fillId="0" borderId="47" xfId="0" applyFont="1" applyBorder="1" applyAlignment="1">
      <alignment vertical="center"/>
    </xf>
    <xf numFmtId="4" fontId="16" fillId="0" borderId="111" xfId="0" applyFont="1" applyBorder="1" applyAlignment="1">
      <alignment vertical="center"/>
    </xf>
    <xf numFmtId="4" fontId="16" fillId="0" borderId="69" xfId="0" applyFont="1" applyBorder="1" applyAlignment="1">
      <alignment vertical="center"/>
    </xf>
    <xf numFmtId="4" fontId="16" fillId="0" borderId="44" xfId="0" applyNumberFormat="1" applyFont="1" applyBorder="1" applyAlignment="1">
      <alignment vertical="center"/>
    </xf>
    <xf numFmtId="0" fontId="16" fillId="0" borderId="9" xfId="0" applyNumberFormat="1" applyFont="1" applyBorder="1" applyAlignment="1">
      <alignment vertical="center"/>
    </xf>
    <xf numFmtId="4" fontId="15" fillId="2" borderId="5" xfId="0" applyFont="1" applyFill="1" applyBorder="1" applyAlignment="1">
      <alignment vertical="center"/>
    </xf>
    <xf numFmtId="4" fontId="15" fillId="2" borderId="5" xfId="0" applyNumberFormat="1" applyFont="1" applyFill="1" applyBorder="1" applyAlignment="1">
      <alignment vertical="center"/>
    </xf>
    <xf numFmtId="4" fontId="13" fillId="0" borderId="46" xfId="0" applyFont="1" applyBorder="1" applyAlignment="1">
      <alignment vertical="center"/>
    </xf>
    <xf numFmtId="4" fontId="16" fillId="0" borderId="49" xfId="0" applyNumberFormat="1" applyFont="1" applyBorder="1" applyAlignment="1">
      <alignment vertical="center"/>
    </xf>
    <xf numFmtId="4" fontId="16" fillId="0" borderId="31" xfId="0" applyNumberFormat="1" applyFont="1" applyBorder="1" applyAlignment="1">
      <alignment vertical="center"/>
    </xf>
    <xf numFmtId="4" fontId="16" fillId="0" borderId="4" xfId="0" applyFont="1" applyBorder="1" applyAlignment="1">
      <alignment horizontal="left" vertical="center" wrapText="1"/>
    </xf>
    <xf numFmtId="4" fontId="35" fillId="0" borderId="3" xfId="0" applyFont="1" applyBorder="1" applyAlignment="1">
      <alignment horizontal="center" vertical="center"/>
    </xf>
    <xf numFmtId="49" fontId="35" fillId="0" borderId="3" xfId="0" applyNumberFormat="1" applyFont="1" applyBorder="1" applyAlignment="1">
      <alignment horizontal="center" vertical="center"/>
    </xf>
    <xf numFmtId="4" fontId="35" fillId="0" borderId="3" xfId="0" applyNumberFormat="1" applyFont="1" applyBorder="1" applyAlignment="1">
      <alignment horizontal="center" vertical="center"/>
    </xf>
    <xf numFmtId="4" fontId="35" fillId="0" borderId="3" xfId="0" applyNumberFormat="1" applyFont="1" applyBorder="1" applyAlignment="1">
      <alignment horizontal="center" vertical="center" wrapText="1"/>
    </xf>
    <xf numFmtId="49" fontId="35" fillId="4" borderId="3" xfId="0" applyNumberFormat="1" applyFont="1" applyFill="1" applyBorder="1" applyAlignment="1">
      <alignment horizontal="right" vertical="center" wrapText="1"/>
    </xf>
    <xf numFmtId="14" fontId="35" fillId="4" borderId="3" xfId="0" applyNumberFormat="1" applyFont="1" applyFill="1" applyBorder="1" applyAlignment="1">
      <alignment horizontal="right" vertical="center" wrapText="1"/>
    </xf>
    <xf numFmtId="4" fontId="16" fillId="0" borderId="4" xfId="0" applyFont="1" applyBorder="1" applyAlignment="1">
      <alignment horizontal="left" vertical="center"/>
    </xf>
    <xf numFmtId="4" fontId="35" fillId="0" borderId="3" xfId="0" applyFont="1" applyBorder="1" applyAlignment="1">
      <alignment horizontal="left" vertical="center"/>
    </xf>
    <xf numFmtId="4" fontId="46" fillId="0" borderId="3" xfId="0" applyFont="1" applyBorder="1" applyAlignment="1">
      <alignment horizontal="center" vertical="center"/>
    </xf>
    <xf numFmtId="14" fontId="46" fillId="0" borderId="3" xfId="0" applyNumberFormat="1" applyFont="1" applyBorder="1" applyAlignment="1">
      <alignment horizontal="left" vertical="center"/>
    </xf>
    <xf numFmtId="4" fontId="16" fillId="0" borderId="3" xfId="0" applyFont="1" applyBorder="1" applyAlignment="1">
      <alignment horizontal="left" vertical="center"/>
    </xf>
    <xf numFmtId="4" fontId="13" fillId="4" borderId="4" xfId="0" applyFont="1" applyFill="1" applyBorder="1" applyAlignment="1">
      <alignment horizontal="left" vertical="center"/>
    </xf>
    <xf numFmtId="14" fontId="22" fillId="8" borderId="22" xfId="0" applyNumberFormat="1" applyFont="1" applyFill="1" applyBorder="1" applyAlignment="1">
      <alignment horizontal="left" vertical="center"/>
    </xf>
    <xf numFmtId="43" fontId="22" fillId="8" borderId="29" xfId="0" applyNumberFormat="1" applyFont="1" applyFill="1" applyBorder="1" applyAlignment="1">
      <alignment horizontal="left" vertical="center"/>
    </xf>
    <xf numFmtId="43" fontId="22" fillId="8" borderId="55" xfId="0" applyNumberFormat="1" applyFont="1" applyFill="1" applyBorder="1" applyAlignment="1">
      <alignment horizontal="left" vertical="center"/>
    </xf>
    <xf numFmtId="4" fontId="56" fillId="7" borderId="3" xfId="0" applyFont="1" applyFill="1" applyBorder="1" applyAlignment="1">
      <alignment vertical="center" wrapText="1"/>
    </xf>
    <xf numFmtId="4" fontId="44" fillId="9" borderId="3" xfId="0" applyNumberFormat="1" applyFont="1" applyFill="1" applyBorder="1" applyAlignment="1">
      <alignment horizontal="right" vertical="center" wrapText="1"/>
    </xf>
    <xf numFmtId="0" fontId="2" fillId="0" borderId="0" xfId="5"/>
    <xf numFmtId="0" fontId="16" fillId="0" borderId="0" xfId="5" applyFont="1"/>
    <xf numFmtId="0" fontId="15" fillId="0" borderId="0" xfId="5" applyFont="1" applyAlignment="1">
      <alignment horizontal="center"/>
    </xf>
    <xf numFmtId="0" fontId="14" fillId="0" borderId="0" xfId="5" applyFont="1"/>
    <xf numFmtId="4" fontId="16" fillId="0" borderId="0" xfId="5" applyNumberFormat="1" applyFont="1" applyAlignment="1"/>
    <xf numFmtId="4" fontId="16" fillId="0" borderId="0" xfId="5" applyNumberFormat="1" applyFont="1"/>
    <xf numFmtId="4" fontId="16" fillId="0" borderId="6" xfId="5" applyNumberFormat="1" applyFont="1" applyBorder="1" applyAlignment="1">
      <alignment vertical="center"/>
    </xf>
    <xf numFmtId="0" fontId="15" fillId="0" borderId="2" xfId="5" applyFont="1" applyBorder="1" applyAlignment="1">
      <alignment vertical="center"/>
    </xf>
    <xf numFmtId="4" fontId="16" fillId="0" borderId="2" xfId="5" applyNumberFormat="1" applyFont="1" applyBorder="1" applyAlignment="1">
      <alignment vertical="center"/>
    </xf>
    <xf numFmtId="0" fontId="15" fillId="0" borderId="13" xfId="5" applyFont="1" applyBorder="1" applyAlignment="1">
      <alignment vertical="center"/>
    </xf>
    <xf numFmtId="4" fontId="16" fillId="0" borderId="13" xfId="5" applyNumberFormat="1" applyFont="1" applyBorder="1" applyAlignment="1">
      <alignment vertical="center"/>
    </xf>
    <xf numFmtId="4" fontId="15" fillId="2" borderId="6" xfId="5" applyNumberFormat="1" applyFont="1" applyFill="1" applyBorder="1" applyAlignment="1">
      <alignment vertical="center"/>
    </xf>
    <xf numFmtId="4" fontId="15" fillId="2" borderId="2" xfId="5" applyNumberFormat="1" applyFont="1" applyFill="1" applyBorder="1" applyAlignment="1">
      <alignment vertical="center"/>
    </xf>
    <xf numFmtId="0" fontId="16" fillId="0" borderId="1" xfId="5" applyNumberFormat="1" applyFont="1" applyBorder="1" applyAlignment="1">
      <alignment vertical="center"/>
    </xf>
    <xf numFmtId="0" fontId="16" fillId="0" borderId="13" xfId="5" applyNumberFormat="1" applyFont="1" applyBorder="1" applyAlignment="1">
      <alignment vertical="center"/>
    </xf>
    <xf numFmtId="0" fontId="15" fillId="2" borderId="3" xfId="5" applyFont="1" applyFill="1" applyBorder="1" applyAlignment="1">
      <alignment vertical="center"/>
    </xf>
    <xf numFmtId="4" fontId="15" fillId="2" borderId="3" xfId="5" applyNumberFormat="1" applyFont="1" applyFill="1" applyBorder="1" applyAlignment="1">
      <alignment vertical="center"/>
    </xf>
    <xf numFmtId="0" fontId="15" fillId="7" borderId="1" xfId="5" applyFont="1" applyFill="1" applyBorder="1" applyAlignment="1">
      <alignment vertical="center"/>
    </xf>
    <xf numFmtId="0" fontId="16" fillId="0" borderId="0" xfId="5" applyFont="1" applyFill="1"/>
    <xf numFmtId="4" fontId="16" fillId="0" borderId="0" xfId="5" applyNumberFormat="1" applyFont="1" applyFill="1" applyAlignment="1"/>
    <xf numFmtId="0" fontId="15" fillId="0" borderId="0" xfId="5" applyFont="1" applyFill="1" applyBorder="1" applyAlignment="1">
      <alignment vertical="center"/>
    </xf>
    <xf numFmtId="0" fontId="15" fillId="7" borderId="3" xfId="5" applyFont="1" applyFill="1" applyBorder="1" applyAlignment="1">
      <alignment vertical="center"/>
    </xf>
    <xf numFmtId="4" fontId="15" fillId="0" borderId="3" xfId="5" applyNumberFormat="1" applyFont="1" applyBorder="1" applyAlignment="1">
      <alignment vertical="center"/>
    </xf>
    <xf numFmtId="4" fontId="16" fillId="0" borderId="0" xfId="5" applyNumberFormat="1" applyFont="1" applyFill="1" applyBorder="1" applyAlignment="1">
      <alignment horizontal="left"/>
    </xf>
    <xf numFmtId="0" fontId="18" fillId="0" borderId="0" xfId="5" applyFont="1" applyFill="1" applyBorder="1" applyAlignment="1">
      <alignment horizontal="left" vertical="center" wrapText="1"/>
    </xf>
    <xf numFmtId="0" fontId="16" fillId="0" borderId="0" xfId="5" applyFont="1" applyBorder="1"/>
    <xf numFmtId="0" fontId="16" fillId="0" borderId="0" xfId="5" applyFont="1" applyFill="1" applyBorder="1"/>
    <xf numFmtId="0" fontId="17" fillId="0" borderId="0" xfId="5" applyFont="1" applyFill="1" applyBorder="1" applyAlignment="1"/>
    <xf numFmtId="0" fontId="18" fillId="0" borderId="0" xfId="5" applyFont="1" applyFill="1" applyBorder="1" applyAlignment="1"/>
    <xf numFmtId="0" fontId="18" fillId="0" borderId="0" xfId="5" applyFont="1" applyFill="1" applyBorder="1" applyAlignment="1">
      <alignment vertical="center" wrapText="1"/>
    </xf>
    <xf numFmtId="0" fontId="16" fillId="0" borderId="0" xfId="5" applyFont="1" applyBorder="1" applyAlignment="1">
      <alignment horizontal="left" vertical="center" wrapText="1"/>
    </xf>
    <xf numFmtId="4" fontId="16" fillId="0" borderId="0" xfId="5" applyNumberFormat="1" applyFont="1" applyBorder="1" applyAlignment="1">
      <alignment horizontal="center" vertical="center" wrapText="1"/>
    </xf>
    <xf numFmtId="4" fontId="16" fillId="0" borderId="0" xfId="5" applyNumberFormat="1" applyFont="1" applyBorder="1" applyAlignment="1">
      <alignment vertical="center" wrapText="1"/>
    </xf>
    <xf numFmtId="0" fontId="16" fillId="0" borderId="2" xfId="5" applyNumberFormat="1" applyFont="1" applyBorder="1" applyAlignment="1">
      <alignment vertical="center"/>
    </xf>
    <xf numFmtId="4" fontId="16" fillId="0" borderId="33" xfId="5" applyNumberFormat="1" applyFont="1" applyBorder="1" applyAlignment="1">
      <alignment vertical="center"/>
    </xf>
    <xf numFmtId="4" fontId="16" fillId="0" borderId="1" xfId="5" applyNumberFormat="1" applyFont="1" applyBorder="1" applyAlignment="1">
      <alignment vertical="center"/>
    </xf>
    <xf numFmtId="14" fontId="22" fillId="8" borderId="2" xfId="5" applyNumberFormat="1" applyFont="1" applyFill="1" applyBorder="1" applyAlignment="1">
      <alignment horizontal="left" vertical="center"/>
    </xf>
    <xf numFmtId="0" fontId="15" fillId="0" borderId="6" xfId="5" applyFont="1" applyFill="1" applyBorder="1" applyAlignment="1">
      <alignment vertical="center"/>
    </xf>
    <xf numFmtId="0" fontId="15" fillId="2" borderId="3" xfId="5" applyFont="1" applyFill="1" applyBorder="1" applyAlignment="1">
      <alignment horizontal="left" vertical="center"/>
    </xf>
    <xf numFmtId="0" fontId="17" fillId="3" borderId="3" xfId="5" applyFont="1" applyFill="1" applyBorder="1" applyAlignment="1">
      <alignment horizontal="center"/>
    </xf>
    <xf numFmtId="4" fontId="17" fillId="3" borderId="3" xfId="5" applyNumberFormat="1" applyFont="1" applyFill="1" applyBorder="1" applyAlignment="1">
      <alignment horizontal="center"/>
    </xf>
    <xf numFmtId="0" fontId="44" fillId="18" borderId="3" xfId="5" applyFont="1" applyFill="1" applyBorder="1" applyAlignment="1">
      <alignment horizontal="center" vertical="center" wrapText="1"/>
    </xf>
    <xf numFmtId="4" fontId="44" fillId="9" borderId="3" xfId="5" applyNumberFormat="1" applyFont="1" applyFill="1" applyBorder="1" applyAlignment="1">
      <alignment horizontal="right" vertical="center" wrapText="1"/>
    </xf>
    <xf numFmtId="0" fontId="56" fillId="7" borderId="3" xfId="5" applyFont="1" applyFill="1" applyBorder="1" applyAlignment="1">
      <alignment vertical="center" wrapText="1"/>
    </xf>
    <xf numFmtId="0" fontId="16" fillId="0" borderId="0" xfId="5" applyFont="1" applyAlignment="1"/>
    <xf numFmtId="4" fontId="15" fillId="2" borderId="44" xfId="5" applyNumberFormat="1" applyFont="1" applyFill="1" applyBorder="1" applyAlignment="1">
      <alignment vertical="center"/>
    </xf>
    <xf numFmtId="0" fontId="15" fillId="2" borderId="49" xfId="5" applyFont="1" applyFill="1" applyBorder="1" applyAlignment="1">
      <alignment vertical="center"/>
    </xf>
    <xf numFmtId="4" fontId="15" fillId="0" borderId="68" xfId="5" applyNumberFormat="1" applyFont="1" applyBorder="1" applyAlignment="1">
      <alignment vertical="center"/>
    </xf>
    <xf numFmtId="4" fontId="15" fillId="0" borderId="72" xfId="5" applyNumberFormat="1" applyFont="1" applyBorder="1" applyAlignment="1">
      <alignment vertical="center"/>
    </xf>
    <xf numFmtId="4" fontId="15" fillId="0" borderId="66" xfId="5" applyNumberFormat="1" applyFont="1" applyFill="1" applyBorder="1" applyAlignment="1">
      <alignment horizontal="right" vertical="center"/>
    </xf>
    <xf numFmtId="4" fontId="15" fillId="0" borderId="112" xfId="5" applyNumberFormat="1" applyFont="1" applyBorder="1" applyAlignment="1">
      <alignment vertical="center"/>
    </xf>
    <xf numFmtId="0" fontId="15" fillId="0" borderId="47" xfId="5" applyFont="1" applyBorder="1" applyAlignment="1">
      <alignment vertical="center"/>
    </xf>
    <xf numFmtId="0" fontId="15" fillId="0" borderId="46" xfId="5" applyFont="1" applyBorder="1" applyAlignment="1">
      <alignment vertical="center"/>
    </xf>
    <xf numFmtId="0" fontId="15" fillId="0" borderId="111" xfId="5" applyFont="1" applyBorder="1" applyAlignment="1">
      <alignment vertical="center"/>
    </xf>
    <xf numFmtId="0" fontId="15" fillId="2" borderId="5" xfId="5" applyFont="1" applyFill="1" applyBorder="1" applyAlignment="1">
      <alignment vertical="center"/>
    </xf>
    <xf numFmtId="4" fontId="15" fillId="2" borderId="5" xfId="5" applyNumberFormat="1" applyFont="1" applyFill="1" applyBorder="1" applyAlignment="1">
      <alignment vertical="center"/>
    </xf>
    <xf numFmtId="0" fontId="16" fillId="0" borderId="111" xfId="5" applyFont="1" applyBorder="1" applyAlignment="1">
      <alignment vertical="center"/>
    </xf>
    <xf numFmtId="0" fontId="16" fillId="0" borderId="69" xfId="5" applyFont="1" applyBorder="1" applyAlignment="1">
      <alignment vertical="center"/>
    </xf>
    <xf numFmtId="4" fontId="16" fillId="0" borderId="44" xfId="5" applyNumberFormat="1" applyFont="1" applyBorder="1" applyAlignment="1">
      <alignment vertical="center"/>
    </xf>
    <xf numFmtId="0" fontId="16" fillId="0" borderId="9" xfId="5" applyNumberFormat="1" applyFont="1" applyBorder="1" applyAlignment="1">
      <alignment vertical="center"/>
    </xf>
    <xf numFmtId="0" fontId="13" fillId="0" borderId="46" xfId="5" applyFont="1" applyBorder="1" applyAlignment="1">
      <alignment vertical="center"/>
    </xf>
    <xf numFmtId="4" fontId="16" fillId="0" borderId="49" xfId="5" applyNumberFormat="1" applyFont="1" applyBorder="1" applyAlignment="1">
      <alignment vertical="center"/>
    </xf>
    <xf numFmtId="4" fontId="16" fillId="0" borderId="46" xfId="5" applyNumberFormat="1" applyFont="1" applyBorder="1" applyAlignment="1">
      <alignment vertical="center"/>
    </xf>
    <xf numFmtId="4" fontId="16" fillId="0" borderId="31" xfId="5" applyNumberFormat="1" applyFont="1" applyBorder="1" applyAlignment="1">
      <alignment vertical="center"/>
    </xf>
    <xf numFmtId="0" fontId="13" fillId="0" borderId="47" xfId="5" applyFont="1" applyBorder="1" applyAlignment="1">
      <alignment vertical="center" wrapText="1"/>
    </xf>
    <xf numFmtId="0" fontId="16" fillId="0" borderId="19" xfId="5" applyFont="1" applyBorder="1"/>
    <xf numFmtId="2" fontId="22" fillId="8" borderId="1" xfId="5" applyNumberFormat="1" applyFont="1" applyFill="1" applyBorder="1" applyAlignment="1">
      <alignment horizontal="left" vertical="center"/>
    </xf>
    <xf numFmtId="2" fontId="22" fillId="8" borderId="22" xfId="5" applyNumberFormat="1" applyFont="1" applyFill="1" applyBorder="1" applyAlignment="1">
      <alignment horizontal="left" vertical="center"/>
    </xf>
    <xf numFmtId="2" fontId="22" fillId="8" borderId="29" xfId="5" applyNumberFormat="1" applyFont="1" applyFill="1" applyBorder="1" applyAlignment="1">
      <alignment horizontal="left" vertical="center"/>
    </xf>
    <xf numFmtId="2" fontId="22" fillId="8" borderId="2" xfId="5" applyNumberFormat="1" applyFont="1" applyFill="1" applyBorder="1" applyAlignment="1">
      <alignment horizontal="left" vertical="center"/>
    </xf>
    <xf numFmtId="2" fontId="22" fillId="8" borderId="14" xfId="5" applyNumberFormat="1" applyFont="1" applyFill="1" applyBorder="1" applyAlignment="1">
      <alignment horizontal="left" vertical="center"/>
    </xf>
    <xf numFmtId="2" fontId="22" fillId="8" borderId="13" xfId="5" applyNumberFormat="1" applyFont="1" applyFill="1" applyBorder="1" applyAlignment="1">
      <alignment horizontal="left" vertical="center"/>
    </xf>
    <xf numFmtId="2" fontId="22" fillId="8" borderId="109" xfId="5" applyNumberFormat="1" applyFont="1" applyFill="1" applyBorder="1" applyAlignment="1">
      <alignment horizontal="left" vertical="center"/>
    </xf>
    <xf numFmtId="2" fontId="22" fillId="8" borderId="6" xfId="5" applyNumberFormat="1" applyFont="1" applyFill="1" applyBorder="1" applyAlignment="1">
      <alignment horizontal="left" vertical="center"/>
    </xf>
    <xf numFmtId="2" fontId="22" fillId="8" borderId="19" xfId="5" applyNumberFormat="1" applyFont="1" applyFill="1" applyBorder="1" applyAlignment="1">
      <alignment horizontal="left" vertical="center"/>
    </xf>
    <xf numFmtId="44" fontId="22" fillId="8" borderId="61" xfId="5" applyNumberFormat="1" applyFont="1" applyFill="1" applyBorder="1" applyAlignment="1">
      <alignment horizontal="left" vertical="center"/>
    </xf>
    <xf numFmtId="44" fontId="22" fillId="8" borderId="29" xfId="5" applyNumberFormat="1" applyFont="1" applyFill="1" applyBorder="1" applyAlignment="1">
      <alignment horizontal="left" vertical="center"/>
    </xf>
    <xf numFmtId="44" fontId="22" fillId="8" borderId="112" xfId="5" applyNumberFormat="1" applyFont="1" applyFill="1" applyBorder="1" applyAlignment="1">
      <alignment horizontal="left" vertical="center"/>
    </xf>
    <xf numFmtId="44" fontId="22" fillId="8" borderId="14" xfId="5" applyNumberFormat="1" applyFont="1" applyFill="1" applyBorder="1" applyAlignment="1">
      <alignment horizontal="left" vertical="center"/>
    </xf>
    <xf numFmtId="44" fontId="22" fillId="8" borderId="66" xfId="5" applyNumberFormat="1" applyFont="1" applyFill="1" applyBorder="1" applyAlignment="1">
      <alignment horizontal="left" vertical="center"/>
    </xf>
    <xf numFmtId="44" fontId="22" fillId="8" borderId="72" xfId="5" applyNumberFormat="1" applyFont="1" applyFill="1" applyBorder="1" applyAlignment="1">
      <alignment horizontal="left" vertical="center"/>
    </xf>
    <xf numFmtId="44" fontId="22" fillId="8" borderId="55" xfId="5" applyNumberFormat="1" applyFont="1" applyFill="1" applyBorder="1" applyAlignment="1">
      <alignment horizontal="left" vertical="center"/>
    </xf>
    <xf numFmtId="14" fontId="22" fillId="8" borderId="24" xfId="5" applyNumberFormat="1" applyFont="1" applyFill="1" applyBorder="1" applyAlignment="1">
      <alignment horizontal="left" vertical="center" wrapText="1"/>
    </xf>
    <xf numFmtId="3" fontId="22" fillId="8" borderId="1" xfId="5" applyNumberFormat="1" applyFont="1" applyFill="1" applyBorder="1" applyAlignment="1">
      <alignment horizontal="left" vertical="center"/>
    </xf>
    <xf numFmtId="169" fontId="22" fillId="8" borderId="24" xfId="5" applyNumberFormat="1" applyFont="1" applyFill="1" applyBorder="1" applyAlignment="1">
      <alignment horizontal="left" vertical="center"/>
    </xf>
    <xf numFmtId="169" fontId="22" fillId="8" borderId="22" xfId="5" applyNumberFormat="1" applyFont="1" applyFill="1" applyBorder="1" applyAlignment="1">
      <alignment horizontal="left" vertical="center"/>
    </xf>
    <xf numFmtId="0" fontId="22" fillId="8" borderId="22" xfId="5" applyNumberFormat="1" applyFont="1" applyFill="1" applyBorder="1" applyAlignment="1">
      <alignment horizontal="left" vertical="center"/>
    </xf>
    <xf numFmtId="14" fontId="22" fillId="8" borderId="112" xfId="5" applyNumberFormat="1" applyFont="1" applyFill="1" applyBorder="1" applyAlignment="1">
      <alignment horizontal="left" vertical="center"/>
    </xf>
    <xf numFmtId="0" fontId="22" fillId="8" borderId="2" xfId="5" applyNumberFormat="1" applyFont="1" applyFill="1" applyBorder="1" applyAlignment="1">
      <alignment horizontal="left" vertical="center"/>
    </xf>
    <xf numFmtId="3" fontId="22" fillId="8" borderId="22" xfId="5" applyNumberFormat="1" applyFont="1" applyFill="1" applyBorder="1" applyAlignment="1">
      <alignment horizontal="left" vertical="center"/>
    </xf>
    <xf numFmtId="3" fontId="22" fillId="8" borderId="2" xfId="5" applyNumberFormat="1" applyFont="1" applyFill="1" applyBorder="1" applyAlignment="1">
      <alignment horizontal="left" vertical="center"/>
    </xf>
    <xf numFmtId="3" fontId="22" fillId="8" borderId="13" xfId="5" applyNumberFormat="1" applyFont="1" applyFill="1" applyBorder="1" applyAlignment="1">
      <alignment horizontal="left" vertical="center"/>
    </xf>
    <xf numFmtId="3" fontId="22" fillId="8" borderId="6" xfId="5" applyNumberFormat="1" applyFont="1" applyFill="1" applyBorder="1" applyAlignment="1">
      <alignment horizontal="left" vertical="center"/>
    </xf>
    <xf numFmtId="44" fontId="22" fillId="8" borderId="14" xfId="5" applyNumberFormat="1" applyFont="1" applyFill="1" applyBorder="1" applyAlignment="1">
      <alignment horizontal="left" vertical="center" wrapText="1"/>
    </xf>
    <xf numFmtId="14" fontId="22" fillId="8" borderId="66" xfId="5" applyNumberFormat="1" applyFont="1" applyFill="1" applyBorder="1" applyAlignment="1">
      <alignment horizontal="left" vertical="center"/>
    </xf>
    <xf numFmtId="14" fontId="22" fillId="8" borderId="105" xfId="5" applyNumberFormat="1" applyFont="1" applyFill="1" applyBorder="1" applyAlignment="1">
      <alignment horizontal="left" vertical="center"/>
    </xf>
    <xf numFmtId="44" fontId="22" fillId="8" borderId="19" xfId="5" applyNumberFormat="1" applyFont="1" applyFill="1" applyBorder="1" applyAlignment="1">
      <alignment horizontal="left" vertical="center" wrapText="1"/>
    </xf>
    <xf numFmtId="14" fontId="22" fillId="8" borderId="72" xfId="5" applyNumberFormat="1" applyFont="1" applyFill="1" applyBorder="1" applyAlignment="1">
      <alignment horizontal="left" vertical="center"/>
    </xf>
    <xf numFmtId="0" fontId="16" fillId="0" borderId="45" xfId="5" applyFont="1" applyBorder="1"/>
    <xf numFmtId="0" fontId="2" fillId="0" borderId="0" xfId="5"/>
    <xf numFmtId="4" fontId="8" fillId="3" borderId="3" xfId="1" applyNumberFormat="1" applyFont="1" applyFill="1" applyBorder="1"/>
    <xf numFmtId="3" fontId="9" fillId="3" borderId="3" xfId="1" applyNumberFormat="1" applyFont="1" applyFill="1" applyBorder="1"/>
    <xf numFmtId="3" fontId="8" fillId="3" borderId="3" xfId="1" applyNumberFormat="1" applyFont="1" applyFill="1" applyBorder="1" applyAlignment="1">
      <alignment horizontal="right"/>
    </xf>
    <xf numFmtId="3" fontId="10" fillId="0" borderId="3" xfId="1" applyNumberFormat="1" applyFont="1" applyFill="1" applyBorder="1" applyAlignment="1"/>
    <xf numFmtId="3" fontId="8" fillId="0" borderId="3" xfId="1" applyNumberFormat="1" applyFont="1" applyBorder="1" applyAlignment="1">
      <alignment horizontal="right"/>
    </xf>
    <xf numFmtId="4" fontId="8" fillId="0" borderId="3" xfId="1" applyNumberFormat="1" applyFont="1" applyFill="1" applyBorder="1"/>
    <xf numFmtId="3" fontId="8" fillId="0" borderId="3" xfId="1" applyNumberFormat="1" applyFont="1" applyBorder="1"/>
    <xf numFmtId="3" fontId="26" fillId="0" borderId="3" xfId="1" applyFont="1" applyBorder="1" applyAlignment="1">
      <alignment horizontal="left"/>
    </xf>
    <xf numFmtId="3" fontId="8" fillId="0" borderId="3" xfId="1" applyNumberFormat="1" applyFont="1" applyFill="1" applyBorder="1"/>
    <xf numFmtId="3" fontId="8" fillId="0" borderId="3" xfId="1" applyNumberFormat="1" applyFont="1" applyFill="1" applyBorder="1" applyAlignment="1">
      <alignment horizontal="right"/>
    </xf>
    <xf numFmtId="3" fontId="8" fillId="0" borderId="3" xfId="1" applyNumberFormat="1" applyFont="1" applyBorder="1" applyAlignment="1"/>
    <xf numFmtId="4" fontId="11" fillId="0" borderId="3" xfId="1" applyNumberFormat="1" applyFont="1" applyFill="1" applyBorder="1"/>
    <xf numFmtId="3" fontId="11" fillId="0" borderId="3" xfId="1" applyNumberFormat="1" applyFont="1" applyFill="1" applyBorder="1" applyAlignment="1">
      <alignment horizontal="center"/>
    </xf>
    <xf numFmtId="3" fontId="8" fillId="0" borderId="3" xfId="0" applyNumberFormat="1" applyFont="1" applyBorder="1" applyAlignment="1">
      <alignment horizontal="right" vertical="top"/>
    </xf>
    <xf numFmtId="3" fontId="8" fillId="0" borderId="3" xfId="0" applyNumberFormat="1" applyFont="1" applyBorder="1">
      <alignment vertical="top"/>
    </xf>
    <xf numFmtId="4" fontId="11" fillId="3" borderId="3" xfId="1" applyNumberFormat="1" applyFont="1" applyFill="1" applyBorder="1"/>
    <xf numFmtId="3" fontId="9" fillId="3" borderId="37" xfId="1" applyNumberFormat="1" applyFont="1" applyFill="1" applyBorder="1"/>
    <xf numFmtId="3" fontId="9" fillId="3" borderId="38" xfId="1" applyNumberFormat="1" applyFont="1" applyFill="1" applyBorder="1"/>
    <xf numFmtId="3" fontId="8" fillId="0" borderId="37" xfId="1" applyNumberFormat="1" applyFont="1" applyBorder="1" applyAlignment="1">
      <alignment horizontal="right"/>
    </xf>
    <xf numFmtId="3" fontId="8" fillId="0" borderId="38" xfId="1" applyNumberFormat="1" applyFont="1" applyBorder="1" applyAlignment="1">
      <alignment horizontal="right"/>
    </xf>
    <xf numFmtId="3" fontId="8" fillId="3" borderId="37" xfId="1" applyNumberFormat="1" applyFont="1" applyFill="1" applyBorder="1" applyAlignment="1">
      <alignment horizontal="right"/>
    </xf>
    <xf numFmtId="3" fontId="8" fillId="3" borderId="38" xfId="1" applyNumberFormat="1" applyFont="1" applyFill="1" applyBorder="1" applyAlignment="1">
      <alignment horizontal="right"/>
    </xf>
    <xf numFmtId="4" fontId="11" fillId="0" borderId="42" xfId="1" applyNumberFormat="1" applyFont="1" applyFill="1" applyBorder="1"/>
    <xf numFmtId="3" fontId="9" fillId="0" borderId="37" xfId="1" applyNumberFormat="1" applyFont="1" applyBorder="1"/>
    <xf numFmtId="3" fontId="8" fillId="0" borderId="38" xfId="1" applyNumberFormat="1" applyFont="1" applyBorder="1"/>
    <xf numFmtId="3" fontId="25" fillId="0" borderId="37" xfId="1" applyNumberFormat="1" applyFont="1" applyBorder="1" applyAlignment="1">
      <alignment horizontal="right"/>
    </xf>
    <xf numFmtId="3" fontId="9" fillId="3" borderId="37" xfId="1" applyNumberFormat="1" applyFont="1" applyFill="1" applyBorder="1" applyAlignment="1">
      <alignment horizontal="right"/>
    </xf>
    <xf numFmtId="3" fontId="9" fillId="0" borderId="37" xfId="1" applyNumberFormat="1" applyFont="1" applyBorder="1" applyAlignment="1">
      <alignment horizontal="right"/>
    </xf>
    <xf numFmtId="3" fontId="8" fillId="0" borderId="38" xfId="1" applyNumberFormat="1" applyFont="1" applyFill="1" applyBorder="1" applyAlignment="1">
      <alignment horizontal="right"/>
    </xf>
    <xf numFmtId="3" fontId="9" fillId="0" borderId="37" xfId="1" applyNumberFormat="1" applyFont="1" applyBorder="1" applyAlignment="1"/>
    <xf numFmtId="3" fontId="9" fillId="0" borderId="37" xfId="1" applyNumberFormat="1" applyFont="1" applyFill="1" applyBorder="1"/>
    <xf numFmtId="3" fontId="8" fillId="0" borderId="38" xfId="0" applyNumberFormat="1" applyFont="1" applyBorder="1">
      <alignment vertical="top"/>
    </xf>
    <xf numFmtId="3" fontId="10" fillId="0" borderId="37" xfId="1" applyNumberFormat="1" applyFont="1" applyFill="1" applyBorder="1" applyAlignment="1"/>
    <xf numFmtId="3" fontId="10" fillId="0" borderId="38" xfId="1" applyNumberFormat="1" applyFont="1" applyFill="1" applyBorder="1" applyAlignment="1"/>
    <xf numFmtId="3" fontId="10" fillId="0" borderId="41" xfId="1" applyNumberFormat="1" applyFont="1" applyFill="1" applyBorder="1" applyAlignment="1"/>
    <xf numFmtId="3" fontId="10" fillId="0" borderId="42" xfId="1" applyNumberFormat="1" applyFont="1" applyFill="1" applyBorder="1" applyAlignment="1"/>
    <xf numFmtId="4" fontId="8" fillId="0" borderId="42" xfId="1" applyNumberFormat="1" applyFont="1" applyFill="1" applyBorder="1"/>
    <xf numFmtId="3" fontId="10" fillId="0" borderId="43" xfId="1" applyNumberFormat="1" applyFont="1" applyFill="1" applyBorder="1" applyAlignment="1"/>
    <xf numFmtId="3" fontId="8" fillId="0" borderId="37" xfId="1" applyNumberFormat="1" applyFont="1" applyBorder="1"/>
    <xf numFmtId="3" fontId="8" fillId="0" borderId="37" xfId="1" applyNumberFormat="1" applyFont="1" applyFill="1" applyBorder="1"/>
    <xf numFmtId="3" fontId="8" fillId="0" borderId="38" xfId="1" applyNumberFormat="1" applyFont="1" applyFill="1" applyBorder="1"/>
    <xf numFmtId="3" fontId="8" fillId="0" borderId="37" xfId="0" applyNumberFormat="1" applyFont="1" applyBorder="1">
      <alignment vertical="top"/>
    </xf>
    <xf numFmtId="3" fontId="8" fillId="0" borderId="37" xfId="1" applyNumberFormat="1" applyFont="1" applyBorder="1" applyAlignment="1"/>
    <xf numFmtId="3" fontId="8" fillId="0" borderId="38" xfId="1" applyNumberFormat="1" applyFont="1" applyBorder="1" applyAlignment="1"/>
    <xf numFmtId="3" fontId="11" fillId="0" borderId="37" xfId="1" applyNumberFormat="1" applyFont="1" applyFill="1" applyBorder="1" applyAlignment="1">
      <alignment horizontal="center"/>
    </xf>
    <xf numFmtId="3" fontId="11" fillId="0" borderId="38" xfId="1" applyNumberFormat="1" applyFont="1" applyFill="1" applyBorder="1" applyAlignment="1">
      <alignment horizontal="center"/>
    </xf>
    <xf numFmtId="3" fontId="9" fillId="3" borderId="37" xfId="1" applyFont="1" applyFill="1" applyBorder="1" applyAlignment="1">
      <alignment horizontal="center"/>
    </xf>
    <xf numFmtId="3" fontId="9" fillId="0" borderId="37" xfId="1" applyFont="1" applyBorder="1" applyAlignment="1">
      <alignment horizontal="center"/>
    </xf>
    <xf numFmtId="3" fontId="25" fillId="0" borderId="37" xfId="1" applyFont="1" applyBorder="1" applyAlignment="1">
      <alignment horizontal="center"/>
    </xf>
    <xf numFmtId="3" fontId="9" fillId="0" borderId="37" xfId="1" applyFont="1" applyFill="1" applyBorder="1" applyAlignment="1">
      <alignment horizontal="center"/>
    </xf>
    <xf numFmtId="3" fontId="10" fillId="0" borderId="37" xfId="1" applyFont="1" applyBorder="1" applyAlignment="1">
      <alignment horizontal="center"/>
    </xf>
    <xf numFmtId="4" fontId="10" fillId="0" borderId="37" xfId="1" applyNumberFormat="1" applyFont="1" applyBorder="1" applyAlignment="1">
      <alignment horizontal="center"/>
    </xf>
    <xf numFmtId="3" fontId="9" fillId="0" borderId="3" xfId="1" applyFont="1" applyBorder="1" applyAlignment="1">
      <alignment horizontal="left"/>
    </xf>
    <xf numFmtId="3" fontId="25" fillId="0" borderId="3"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3" fontId="10" fillId="19" borderId="37" xfId="1" applyNumberFormat="1" applyFont="1" applyFill="1" applyBorder="1" applyAlignment="1"/>
    <xf numFmtId="3" fontId="10" fillId="19" borderId="3" xfId="1" applyNumberFormat="1" applyFont="1" applyFill="1" applyBorder="1" applyAlignment="1"/>
    <xf numFmtId="3" fontId="10" fillId="19" borderId="42" xfId="1" applyNumberFormat="1" applyFont="1" applyFill="1" applyBorder="1" applyAlignment="1"/>
    <xf numFmtId="49" fontId="9" fillId="3" borderId="4" xfId="1" applyNumberFormat="1" applyFont="1" applyFill="1" applyBorder="1" applyAlignment="1">
      <alignment horizontal="center"/>
    </xf>
    <xf numFmtId="49" fontId="10" fillId="3" borderId="4" xfId="1" applyNumberFormat="1" applyFont="1" applyFill="1" applyBorder="1" applyAlignment="1">
      <alignment horizontal="center"/>
    </xf>
    <xf numFmtId="4" fontId="10" fillId="3" borderId="4" xfId="1" applyNumberFormat="1" applyFont="1" applyFill="1" applyBorder="1" applyAlignment="1">
      <alignment horizontal="center"/>
    </xf>
    <xf numFmtId="49" fontId="10" fillId="3" borderId="76" xfId="1" applyNumberFormat="1" applyFont="1" applyFill="1" applyBorder="1" applyAlignment="1">
      <alignment horizontal="center"/>
    </xf>
    <xf numFmtId="49" fontId="8" fillId="2" borderId="42" xfId="1" applyNumberFormat="1" applyFont="1" applyFill="1" applyBorder="1" applyAlignment="1">
      <alignment horizontal="center"/>
    </xf>
    <xf numFmtId="3" fontId="9" fillId="3" borderId="34" xfId="1" applyFont="1" applyFill="1" applyBorder="1" applyAlignment="1">
      <alignment horizontal="center"/>
    </xf>
    <xf numFmtId="49" fontId="9" fillId="3" borderId="67" xfId="1" applyNumberFormat="1" applyFont="1" applyFill="1" applyBorder="1" applyAlignment="1">
      <alignment horizontal="center"/>
    </xf>
    <xf numFmtId="3" fontId="9" fillId="3" borderId="34" xfId="1" applyNumberFormat="1" applyFont="1" applyFill="1" applyBorder="1"/>
    <xf numFmtId="3" fontId="9" fillId="3" borderId="35" xfId="1" applyNumberFormat="1" applyFont="1" applyFill="1" applyBorder="1"/>
    <xf numFmtId="4" fontId="8" fillId="3" borderId="35" xfId="1" applyNumberFormat="1" applyFont="1" applyFill="1" applyBorder="1"/>
    <xf numFmtId="3" fontId="9" fillId="3" borderId="36" xfId="1" applyNumberFormat="1" applyFont="1" applyFill="1" applyBorder="1"/>
    <xf numFmtId="4" fontId="10" fillId="0" borderId="41" xfId="1" applyNumberFormat="1" applyFont="1" applyBorder="1" applyAlignment="1">
      <alignment horizontal="center"/>
    </xf>
    <xf numFmtId="3" fontId="8" fillId="0" borderId="11" xfId="1" applyNumberFormat="1" applyFont="1" applyBorder="1"/>
    <xf numFmtId="3" fontId="8" fillId="0" borderId="11" xfId="1" applyNumberFormat="1" applyFont="1" applyBorder="1" applyAlignment="1">
      <alignment horizontal="right"/>
    </xf>
    <xf numFmtId="3" fontId="8" fillId="0" borderId="11" xfId="1" applyNumberFormat="1" applyFont="1" applyFill="1" applyBorder="1"/>
    <xf numFmtId="3" fontId="8" fillId="0" borderId="11" xfId="1" applyNumberFormat="1" applyFont="1" applyFill="1" applyBorder="1" applyAlignment="1">
      <alignment horizontal="right"/>
    </xf>
    <xf numFmtId="3" fontId="8" fillId="0" borderId="11" xfId="0" applyNumberFormat="1" applyFont="1" applyBorder="1" applyAlignment="1">
      <alignment horizontal="right" vertical="top"/>
    </xf>
    <xf numFmtId="3" fontId="8" fillId="0" borderId="11" xfId="0" applyNumberFormat="1" applyFont="1" applyBorder="1">
      <alignment vertical="top"/>
    </xf>
    <xf numFmtId="3" fontId="10" fillId="19" borderId="11" xfId="1" applyNumberFormat="1" applyFont="1" applyFill="1" applyBorder="1" applyAlignment="1"/>
    <xf numFmtId="4" fontId="10" fillId="19" borderId="11" xfId="1" applyNumberFormat="1" applyFont="1" applyFill="1" applyBorder="1" applyAlignment="1"/>
    <xf numFmtId="3" fontId="10" fillId="19" borderId="73" xfId="1" applyNumberFormat="1" applyFont="1" applyFill="1" applyBorder="1" applyAlignment="1"/>
    <xf numFmtId="3" fontId="11" fillId="19" borderId="37" xfId="1" applyNumberFormat="1" applyFont="1" applyFill="1" applyBorder="1" applyAlignment="1">
      <alignment horizontal="right"/>
    </xf>
    <xf numFmtId="4" fontId="10" fillId="19" borderId="3" xfId="1" applyNumberFormat="1" applyFont="1" applyFill="1" applyBorder="1" applyAlignment="1"/>
    <xf numFmtId="4" fontId="11" fillId="19" borderId="3" xfId="0" applyNumberFormat="1" applyFont="1" applyFill="1" applyBorder="1">
      <alignment vertical="top"/>
    </xf>
    <xf numFmtId="3" fontId="11" fillId="19" borderId="3" xfId="0" applyNumberFormat="1" applyFont="1" applyFill="1" applyBorder="1">
      <alignment vertical="top"/>
    </xf>
    <xf numFmtId="3" fontId="11" fillId="19" borderId="42" xfId="0" applyNumberFormat="1" applyFont="1" applyFill="1" applyBorder="1">
      <alignment vertical="top"/>
    </xf>
    <xf numFmtId="4" fontId="11" fillId="19" borderId="37" xfId="1" applyNumberFormat="1" applyFont="1" applyFill="1" applyBorder="1" applyAlignment="1">
      <alignment horizontal="right"/>
    </xf>
    <xf numFmtId="3" fontId="11" fillId="19" borderId="41" xfId="1" applyNumberFormat="1" applyFont="1" applyFill="1" applyBorder="1" applyAlignment="1">
      <alignment horizontal="right"/>
    </xf>
    <xf numFmtId="3" fontId="32" fillId="19" borderId="43" xfId="1" applyNumberFormat="1" applyFont="1" applyFill="1" applyBorder="1" applyAlignment="1"/>
    <xf numFmtId="3" fontId="11" fillId="19" borderId="43" xfId="0" applyNumberFormat="1" applyFont="1" applyFill="1" applyBorder="1">
      <alignment vertical="top"/>
    </xf>
    <xf numFmtId="3" fontId="11" fillId="19" borderId="38" xfId="0" applyNumberFormat="1" applyFont="1" applyFill="1" applyBorder="1">
      <alignment vertical="top"/>
    </xf>
    <xf numFmtId="4" fontId="11" fillId="19" borderId="38" xfId="0" applyNumberFormat="1" applyFont="1" applyFill="1" applyBorder="1">
      <alignment vertical="top"/>
    </xf>
    <xf numFmtId="0" fontId="16" fillId="0" borderId="0" xfId="5" applyFont="1"/>
    <xf numFmtId="0" fontId="14" fillId="0" borderId="0" xfId="5" applyFont="1"/>
    <xf numFmtId="4" fontId="16" fillId="0" borderId="0" xfId="5" applyNumberFormat="1" applyFont="1" applyAlignment="1"/>
    <xf numFmtId="4" fontId="16" fillId="0" borderId="0" xfId="5" applyNumberFormat="1" applyFont="1"/>
    <xf numFmtId="4" fontId="16" fillId="0" borderId="6" xfId="5" applyNumberFormat="1" applyFont="1" applyBorder="1" applyAlignment="1">
      <alignment vertical="center"/>
    </xf>
    <xf numFmtId="0" fontId="15" fillId="0" borderId="2" xfId="5" applyFont="1" applyBorder="1" applyAlignment="1">
      <alignment vertical="center"/>
    </xf>
    <xf numFmtId="4" fontId="16" fillId="0" borderId="2" xfId="5" applyNumberFormat="1" applyFont="1" applyBorder="1" applyAlignment="1">
      <alignment vertical="center"/>
    </xf>
    <xf numFmtId="0" fontId="15" fillId="0" borderId="13" xfId="5" applyFont="1" applyBorder="1" applyAlignment="1">
      <alignment vertical="center"/>
    </xf>
    <xf numFmtId="0" fontId="15" fillId="2" borderId="3" xfId="5" applyFont="1" applyFill="1" applyBorder="1" applyAlignment="1">
      <alignment vertical="center"/>
    </xf>
    <xf numFmtId="4" fontId="15" fillId="2" borderId="3" xfId="5" applyNumberFormat="1" applyFont="1" applyFill="1" applyBorder="1" applyAlignment="1">
      <alignment vertical="center"/>
    </xf>
    <xf numFmtId="0" fontId="15" fillId="7" borderId="1" xfId="5" applyFont="1" applyFill="1" applyBorder="1" applyAlignment="1">
      <alignment vertical="center"/>
    </xf>
    <xf numFmtId="0" fontId="16" fillId="0" borderId="0" xfId="5" applyFont="1" applyFill="1"/>
    <xf numFmtId="4" fontId="16" fillId="0" borderId="0" xfId="5" applyNumberFormat="1" applyFont="1" applyFill="1" applyAlignment="1"/>
    <xf numFmtId="0" fontId="15" fillId="0" borderId="0" xfId="5" applyFont="1" applyFill="1" applyBorder="1" applyAlignment="1">
      <alignment vertical="center"/>
    </xf>
    <xf numFmtId="0" fontId="15" fillId="7" borderId="3" xfId="5" applyFont="1" applyFill="1" applyBorder="1" applyAlignment="1">
      <alignment vertical="center"/>
    </xf>
    <xf numFmtId="4" fontId="15" fillId="0" borderId="3" xfId="5" applyNumberFormat="1" applyFont="1" applyBorder="1" applyAlignment="1">
      <alignment vertical="center"/>
    </xf>
    <xf numFmtId="4" fontId="16" fillId="0" borderId="0" xfId="5" applyNumberFormat="1" applyFont="1" applyFill="1" applyBorder="1" applyAlignment="1">
      <alignment horizontal="left"/>
    </xf>
    <xf numFmtId="0" fontId="18" fillId="0" borderId="0" xfId="5" applyFont="1" applyFill="1" applyBorder="1" applyAlignment="1">
      <alignment horizontal="left" vertical="center" wrapText="1"/>
    </xf>
    <xf numFmtId="0" fontId="16" fillId="0" borderId="0" xfId="5" applyFont="1" applyBorder="1"/>
    <xf numFmtId="0" fontId="16" fillId="0" borderId="0" xfId="5" applyFont="1" applyFill="1" applyBorder="1"/>
    <xf numFmtId="0" fontId="17" fillId="0" borderId="0" xfId="5" applyFont="1" applyFill="1" applyBorder="1" applyAlignment="1"/>
    <xf numFmtId="0" fontId="18" fillId="0" borderId="0" xfId="5" applyFont="1" applyFill="1" applyBorder="1" applyAlignment="1"/>
    <xf numFmtId="0" fontId="18" fillId="0" borderId="0" xfId="5" applyFont="1" applyFill="1" applyBorder="1" applyAlignment="1">
      <alignment vertical="center" wrapText="1"/>
    </xf>
    <xf numFmtId="0" fontId="16" fillId="0" borderId="0" xfId="5" applyFont="1" applyBorder="1" applyAlignment="1">
      <alignment horizontal="left" vertical="center" wrapText="1"/>
    </xf>
    <xf numFmtId="4" fontId="16" fillId="0" borderId="0" xfId="5" applyNumberFormat="1" applyFont="1" applyBorder="1" applyAlignment="1">
      <alignment horizontal="center" vertical="center" wrapText="1"/>
    </xf>
    <xf numFmtId="4" fontId="16" fillId="0" borderId="0" xfId="5" applyNumberFormat="1" applyFont="1" applyBorder="1" applyAlignment="1">
      <alignment vertical="center" wrapText="1"/>
    </xf>
    <xf numFmtId="4" fontId="16" fillId="0" borderId="1" xfId="5" applyNumberFormat="1" applyFont="1" applyBorder="1" applyAlignment="1">
      <alignment vertical="center"/>
    </xf>
    <xf numFmtId="0" fontId="15" fillId="0" borderId="6" xfId="5" applyFont="1" applyFill="1" applyBorder="1" applyAlignment="1">
      <alignment vertical="center"/>
    </xf>
    <xf numFmtId="0" fontId="15" fillId="2" borderId="3" xfId="5" applyFont="1" applyFill="1" applyBorder="1" applyAlignment="1">
      <alignment horizontal="left" vertical="center"/>
    </xf>
    <xf numFmtId="0" fontId="17" fillId="3" borderId="3" xfId="5" applyFont="1" applyFill="1" applyBorder="1" applyAlignment="1">
      <alignment horizontal="center"/>
    </xf>
    <xf numFmtId="4" fontId="17" fillId="3" borderId="3" xfId="5" applyNumberFormat="1" applyFont="1" applyFill="1" applyBorder="1" applyAlignment="1">
      <alignment horizontal="center"/>
    </xf>
    <xf numFmtId="0" fontId="44" fillId="18" borderId="3" xfId="5" applyFont="1" applyFill="1" applyBorder="1" applyAlignment="1">
      <alignment horizontal="center" vertical="center" wrapText="1"/>
    </xf>
    <xf numFmtId="4" fontId="44" fillId="9" borderId="3" xfId="5" applyNumberFormat="1" applyFont="1" applyFill="1" applyBorder="1" applyAlignment="1">
      <alignment horizontal="right" vertical="center" wrapText="1"/>
    </xf>
    <xf numFmtId="0" fontId="56" fillId="7" borderId="3" xfId="5" applyFont="1" applyFill="1" applyBorder="1" applyAlignment="1">
      <alignment vertical="center" wrapText="1"/>
    </xf>
    <xf numFmtId="0" fontId="16" fillId="0" borderId="0" xfId="5" applyFont="1" applyAlignment="1"/>
    <xf numFmtId="4" fontId="15" fillId="2" borderId="44" xfId="5" applyNumberFormat="1" applyFont="1" applyFill="1" applyBorder="1" applyAlignment="1">
      <alignment vertical="center"/>
    </xf>
    <xf numFmtId="0" fontId="15" fillId="2" borderId="49" xfId="5" applyFont="1" applyFill="1" applyBorder="1" applyAlignment="1">
      <alignment vertical="center"/>
    </xf>
    <xf numFmtId="4" fontId="15" fillId="0" borderId="68" xfId="5" applyNumberFormat="1" applyFont="1" applyBorder="1" applyAlignment="1">
      <alignment vertical="center"/>
    </xf>
    <xf numFmtId="4" fontId="15" fillId="0" borderId="72" xfId="5" applyNumberFormat="1" applyFont="1" applyBorder="1" applyAlignment="1">
      <alignment vertical="center"/>
    </xf>
    <xf numFmtId="4" fontId="15" fillId="0" borderId="66" xfId="5" applyNumberFormat="1" applyFont="1" applyFill="1" applyBorder="1" applyAlignment="1">
      <alignment horizontal="right" vertical="center"/>
    </xf>
    <xf numFmtId="4" fontId="15" fillId="0" borderId="112" xfId="5" applyNumberFormat="1" applyFont="1" applyBorder="1" applyAlignment="1">
      <alignment vertical="center"/>
    </xf>
    <xf numFmtId="0" fontId="15" fillId="0" borderId="47" xfId="5" applyFont="1" applyBorder="1" applyAlignment="1">
      <alignment vertical="center"/>
    </xf>
    <xf numFmtId="0" fontId="15" fillId="0" borderId="46" xfId="5" applyFont="1" applyBorder="1" applyAlignment="1">
      <alignment vertical="center"/>
    </xf>
    <xf numFmtId="0" fontId="15" fillId="0" borderId="111" xfId="5" applyFont="1" applyBorder="1" applyAlignment="1">
      <alignment vertical="center"/>
    </xf>
    <xf numFmtId="4" fontId="16" fillId="0" borderId="49" xfId="5" applyNumberFormat="1" applyFont="1" applyBorder="1" applyAlignment="1">
      <alignment vertical="center"/>
    </xf>
    <xf numFmtId="0" fontId="13" fillId="0" borderId="15" xfId="5" applyFont="1" applyBorder="1" applyAlignment="1">
      <alignment horizontal="left" vertical="center" wrapText="1"/>
    </xf>
    <xf numFmtId="4" fontId="15" fillId="2" borderId="3" xfId="5" applyNumberFormat="1" applyFont="1" applyFill="1" applyBorder="1" applyAlignment="1">
      <alignment horizontal="right" vertical="center"/>
    </xf>
    <xf numFmtId="4" fontId="15" fillId="2" borderId="6" xfId="5" applyNumberFormat="1" applyFont="1" applyFill="1" applyBorder="1" applyAlignment="1">
      <alignment horizontal="right" vertical="center"/>
    </xf>
    <xf numFmtId="4" fontId="15" fillId="2" borderId="2" xfId="5" applyNumberFormat="1" applyFont="1" applyFill="1" applyBorder="1" applyAlignment="1">
      <alignment horizontal="right" vertical="center"/>
    </xf>
    <xf numFmtId="4" fontId="16" fillId="0" borderId="6" xfId="5" applyNumberFormat="1" applyFont="1" applyBorder="1" applyAlignment="1">
      <alignment horizontal="right" vertical="center" wrapText="1"/>
    </xf>
    <xf numFmtId="4" fontId="13" fillId="0" borderId="13" xfId="5" applyNumberFormat="1" applyFont="1" applyBorder="1" applyAlignment="1">
      <alignment horizontal="right" vertical="center" wrapText="1"/>
    </xf>
    <xf numFmtId="4" fontId="13" fillId="0" borderId="6" xfId="5" applyNumberFormat="1" applyFont="1" applyBorder="1" applyAlignment="1">
      <alignment horizontal="right" vertical="center" wrapText="1"/>
    </xf>
    <xf numFmtId="4" fontId="13" fillId="0" borderId="2" xfId="5" applyNumberFormat="1" applyFont="1" applyBorder="1" applyAlignment="1">
      <alignment horizontal="right" vertical="center" wrapText="1"/>
    </xf>
    <xf numFmtId="0" fontId="13" fillId="0" borderId="2" xfId="5" applyFont="1" applyBorder="1" applyAlignment="1">
      <alignment horizontal="center" vertical="center" wrapText="1"/>
    </xf>
    <xf numFmtId="49" fontId="13" fillId="0" borderId="2" xfId="5" applyNumberFormat="1" applyFont="1" applyBorder="1" applyAlignment="1">
      <alignment horizontal="center" vertical="center" wrapText="1"/>
    </xf>
    <xf numFmtId="49" fontId="13" fillId="0" borderId="66" xfId="5" applyNumberFormat="1" applyFont="1" applyBorder="1" applyAlignment="1">
      <alignment horizontal="center" vertical="center" wrapText="1"/>
    </xf>
    <xf numFmtId="0" fontId="13" fillId="0" borderId="13" xfId="5" applyFont="1" applyBorder="1" applyAlignment="1">
      <alignment horizontal="center" vertical="center" wrapText="1"/>
    </xf>
    <xf numFmtId="49" fontId="13" fillId="0" borderId="13" xfId="5" applyNumberFormat="1" applyFont="1" applyBorder="1" applyAlignment="1">
      <alignment horizontal="center" vertical="center" wrapText="1"/>
    </xf>
    <xf numFmtId="0" fontId="13" fillId="0" borderId="6" xfId="5" applyFont="1" applyBorder="1" applyAlignment="1">
      <alignment horizontal="center" vertical="center" wrapText="1"/>
    </xf>
    <xf numFmtId="49" fontId="13" fillId="0" borderId="6" xfId="5" applyNumberFormat="1" applyFont="1" applyBorder="1" applyAlignment="1">
      <alignment horizontal="center" vertical="center" wrapText="1"/>
    </xf>
    <xf numFmtId="49" fontId="13" fillId="0" borderId="72" xfId="5" applyNumberFormat="1" applyFont="1" applyBorder="1" applyAlignment="1">
      <alignment horizontal="center" vertical="center" wrapText="1"/>
    </xf>
    <xf numFmtId="49" fontId="13" fillId="0" borderId="112" xfId="5" applyNumberFormat="1" applyFont="1" applyBorder="1" applyAlignment="1">
      <alignment horizontal="center" vertical="center" wrapText="1"/>
    </xf>
    <xf numFmtId="4" fontId="13" fillId="0" borderId="8" xfId="5" applyNumberFormat="1" applyFont="1" applyBorder="1" applyAlignment="1">
      <alignment horizontal="right" vertical="center" wrapText="1"/>
    </xf>
    <xf numFmtId="4" fontId="13" fillId="0" borderId="30" xfId="5" applyNumberFormat="1" applyFont="1" applyBorder="1" applyAlignment="1">
      <alignment horizontal="right" vertical="center" wrapText="1"/>
    </xf>
    <xf numFmtId="4" fontId="13" fillId="0" borderId="114" xfId="5" applyNumberFormat="1" applyFont="1" applyBorder="1" applyAlignment="1">
      <alignment horizontal="right" vertical="center" wrapText="1"/>
    </xf>
    <xf numFmtId="4" fontId="13" fillId="0" borderId="22" xfId="5" applyNumberFormat="1" applyFont="1" applyBorder="1" applyAlignment="1">
      <alignment horizontal="right" vertical="center" wrapText="1"/>
    </xf>
    <xf numFmtId="0" fontId="13" fillId="0" borderId="0" xfId="5" applyFont="1" applyBorder="1" applyAlignment="1">
      <alignment horizontal="left" vertical="center" wrapText="1"/>
    </xf>
    <xf numFmtId="0" fontId="13" fillId="0" borderId="0" xfId="5" applyFont="1" applyBorder="1" applyAlignment="1">
      <alignment horizontal="center" vertical="center" wrapText="1"/>
    </xf>
    <xf numFmtId="4" fontId="13" fillId="0" borderId="0" xfId="5" applyNumberFormat="1" applyFont="1" applyBorder="1" applyAlignment="1">
      <alignment horizontal="right" vertical="center" wrapText="1"/>
    </xf>
    <xf numFmtId="49" fontId="13" fillId="0" borderId="0" xfId="5" applyNumberFormat="1" applyFont="1" applyBorder="1" applyAlignment="1">
      <alignment horizontal="center" vertical="center" wrapText="1"/>
    </xf>
    <xf numFmtId="0" fontId="13" fillId="0" borderId="44" xfId="5" applyFont="1" applyBorder="1" applyAlignment="1">
      <alignment horizontal="center" vertical="center" wrapText="1"/>
    </xf>
    <xf numFmtId="4" fontId="13" fillId="0" borderId="44" xfId="5" applyNumberFormat="1" applyFont="1" applyBorder="1" applyAlignment="1">
      <alignment horizontal="right" vertical="center" wrapText="1"/>
    </xf>
    <xf numFmtId="49" fontId="13" fillId="0" borderId="44" xfId="5" applyNumberFormat="1" applyFont="1" applyBorder="1" applyAlignment="1">
      <alignment horizontal="center" vertical="center" wrapText="1"/>
    </xf>
    <xf numFmtId="49" fontId="13" fillId="0" borderId="70" xfId="5" applyNumberFormat="1" applyFont="1" applyBorder="1" applyAlignment="1">
      <alignment horizontal="center" vertical="center" wrapText="1"/>
    </xf>
    <xf numFmtId="0" fontId="16" fillId="0" borderId="15" xfId="5" applyNumberFormat="1" applyFont="1" applyBorder="1" applyAlignment="1">
      <alignment vertical="center"/>
    </xf>
    <xf numFmtId="0" fontId="16" fillId="0" borderId="0" xfId="5" applyFont="1" applyBorder="1" applyAlignment="1"/>
    <xf numFmtId="4" fontId="13" fillId="0" borderId="2" xfId="5" applyNumberFormat="1" applyFont="1" applyBorder="1" applyAlignment="1">
      <alignment vertical="center"/>
    </xf>
    <xf numFmtId="4" fontId="0" fillId="0" borderId="0" xfId="0">
      <alignment vertical="top"/>
    </xf>
    <xf numFmtId="4" fontId="0" fillId="0" borderId="0" xfId="0" applyAlignment="1">
      <alignment horizontal="center" vertical="top"/>
    </xf>
    <xf numFmtId="49" fontId="8" fillId="2" borderId="3" xfId="1" applyNumberFormat="1" applyFont="1" applyFill="1" applyBorder="1" applyAlignment="1">
      <alignment horizontal="center"/>
    </xf>
    <xf numFmtId="4" fontId="8" fillId="3" borderId="3" xfId="1" applyNumberFormat="1" applyFont="1" applyFill="1" applyBorder="1"/>
    <xf numFmtId="49" fontId="9" fillId="3" borderId="3" xfId="1" applyNumberFormat="1" applyFont="1" applyFill="1" applyBorder="1" applyAlignment="1">
      <alignment horizontal="center"/>
    </xf>
    <xf numFmtId="3" fontId="9" fillId="3" borderId="3" xfId="1" applyNumberFormat="1" applyFont="1" applyFill="1" applyBorder="1"/>
    <xf numFmtId="3" fontId="8" fillId="3" borderId="3" xfId="1" applyNumberFormat="1" applyFont="1" applyFill="1" applyBorder="1" applyAlignment="1">
      <alignment horizontal="right"/>
    </xf>
    <xf numFmtId="3" fontId="9" fillId="3" borderId="3" xfId="1" applyNumberFormat="1" applyFont="1" applyFill="1" applyBorder="1" applyAlignment="1">
      <alignment horizontal="right"/>
    </xf>
    <xf numFmtId="3" fontId="9" fillId="3" borderId="3" xfId="1" applyFont="1" applyFill="1" applyBorder="1" applyAlignment="1">
      <alignment horizontal="left"/>
    </xf>
    <xf numFmtId="3" fontId="10" fillId="0" borderId="3" xfId="1" applyNumberFormat="1" applyFont="1" applyFill="1" applyBorder="1" applyAlignment="1"/>
    <xf numFmtId="3" fontId="9" fillId="3" borderId="3" xfId="1" applyFont="1" applyFill="1" applyBorder="1" applyAlignment="1">
      <alignment horizontal="center"/>
    </xf>
    <xf numFmtId="3" fontId="9" fillId="0" borderId="3" xfId="1" applyFont="1" applyBorder="1" applyAlignment="1">
      <alignment horizontal="center"/>
    </xf>
    <xf numFmtId="3" fontId="8" fillId="0" borderId="3" xfId="1" applyNumberFormat="1" applyFont="1" applyBorder="1" applyAlignment="1">
      <alignment horizontal="right"/>
    </xf>
    <xf numFmtId="4" fontId="8" fillId="0" borderId="3" xfId="1" applyNumberFormat="1" applyFont="1" applyFill="1" applyBorder="1"/>
    <xf numFmtId="3" fontId="9" fillId="0" borderId="3" xfId="1" applyNumberFormat="1" applyFont="1" applyBorder="1"/>
    <xf numFmtId="3" fontId="8" fillId="0" borderId="3" xfId="1" applyNumberFormat="1" applyFont="1" applyBorder="1"/>
    <xf numFmtId="3" fontId="25" fillId="0" borderId="3" xfId="1" applyFont="1" applyBorder="1" applyAlignment="1">
      <alignment horizontal="center"/>
    </xf>
    <xf numFmtId="3" fontId="25" fillId="0" borderId="3" xfId="1" applyNumberFormat="1" applyFont="1" applyBorder="1" applyAlignment="1">
      <alignment horizontal="right"/>
    </xf>
    <xf numFmtId="3" fontId="26" fillId="0" borderId="3" xfId="1" applyFont="1" applyBorder="1" applyAlignment="1">
      <alignment horizontal="left"/>
    </xf>
    <xf numFmtId="3" fontId="25" fillId="0" borderId="3" xfId="1" applyFont="1" applyBorder="1" applyAlignment="1">
      <alignment horizontal="left"/>
    </xf>
    <xf numFmtId="3" fontId="9" fillId="0" borderId="3" xfId="1" applyFont="1" applyFill="1" applyBorder="1" applyAlignment="1">
      <alignment horizontal="center"/>
    </xf>
    <xf numFmtId="3" fontId="9" fillId="0" borderId="3" xfId="1" applyNumberFormat="1" applyFont="1" applyBorder="1" applyAlignment="1">
      <alignment horizontal="right"/>
    </xf>
    <xf numFmtId="3" fontId="8" fillId="0" borderId="3" xfId="1" applyNumberFormat="1" applyFont="1" applyFill="1" applyBorder="1"/>
    <xf numFmtId="3" fontId="8" fillId="0" borderId="3" xfId="1" applyNumberFormat="1" applyFont="1" applyFill="1" applyBorder="1" applyAlignment="1">
      <alignment horizontal="right"/>
    </xf>
    <xf numFmtId="3" fontId="9" fillId="0" borderId="3" xfId="1" applyFont="1" applyBorder="1" applyAlignment="1">
      <alignment horizontal="left"/>
    </xf>
    <xf numFmtId="3" fontId="9" fillId="0" borderId="3" xfId="1" applyNumberFormat="1" applyFont="1" applyBorder="1" applyAlignment="1"/>
    <xf numFmtId="3" fontId="8" fillId="0" borderId="3" xfId="1" applyNumberFormat="1" applyFont="1" applyBorder="1" applyAlignment="1"/>
    <xf numFmtId="3" fontId="9" fillId="0" borderId="3" xfId="1" applyFont="1" applyFill="1" applyBorder="1" applyAlignment="1">
      <alignment horizontal="left"/>
    </xf>
    <xf numFmtId="4" fontId="11" fillId="0" borderId="3" xfId="1" applyNumberFormat="1" applyFont="1" applyFill="1" applyBorder="1"/>
    <xf numFmtId="3" fontId="11" fillId="0" borderId="3" xfId="1" applyNumberFormat="1" applyFont="1" applyFill="1" applyBorder="1" applyAlignment="1">
      <alignment horizontal="center"/>
    </xf>
    <xf numFmtId="3" fontId="8" fillId="0" borderId="3" xfId="0" applyNumberFormat="1" applyFont="1" applyBorder="1" applyAlignment="1">
      <alignment horizontal="right" vertical="top"/>
    </xf>
    <xf numFmtId="3" fontId="8" fillId="0" borderId="3" xfId="0" applyNumberFormat="1" applyFont="1" applyBorder="1">
      <alignment vertical="top"/>
    </xf>
    <xf numFmtId="3" fontId="9" fillId="0" borderId="3" xfId="1" applyNumberFormat="1" applyFont="1" applyFill="1" applyBorder="1"/>
    <xf numFmtId="4" fontId="11" fillId="3" borderId="3" xfId="1" applyNumberFormat="1" applyFont="1" applyFill="1" applyBorder="1"/>
    <xf numFmtId="3" fontId="10" fillId="0" borderId="3" xfId="1" applyFont="1" applyBorder="1" applyAlignment="1">
      <alignment horizontal="center"/>
    </xf>
    <xf numFmtId="49" fontId="10" fillId="3" borderId="3" xfId="1" applyNumberFormat="1" applyFont="1" applyFill="1" applyBorder="1" applyAlignment="1">
      <alignment horizontal="center"/>
    </xf>
    <xf numFmtId="4" fontId="10" fillId="0" borderId="3" xfId="1" applyNumberFormat="1" applyFont="1" applyBorder="1" applyAlignment="1">
      <alignment horizontal="center"/>
    </xf>
    <xf numFmtId="4" fontId="10" fillId="3" borderId="3" xfId="1" applyNumberFormat="1" applyFont="1" applyFill="1" applyBorder="1" applyAlignment="1">
      <alignment horizontal="center"/>
    </xf>
    <xf numFmtId="4" fontId="10" fillId="0" borderId="3" xfId="1" applyNumberFormat="1" applyFont="1" applyFill="1" applyBorder="1" applyAlignment="1"/>
    <xf numFmtId="2" fontId="10" fillId="0" borderId="3" xfId="1" applyNumberFormat="1" applyFont="1" applyFill="1" applyBorder="1" applyAlignment="1"/>
    <xf numFmtId="4" fontId="8" fillId="0" borderId="3" xfId="1" applyNumberFormat="1" applyFont="1" applyBorder="1" applyAlignment="1">
      <alignment horizontal="right"/>
    </xf>
    <xf numFmtId="4" fontId="8" fillId="0" borderId="3" xfId="0" applyNumberFormat="1" applyFont="1" applyBorder="1">
      <alignment vertical="top"/>
    </xf>
    <xf numFmtId="0" fontId="16" fillId="0" borderId="0" xfId="5" applyFont="1"/>
    <xf numFmtId="0" fontId="15" fillId="0" borderId="0" xfId="5" applyFont="1" applyAlignment="1">
      <alignment horizontal="center"/>
    </xf>
    <xf numFmtId="0" fontId="14" fillId="0" borderId="0" xfId="5" applyFont="1"/>
    <xf numFmtId="4" fontId="16" fillId="0" borderId="0" xfId="5" applyNumberFormat="1" applyFont="1" applyAlignment="1"/>
    <xf numFmtId="4" fontId="16" fillId="0" borderId="0" xfId="5" applyNumberFormat="1" applyFont="1"/>
    <xf numFmtId="4" fontId="16" fillId="0" borderId="6" xfId="5" applyNumberFormat="1" applyFont="1" applyBorder="1" applyAlignment="1">
      <alignment vertical="center"/>
    </xf>
    <xf numFmtId="0" fontId="15" fillId="0" borderId="2" xfId="5" applyFont="1" applyBorder="1" applyAlignment="1">
      <alignment vertical="center"/>
    </xf>
    <xf numFmtId="4" fontId="16" fillId="0" borderId="2" xfId="5" applyNumberFormat="1" applyFont="1" applyBorder="1" applyAlignment="1">
      <alignment vertical="center"/>
    </xf>
    <xf numFmtId="0" fontId="15" fillId="0" borderId="13" xfId="5" applyFont="1" applyBorder="1" applyAlignment="1">
      <alignment vertical="center"/>
    </xf>
    <xf numFmtId="4" fontId="16" fillId="0" borderId="13" xfId="5" applyNumberFormat="1" applyFont="1" applyBorder="1" applyAlignment="1">
      <alignment vertical="center"/>
    </xf>
    <xf numFmtId="4" fontId="15" fillId="2" borderId="6" xfId="5" applyNumberFormat="1" applyFont="1" applyFill="1" applyBorder="1" applyAlignment="1">
      <alignment vertical="center"/>
    </xf>
    <xf numFmtId="4" fontId="15" fillId="2" borderId="2" xfId="5" applyNumberFormat="1" applyFont="1" applyFill="1" applyBorder="1" applyAlignment="1">
      <alignment vertical="center"/>
    </xf>
    <xf numFmtId="0" fontId="15" fillId="2" borderId="3" xfId="5" applyFont="1" applyFill="1" applyBorder="1" applyAlignment="1">
      <alignment vertical="center"/>
    </xf>
    <xf numFmtId="4" fontId="15" fillId="2" borderId="3" xfId="5" applyNumberFormat="1" applyFont="1" applyFill="1" applyBorder="1" applyAlignment="1">
      <alignment vertical="center"/>
    </xf>
    <xf numFmtId="0" fontId="15" fillId="7" borderId="1" xfId="5" applyFont="1" applyFill="1" applyBorder="1" applyAlignment="1">
      <alignment vertical="center"/>
    </xf>
    <xf numFmtId="0" fontId="16" fillId="0" borderId="0" xfId="5" applyFont="1" applyFill="1"/>
    <xf numFmtId="4" fontId="16" fillId="0" borderId="0" xfId="5" applyNumberFormat="1" applyFont="1" applyFill="1" applyAlignment="1"/>
    <xf numFmtId="0" fontId="15" fillId="0" borderId="0" xfId="5" applyFont="1" applyFill="1" applyBorder="1" applyAlignment="1">
      <alignment vertical="center"/>
    </xf>
    <xf numFmtId="0" fontId="15" fillId="7" borderId="3" xfId="5" applyFont="1" applyFill="1" applyBorder="1" applyAlignment="1">
      <alignment vertical="center"/>
    </xf>
    <xf numFmtId="4" fontId="15" fillId="0" borderId="3" xfId="5" applyNumberFormat="1" applyFont="1" applyBorder="1" applyAlignment="1">
      <alignment vertical="center"/>
    </xf>
    <xf numFmtId="4" fontId="16" fillId="0" borderId="0" xfId="5" applyNumberFormat="1" applyFont="1" applyFill="1" applyBorder="1" applyAlignment="1">
      <alignment horizontal="left"/>
    </xf>
    <xf numFmtId="0" fontId="18" fillId="0" borderId="0" xfId="5" applyFont="1" applyFill="1" applyBorder="1" applyAlignment="1">
      <alignment horizontal="left" vertical="center" wrapText="1"/>
    </xf>
    <xf numFmtId="0" fontId="16" fillId="0" borderId="0" xfId="5" applyFont="1" applyBorder="1"/>
    <xf numFmtId="0" fontId="16" fillId="0" borderId="0" xfId="5" applyFont="1" applyFill="1" applyBorder="1"/>
    <xf numFmtId="0" fontId="17" fillId="0" borderId="0" xfId="5" applyFont="1" applyFill="1" applyBorder="1" applyAlignment="1"/>
    <xf numFmtId="0" fontId="18" fillId="0" borderId="0" xfId="5" applyFont="1" applyFill="1" applyBorder="1" applyAlignment="1"/>
    <xf numFmtId="0" fontId="18" fillId="0" borderId="0" xfId="5" applyFont="1" applyFill="1" applyBorder="1" applyAlignment="1">
      <alignment vertical="center" wrapText="1"/>
    </xf>
    <xf numFmtId="0" fontId="16" fillId="0" borderId="0" xfId="5" applyFont="1" applyBorder="1" applyAlignment="1">
      <alignment horizontal="left" vertical="center" wrapText="1"/>
    </xf>
    <xf numFmtId="4" fontId="16" fillId="0" borderId="0" xfId="5" applyNumberFormat="1" applyFont="1" applyBorder="1" applyAlignment="1">
      <alignment horizontal="center" vertical="center" wrapText="1"/>
    </xf>
    <xf numFmtId="4" fontId="16" fillId="0" borderId="0" xfId="5" applyNumberFormat="1" applyFont="1" applyBorder="1" applyAlignment="1">
      <alignment vertical="center" wrapText="1"/>
    </xf>
    <xf numFmtId="4" fontId="16" fillId="0" borderId="33" xfId="5" applyNumberFormat="1" applyFont="1" applyBorder="1" applyAlignment="1">
      <alignment vertical="center"/>
    </xf>
    <xf numFmtId="4" fontId="16" fillId="0" borderId="1" xfId="5" applyNumberFormat="1" applyFont="1" applyBorder="1" applyAlignment="1">
      <alignment vertical="center"/>
    </xf>
    <xf numFmtId="43" fontId="22" fillId="8" borderId="29" xfId="5" applyNumberFormat="1" applyFont="1" applyFill="1" applyBorder="1" applyAlignment="1">
      <alignment horizontal="left" vertical="center"/>
    </xf>
    <xf numFmtId="14" fontId="22" fillId="8" borderId="22" xfId="5" applyNumberFormat="1" applyFont="1" applyFill="1" applyBorder="1" applyAlignment="1">
      <alignment horizontal="left" vertical="center"/>
    </xf>
    <xf numFmtId="43" fontId="22" fillId="8" borderId="24" xfId="5" applyNumberFormat="1" applyFont="1" applyFill="1" applyBorder="1" applyAlignment="1">
      <alignment horizontal="left" vertical="center"/>
    </xf>
    <xf numFmtId="14" fontId="22" fillId="8" borderId="2" xfId="5" applyNumberFormat="1" applyFont="1" applyFill="1" applyBorder="1" applyAlignment="1">
      <alignment horizontal="left" vertical="center"/>
    </xf>
    <xf numFmtId="43" fontId="22" fillId="8" borderId="14" xfId="5" applyNumberFormat="1" applyFont="1" applyFill="1" applyBorder="1" applyAlignment="1">
      <alignment horizontal="left" vertical="center"/>
    </xf>
    <xf numFmtId="0" fontId="15" fillId="0" borderId="6" xfId="5" applyFont="1" applyFill="1" applyBorder="1" applyAlignment="1">
      <alignment vertical="center"/>
    </xf>
    <xf numFmtId="0" fontId="15" fillId="2" borderId="3" xfId="5" applyFont="1" applyFill="1" applyBorder="1" applyAlignment="1">
      <alignment horizontal="left" vertical="center"/>
    </xf>
    <xf numFmtId="0" fontId="17" fillId="3" borderId="3" xfId="5" applyFont="1" applyFill="1" applyBorder="1" applyAlignment="1">
      <alignment horizontal="center"/>
    </xf>
    <xf numFmtId="4" fontId="17" fillId="3" borderId="3" xfId="5" applyNumberFormat="1" applyFont="1" applyFill="1" applyBorder="1" applyAlignment="1">
      <alignment horizontal="center"/>
    </xf>
    <xf numFmtId="0" fontId="44" fillId="18" borderId="3" xfId="5" applyFont="1" applyFill="1" applyBorder="1" applyAlignment="1">
      <alignment horizontal="center" vertical="center" wrapText="1"/>
    </xf>
    <xf numFmtId="0" fontId="16" fillId="0" borderId="0" xfId="5" applyFont="1" applyAlignment="1"/>
    <xf numFmtId="4" fontId="15" fillId="2" borderId="44" xfId="5" applyNumberFormat="1" applyFont="1" applyFill="1" applyBorder="1" applyAlignment="1">
      <alignment vertical="center"/>
    </xf>
    <xf numFmtId="0" fontId="15" fillId="2" borderId="49" xfId="5" applyFont="1" applyFill="1" applyBorder="1" applyAlignment="1">
      <alignment vertical="center"/>
    </xf>
    <xf numFmtId="4" fontId="15" fillId="0" borderId="68" xfId="5" applyNumberFormat="1" applyFont="1" applyBorder="1" applyAlignment="1">
      <alignment vertical="center"/>
    </xf>
    <xf numFmtId="4" fontId="15" fillId="0" borderId="72" xfId="5" applyNumberFormat="1" applyFont="1" applyBorder="1" applyAlignment="1">
      <alignment vertical="center"/>
    </xf>
    <xf numFmtId="4" fontId="15" fillId="0" borderId="66" xfId="5" applyNumberFormat="1" applyFont="1" applyFill="1" applyBorder="1" applyAlignment="1">
      <alignment horizontal="right" vertical="center"/>
    </xf>
    <xf numFmtId="4" fontId="15" fillId="0" borderId="112" xfId="5" applyNumberFormat="1" applyFont="1" applyBorder="1" applyAlignment="1">
      <alignment vertical="center"/>
    </xf>
    <xf numFmtId="0" fontId="15" fillId="0" borderId="47" xfId="5" applyFont="1" applyBorder="1" applyAlignment="1">
      <alignment vertical="center"/>
    </xf>
    <xf numFmtId="0" fontId="15" fillId="0" borderId="46" xfId="5" applyFont="1" applyBorder="1" applyAlignment="1">
      <alignment vertical="center"/>
    </xf>
    <xf numFmtId="0" fontId="15" fillId="0" borderId="111" xfId="5" applyFont="1" applyBorder="1" applyAlignment="1">
      <alignment vertical="center"/>
    </xf>
    <xf numFmtId="0" fontId="15" fillId="2" borderId="5" xfId="5" applyFont="1" applyFill="1" applyBorder="1" applyAlignment="1">
      <alignment vertical="center"/>
    </xf>
    <xf numFmtId="4" fontId="15" fillId="2" borderId="5" xfId="5" applyNumberFormat="1" applyFont="1" applyFill="1" applyBorder="1" applyAlignment="1">
      <alignment vertical="center"/>
    </xf>
    <xf numFmtId="4" fontId="16" fillId="0" borderId="46" xfId="5" applyNumberFormat="1" applyFont="1" applyBorder="1" applyAlignment="1">
      <alignment vertical="center"/>
    </xf>
    <xf numFmtId="4" fontId="16" fillId="0" borderId="31" xfId="5" applyNumberFormat="1" applyFont="1" applyBorder="1" applyAlignment="1">
      <alignment vertical="center"/>
    </xf>
    <xf numFmtId="43" fontId="22" fillId="8" borderId="55" xfId="5" applyNumberFormat="1" applyFont="1" applyFill="1" applyBorder="1" applyAlignment="1">
      <alignment horizontal="left" vertical="center"/>
    </xf>
    <xf numFmtId="43" fontId="22" fillId="8" borderId="62" xfId="5" applyNumberFormat="1" applyFont="1" applyFill="1" applyBorder="1" applyAlignment="1">
      <alignment horizontal="left" vertical="center"/>
    </xf>
    <xf numFmtId="0" fontId="22" fillId="8" borderId="59" xfId="5" applyFont="1" applyFill="1" applyBorder="1" applyAlignment="1">
      <alignment horizontal="left" vertical="center"/>
    </xf>
    <xf numFmtId="0" fontId="2" fillId="0" borderId="19" xfId="5" applyBorder="1" applyAlignment="1">
      <alignment horizontal="left" vertical="center"/>
    </xf>
    <xf numFmtId="0" fontId="53" fillId="0" borderId="0" xfId="5" applyFont="1"/>
    <xf numFmtId="4" fontId="53" fillId="0" borderId="49" xfId="5" applyNumberFormat="1" applyFont="1" applyBorder="1" applyAlignment="1">
      <alignment vertical="center"/>
    </xf>
    <xf numFmtId="0" fontId="22" fillId="8" borderId="1" xfId="5" applyNumberFormat="1" applyFont="1" applyFill="1" applyBorder="1" applyAlignment="1">
      <alignment horizontal="center" vertical="center"/>
    </xf>
    <xf numFmtId="14" fontId="22" fillId="8" borderId="61" xfId="5" applyNumberFormat="1" applyFont="1" applyFill="1" applyBorder="1" applyAlignment="1">
      <alignment horizontal="left" vertical="center"/>
    </xf>
    <xf numFmtId="4" fontId="22" fillId="8" borderId="1" xfId="5" applyNumberFormat="1" applyFont="1" applyFill="1" applyBorder="1" applyAlignment="1">
      <alignment horizontal="center" vertical="center"/>
    </xf>
    <xf numFmtId="14" fontId="22" fillId="8" borderId="55" xfId="5" applyNumberFormat="1" applyFont="1" applyFill="1" applyBorder="1" applyAlignment="1">
      <alignment horizontal="left" vertical="center"/>
    </xf>
    <xf numFmtId="14" fontId="22" fillId="2" borderId="22" xfId="5" applyNumberFormat="1" applyFont="1" applyFill="1" applyBorder="1" applyAlignment="1">
      <alignment horizontal="center" vertical="center"/>
    </xf>
    <xf numFmtId="14" fontId="22" fillId="2" borderId="22" xfId="5" applyNumberFormat="1" applyFont="1" applyFill="1" applyBorder="1" applyAlignment="1">
      <alignment horizontal="left" vertical="center"/>
    </xf>
    <xf numFmtId="43" fontId="22" fillId="2" borderId="29" xfId="5" applyNumberFormat="1" applyFont="1" applyFill="1" applyBorder="1" applyAlignment="1">
      <alignment horizontal="left" vertical="center"/>
    </xf>
    <xf numFmtId="14" fontId="22" fillId="2" borderId="55" xfId="5" applyNumberFormat="1" applyFont="1" applyFill="1" applyBorder="1" applyAlignment="1">
      <alignment horizontal="left" vertical="center"/>
    </xf>
    <xf numFmtId="0" fontId="22" fillId="8" borderId="2" xfId="5" applyNumberFormat="1" applyFont="1" applyFill="1" applyBorder="1" applyAlignment="1">
      <alignment horizontal="center" vertical="center"/>
    </xf>
    <xf numFmtId="0" fontId="22" fillId="8" borderId="22" xfId="5" applyNumberFormat="1" applyFont="1" applyFill="1" applyBorder="1" applyAlignment="1">
      <alignment horizontal="center" vertical="center"/>
    </xf>
    <xf numFmtId="4" fontId="22" fillId="8" borderId="2" xfId="5" applyNumberFormat="1" applyFont="1" applyFill="1" applyBorder="1" applyAlignment="1">
      <alignment horizontal="center" vertical="center"/>
    </xf>
    <xf numFmtId="14" fontId="22" fillId="8" borderId="62" xfId="5" applyNumberFormat="1" applyFont="1" applyFill="1" applyBorder="1" applyAlignment="1">
      <alignment horizontal="left" vertical="center"/>
    </xf>
    <xf numFmtId="0" fontId="22" fillId="2" borderId="2" xfId="5" applyNumberFormat="1" applyFont="1" applyFill="1" applyBorder="1" applyAlignment="1">
      <alignment horizontal="center" vertical="center"/>
    </xf>
    <xf numFmtId="14" fontId="22" fillId="2" borderId="2" xfId="5" applyNumberFormat="1" applyFont="1" applyFill="1" applyBorder="1" applyAlignment="1">
      <alignment horizontal="left" vertical="center"/>
    </xf>
    <xf numFmtId="43" fontId="22" fillId="2" borderId="14" xfId="5" applyNumberFormat="1" applyFont="1" applyFill="1" applyBorder="1" applyAlignment="1">
      <alignment horizontal="left" vertical="center"/>
    </xf>
    <xf numFmtId="43" fontId="22" fillId="2" borderId="62" xfId="5" applyNumberFormat="1" applyFont="1" applyFill="1" applyBorder="1" applyAlignment="1">
      <alignment horizontal="left" vertical="center"/>
    </xf>
    <xf numFmtId="0" fontId="73" fillId="8" borderId="12" xfId="5" applyFont="1" applyFill="1" applyBorder="1" applyAlignment="1">
      <alignment horizontal="left" vertical="center"/>
    </xf>
    <xf numFmtId="0" fontId="72" fillId="8" borderId="59" xfId="5" applyFont="1" applyFill="1" applyBorder="1" applyAlignment="1">
      <alignment horizontal="left" vertical="center"/>
    </xf>
    <xf numFmtId="0" fontId="22" fillId="2" borderId="59" xfId="5" applyFont="1" applyFill="1" applyBorder="1" applyAlignment="1">
      <alignment horizontal="left" vertical="center"/>
    </xf>
    <xf numFmtId="0" fontId="74" fillId="2" borderId="19" xfId="5" applyFont="1" applyFill="1" applyBorder="1" applyAlignment="1">
      <alignment horizontal="left" vertical="center"/>
    </xf>
    <xf numFmtId="0" fontId="22" fillId="2" borderId="22" xfId="5" applyNumberFormat="1" applyFont="1" applyFill="1" applyBorder="1" applyAlignment="1">
      <alignment horizontal="center" vertical="center"/>
    </xf>
    <xf numFmtId="0" fontId="22" fillId="2" borderId="59" xfId="5" applyFont="1" applyFill="1" applyBorder="1" applyAlignment="1">
      <alignment horizontal="left" vertical="center" wrapText="1"/>
    </xf>
    <xf numFmtId="0" fontId="74" fillId="2" borderId="19" xfId="5" applyFont="1" applyFill="1" applyBorder="1" applyAlignment="1">
      <alignment horizontal="left" vertical="center" wrapText="1"/>
    </xf>
    <xf numFmtId="2" fontId="22" fillId="8" borderId="14" xfId="5" applyNumberFormat="1" applyFont="1" applyFill="1" applyBorder="1" applyAlignment="1">
      <alignment horizontal="center" vertical="center"/>
    </xf>
    <xf numFmtId="0" fontId="22" fillId="8" borderId="59" xfId="5" applyFont="1" applyFill="1" applyBorder="1" applyAlignment="1">
      <alignment horizontal="left" vertical="center" wrapText="1"/>
    </xf>
    <xf numFmtId="0" fontId="75" fillId="0" borderId="19" xfId="5" applyFont="1" applyBorder="1" applyAlignment="1">
      <alignment horizontal="left" vertical="center" wrapText="1"/>
    </xf>
    <xf numFmtId="43" fontId="22" fillId="8" borderId="22" xfId="5" applyNumberFormat="1" applyFont="1" applyFill="1" applyBorder="1" applyAlignment="1">
      <alignment horizontal="left" vertical="center"/>
    </xf>
    <xf numFmtId="0" fontId="22" fillId="2" borderId="12" xfId="5" applyFont="1" applyFill="1" applyBorder="1" applyAlignment="1">
      <alignment horizontal="left" vertical="center"/>
    </xf>
    <xf numFmtId="0" fontId="2" fillId="2" borderId="29" xfId="5" applyFill="1" applyBorder="1" applyAlignment="1">
      <alignment horizontal="left" vertical="center"/>
    </xf>
    <xf numFmtId="0" fontId="69" fillId="0" borderId="19" xfId="5" applyFont="1" applyBorder="1" applyAlignment="1">
      <alignment horizontal="left" vertical="center" wrapText="1"/>
    </xf>
    <xf numFmtId="0" fontId="76" fillId="0" borderId="19" xfId="5" applyFont="1" applyBorder="1" applyAlignment="1">
      <alignment horizontal="left" vertical="center" wrapText="1"/>
    </xf>
    <xf numFmtId="4" fontId="22" fillId="8" borderId="22" xfId="5" applyNumberFormat="1" applyFont="1" applyFill="1" applyBorder="1" applyAlignment="1">
      <alignment horizontal="center" vertical="center"/>
    </xf>
    <xf numFmtId="0" fontId="69" fillId="0" borderId="19" xfId="5" applyFont="1" applyBorder="1" applyAlignment="1">
      <alignment horizontal="left" vertical="center"/>
    </xf>
    <xf numFmtId="4" fontId="22" fillId="8" borderId="29" xfId="5" applyNumberFormat="1" applyFont="1" applyFill="1" applyBorder="1" applyAlignment="1">
      <alignment horizontal="center" vertical="center"/>
    </xf>
    <xf numFmtId="0" fontId="78" fillId="0" borderId="19" xfId="5" applyFont="1" applyBorder="1" applyAlignment="1">
      <alignment horizontal="left" vertical="center" wrapText="1"/>
    </xf>
    <xf numFmtId="14" fontId="22" fillId="8" borderId="24" xfId="5" applyNumberFormat="1" applyFont="1" applyFill="1" applyBorder="1" applyAlignment="1">
      <alignment horizontal="center" vertical="center"/>
    </xf>
    <xf numFmtId="14" fontId="22" fillId="2" borderId="29" xfId="5" applyNumberFormat="1" applyFont="1" applyFill="1" applyBorder="1" applyAlignment="1">
      <alignment horizontal="center" vertical="center"/>
    </xf>
    <xf numFmtId="14" fontId="22" fillId="8" borderId="14" xfId="5" applyNumberFormat="1" applyFont="1" applyFill="1" applyBorder="1" applyAlignment="1">
      <alignment horizontal="center" vertical="center"/>
    </xf>
    <xf numFmtId="14" fontId="22" fillId="8" borderId="29" xfId="5" applyNumberFormat="1" applyFont="1" applyFill="1" applyBorder="1" applyAlignment="1">
      <alignment horizontal="center" vertical="center"/>
    </xf>
    <xf numFmtId="43" fontId="22" fillId="2" borderId="14" xfId="5" applyNumberFormat="1" applyFont="1" applyFill="1" applyBorder="1" applyAlignment="1">
      <alignment horizontal="center" vertical="center"/>
    </xf>
    <xf numFmtId="43" fontId="22" fillId="8" borderId="14" xfId="5" applyNumberFormat="1" applyFont="1" applyFill="1" applyBorder="1" applyAlignment="1">
      <alignment horizontal="center" vertical="center"/>
    </xf>
    <xf numFmtId="43" fontId="22" fillId="8" borderId="29" xfId="5" applyNumberFormat="1" applyFont="1" applyFill="1" applyBorder="1" applyAlignment="1">
      <alignment horizontal="center" vertical="center"/>
    </xf>
    <xf numFmtId="43" fontId="22" fillId="2" borderId="29" xfId="5" applyNumberFormat="1" applyFont="1" applyFill="1" applyBorder="1" applyAlignment="1">
      <alignment horizontal="center" vertical="center"/>
    </xf>
    <xf numFmtId="43" fontId="22" fillId="2" borderId="55" xfId="5" applyNumberFormat="1" applyFont="1" applyFill="1" applyBorder="1" applyAlignment="1">
      <alignment horizontal="left" vertical="center"/>
    </xf>
    <xf numFmtId="0" fontId="56" fillId="3" borderId="3" xfId="5" applyFont="1" applyFill="1" applyBorder="1" applyAlignment="1">
      <alignment vertical="center" wrapText="1"/>
    </xf>
    <xf numFmtId="4" fontId="44" fillId="3" borderId="3" xfId="5" applyNumberFormat="1" applyFont="1" applyFill="1" applyBorder="1" applyAlignment="1">
      <alignment horizontal="center" vertical="center" wrapText="1"/>
    </xf>
    <xf numFmtId="4" fontId="16" fillId="0" borderId="0" xfId="5" applyNumberFormat="1" applyFont="1" applyFill="1" applyBorder="1" applyAlignment="1">
      <alignment horizontal="left" wrapText="1"/>
    </xf>
    <xf numFmtId="0" fontId="13" fillId="0" borderId="0" xfId="5" applyFont="1" applyFill="1" applyBorder="1" applyAlignment="1">
      <alignment vertical="center" wrapText="1"/>
    </xf>
    <xf numFmtId="0" fontId="74" fillId="0" borderId="29" xfId="5" applyFont="1" applyBorder="1" applyAlignment="1">
      <alignment horizontal="left" vertical="center"/>
    </xf>
    <xf numFmtId="0" fontId="15" fillId="3" borderId="3" xfId="5" applyFont="1" applyFill="1" applyBorder="1" applyAlignment="1">
      <alignment horizontal="center"/>
    </xf>
    <xf numFmtId="4" fontId="15" fillId="3" borderId="3" xfId="5" applyNumberFormat="1" applyFont="1" applyFill="1" applyBorder="1" applyAlignment="1">
      <alignment horizontal="center"/>
    </xf>
    <xf numFmtId="3" fontId="79" fillId="19" borderId="37" xfId="0" applyNumberFormat="1" applyFont="1" applyFill="1" applyBorder="1">
      <alignment vertical="top"/>
    </xf>
    <xf numFmtId="3" fontId="79" fillId="19" borderId="3" xfId="0" applyNumberFormat="1" applyFont="1" applyFill="1" applyBorder="1">
      <alignment vertical="top"/>
    </xf>
    <xf numFmtId="3" fontId="79" fillId="19" borderId="41" xfId="0" applyNumberFormat="1" applyFont="1" applyFill="1" applyBorder="1">
      <alignment vertical="top"/>
    </xf>
    <xf numFmtId="3" fontId="79" fillId="19" borderId="42" xfId="0" applyNumberFormat="1" applyFont="1" applyFill="1" applyBorder="1">
      <alignment vertical="top"/>
    </xf>
    <xf numFmtId="3" fontId="10" fillId="19" borderId="41" xfId="1" applyNumberFormat="1" applyFont="1" applyFill="1" applyBorder="1" applyAlignment="1"/>
    <xf numFmtId="3" fontId="46" fillId="0" borderId="3" xfId="0" applyNumberFormat="1" applyFont="1" applyBorder="1" applyAlignment="1">
      <alignment vertical="center" wrapText="1"/>
    </xf>
    <xf numFmtId="43" fontId="46" fillId="0" borderId="3" xfId="4" applyFont="1" applyBorder="1" applyAlignment="1">
      <alignment horizontal="left" vertical="center" wrapText="1"/>
    </xf>
    <xf numFmtId="4" fontId="31" fillId="0" borderId="3" xfId="0" applyFont="1" applyBorder="1" applyAlignment="1">
      <alignment horizontal="center" vertical="center" wrapText="1"/>
    </xf>
    <xf numFmtId="43" fontId="46" fillId="0" borderId="3" xfId="4" applyFont="1" applyBorder="1" applyAlignment="1">
      <alignment horizontal="center" vertical="center" wrapText="1"/>
    </xf>
    <xf numFmtId="4" fontId="46" fillId="0" borderId="3" xfId="0" applyFont="1" applyBorder="1" applyAlignment="1">
      <alignment vertical="center" wrapText="1"/>
    </xf>
    <xf numFmtId="3" fontId="8" fillId="0" borderId="115" xfId="1" applyNumberFormat="1" applyFont="1" applyBorder="1" applyAlignment="1">
      <alignment horizontal="right"/>
    </xf>
    <xf numFmtId="0" fontId="2" fillId="0" borderId="0" xfId="5"/>
    <xf numFmtId="0" fontId="16" fillId="0" borderId="0" xfId="5" applyFont="1"/>
    <xf numFmtId="0" fontId="15" fillId="0" borderId="0" xfId="5" applyFont="1" applyAlignment="1">
      <alignment horizontal="center"/>
    </xf>
    <xf numFmtId="0" fontId="14" fillId="0" borderId="0" xfId="5" applyFont="1"/>
    <xf numFmtId="4" fontId="16" fillId="0" borderId="0" xfId="5" applyNumberFormat="1" applyFont="1" applyAlignment="1"/>
    <xf numFmtId="4" fontId="16" fillId="0" borderId="0" xfId="5" applyNumberFormat="1" applyFont="1"/>
    <xf numFmtId="4" fontId="16" fillId="0" borderId="6" xfId="5" applyNumberFormat="1" applyFont="1" applyBorder="1" applyAlignment="1">
      <alignment vertical="center"/>
    </xf>
    <xf numFmtId="0" fontId="15" fillId="0" borderId="2" xfId="5" applyFont="1" applyBorder="1" applyAlignment="1">
      <alignment vertical="center"/>
    </xf>
    <xf numFmtId="4" fontId="16" fillId="0" borderId="2" xfId="5" applyNumberFormat="1" applyFont="1" applyBorder="1" applyAlignment="1">
      <alignment vertical="center"/>
    </xf>
    <xf numFmtId="0" fontId="15" fillId="0" borderId="13" xfId="5" applyFont="1" applyBorder="1" applyAlignment="1">
      <alignment vertical="center"/>
    </xf>
    <xf numFmtId="4" fontId="16" fillId="0" borderId="13" xfId="5" applyNumberFormat="1" applyFont="1" applyBorder="1" applyAlignment="1">
      <alignment vertical="center"/>
    </xf>
    <xf numFmtId="4" fontId="15" fillId="2" borderId="6" xfId="5" applyNumberFormat="1" applyFont="1" applyFill="1" applyBorder="1" applyAlignment="1">
      <alignment vertical="center"/>
    </xf>
    <xf numFmtId="4" fontId="15" fillId="2" borderId="2" xfId="5" applyNumberFormat="1" applyFont="1" applyFill="1" applyBorder="1" applyAlignment="1">
      <alignment vertical="center"/>
    </xf>
    <xf numFmtId="0" fontId="16" fillId="0" borderId="1" xfId="5" applyNumberFormat="1" applyFont="1" applyBorder="1" applyAlignment="1">
      <alignment vertical="center"/>
    </xf>
    <xf numFmtId="0" fontId="16" fillId="0" borderId="13" xfId="5" applyNumberFormat="1" applyFont="1" applyBorder="1" applyAlignment="1">
      <alignment vertical="center"/>
    </xf>
    <xf numFmtId="0" fontId="15" fillId="2" borderId="3" xfId="5" applyFont="1" applyFill="1" applyBorder="1" applyAlignment="1">
      <alignment vertical="center"/>
    </xf>
    <xf numFmtId="4" fontId="15" fillId="2" borderId="3" xfId="5" applyNumberFormat="1" applyFont="1" applyFill="1" applyBorder="1" applyAlignment="1">
      <alignment vertical="center"/>
    </xf>
    <xf numFmtId="0" fontId="15" fillId="7" borderId="1" xfId="5" applyFont="1" applyFill="1" applyBorder="1" applyAlignment="1">
      <alignment vertical="center"/>
    </xf>
    <xf numFmtId="0" fontId="16" fillId="0" borderId="0" xfId="5" applyFont="1" applyFill="1"/>
    <xf numFmtId="4" fontId="16" fillId="0" borderId="0" xfId="5" applyNumberFormat="1" applyFont="1" applyFill="1" applyAlignment="1"/>
    <xf numFmtId="0" fontId="15" fillId="0" borderId="0" xfId="5" applyFont="1" applyFill="1" applyBorder="1" applyAlignment="1">
      <alignment vertical="center"/>
    </xf>
    <xf numFmtId="0" fontId="15" fillId="7" borderId="3" xfId="5" applyFont="1" applyFill="1" applyBorder="1" applyAlignment="1">
      <alignment vertical="center"/>
    </xf>
    <xf numFmtId="4" fontId="15" fillId="0" borderId="3" xfId="5" applyNumberFormat="1" applyFont="1" applyBorder="1" applyAlignment="1">
      <alignment vertical="center"/>
    </xf>
    <xf numFmtId="4" fontId="16" fillId="0" borderId="0" xfId="5" applyNumberFormat="1" applyFont="1" applyFill="1" applyBorder="1" applyAlignment="1">
      <alignment horizontal="left"/>
    </xf>
    <xf numFmtId="0" fontId="18" fillId="0" borderId="0" xfId="5" applyFont="1" applyFill="1" applyBorder="1" applyAlignment="1">
      <alignment horizontal="left" vertical="center" wrapText="1"/>
    </xf>
    <xf numFmtId="0" fontId="16" fillId="0" borderId="0" xfId="5" applyFont="1" applyBorder="1"/>
    <xf numFmtId="0" fontId="16" fillId="0" borderId="0" xfId="5" applyFont="1" applyFill="1" applyBorder="1"/>
    <xf numFmtId="0" fontId="17" fillId="0" borderId="0" xfId="5" applyFont="1" applyFill="1" applyBorder="1" applyAlignment="1"/>
    <xf numFmtId="0" fontId="18" fillId="0" borderId="0" xfId="5" applyFont="1" applyFill="1" applyBorder="1" applyAlignment="1"/>
    <xf numFmtId="0" fontId="18" fillId="0" borderId="0" xfId="5" applyFont="1" applyFill="1" applyBorder="1" applyAlignment="1">
      <alignment vertical="center" wrapText="1"/>
    </xf>
    <xf numFmtId="0" fontId="16" fillId="0" borderId="0" xfId="5" applyFont="1" applyBorder="1" applyAlignment="1">
      <alignment horizontal="left" vertical="center" wrapText="1"/>
    </xf>
    <xf numFmtId="4" fontId="16" fillId="0" borderId="0" xfId="5" applyNumberFormat="1" applyFont="1" applyBorder="1" applyAlignment="1">
      <alignment horizontal="center" vertical="center" wrapText="1"/>
    </xf>
    <xf numFmtId="4" fontId="16" fillId="0" borderId="0" xfId="5" applyNumberFormat="1" applyFont="1" applyBorder="1" applyAlignment="1">
      <alignment vertical="center" wrapText="1"/>
    </xf>
    <xf numFmtId="0" fontId="16" fillId="0" borderId="2" xfId="5" applyNumberFormat="1" applyFont="1" applyBorder="1" applyAlignment="1">
      <alignment vertical="center"/>
    </xf>
    <xf numFmtId="4" fontId="16" fillId="0" borderId="33" xfId="5" applyNumberFormat="1" applyFont="1" applyBorder="1" applyAlignment="1">
      <alignment vertical="center"/>
    </xf>
    <xf numFmtId="4" fontId="16" fillId="0" borderId="1" xfId="5" applyNumberFormat="1" applyFont="1" applyBorder="1" applyAlignment="1">
      <alignment vertical="center"/>
    </xf>
    <xf numFmtId="0" fontId="15" fillId="0" borderId="6" xfId="5" applyFont="1" applyFill="1" applyBorder="1" applyAlignment="1">
      <alignment vertical="center"/>
    </xf>
    <xf numFmtId="0" fontId="15" fillId="2" borderId="3" xfId="5" applyFont="1" applyFill="1" applyBorder="1" applyAlignment="1">
      <alignment horizontal="left" vertical="center"/>
    </xf>
    <xf numFmtId="0" fontId="17" fillId="3" borderId="3" xfId="5" applyFont="1" applyFill="1" applyBorder="1" applyAlignment="1">
      <alignment horizontal="center"/>
    </xf>
    <xf numFmtId="4" fontId="17" fillId="3" borderId="3" xfId="5" applyNumberFormat="1" applyFont="1" applyFill="1" applyBorder="1" applyAlignment="1">
      <alignment horizontal="center"/>
    </xf>
    <xf numFmtId="0" fontId="44" fillId="18" borderId="3" xfId="5" applyFont="1" applyFill="1" applyBorder="1" applyAlignment="1">
      <alignment horizontal="center" vertical="center" wrapText="1"/>
    </xf>
    <xf numFmtId="4" fontId="44" fillId="9" borderId="3" xfId="5" applyNumberFormat="1" applyFont="1" applyFill="1" applyBorder="1" applyAlignment="1">
      <alignment horizontal="right" vertical="center" wrapText="1"/>
    </xf>
    <xf numFmtId="0" fontId="56" fillId="7" borderId="3" xfId="5" applyFont="1" applyFill="1" applyBorder="1" applyAlignment="1">
      <alignment vertical="center" wrapText="1"/>
    </xf>
    <xf numFmtId="0" fontId="16" fillId="0" borderId="0" xfId="5" applyFont="1" applyAlignment="1"/>
    <xf numFmtId="4" fontId="15" fillId="2" borderId="44" xfId="5" applyNumberFormat="1" applyFont="1" applyFill="1" applyBorder="1" applyAlignment="1">
      <alignment vertical="center"/>
    </xf>
    <xf numFmtId="0" fontId="15" fillId="2" borderId="49" xfId="5" applyFont="1" applyFill="1" applyBorder="1" applyAlignment="1">
      <alignment vertical="center"/>
    </xf>
    <xf numFmtId="4" fontId="15" fillId="0" borderId="68" xfId="5" applyNumberFormat="1" applyFont="1" applyBorder="1" applyAlignment="1">
      <alignment vertical="center"/>
    </xf>
    <xf numFmtId="4" fontId="15" fillId="0" borderId="72" xfId="5" applyNumberFormat="1" applyFont="1" applyBorder="1" applyAlignment="1">
      <alignment vertical="center"/>
    </xf>
    <xf numFmtId="4" fontId="15" fillId="0" borderId="66" xfId="5" applyNumberFormat="1" applyFont="1" applyFill="1" applyBorder="1" applyAlignment="1">
      <alignment horizontal="right" vertical="center"/>
    </xf>
    <xf numFmtId="4" fontId="15" fillId="0" borderId="112" xfId="5" applyNumberFormat="1" applyFont="1" applyBorder="1" applyAlignment="1">
      <alignment vertical="center"/>
    </xf>
    <xf numFmtId="0" fontId="15" fillId="0" borderId="47" xfId="5" applyFont="1" applyBorder="1" applyAlignment="1">
      <alignment vertical="center"/>
    </xf>
    <xf numFmtId="0" fontId="15" fillId="0" borderId="46" xfId="5" applyFont="1" applyBorder="1" applyAlignment="1">
      <alignment vertical="center"/>
    </xf>
    <xf numFmtId="0" fontId="15" fillId="0" borderId="111" xfId="5" applyFont="1" applyBorder="1" applyAlignment="1">
      <alignment vertical="center"/>
    </xf>
    <xf numFmtId="0" fontId="15" fillId="2" borderId="5" xfId="5" applyFont="1" applyFill="1" applyBorder="1" applyAlignment="1">
      <alignment vertical="center"/>
    </xf>
    <xf numFmtId="4" fontId="15" fillId="2" borderId="5" xfId="5" applyNumberFormat="1" applyFont="1" applyFill="1" applyBorder="1" applyAlignment="1">
      <alignment vertical="center"/>
    </xf>
    <xf numFmtId="0" fontId="13" fillId="0" borderId="47" xfId="5" applyFont="1" applyBorder="1" applyAlignment="1">
      <alignment vertical="center"/>
    </xf>
    <xf numFmtId="0" fontId="16" fillId="0" borderId="111" xfId="5" applyFont="1" applyBorder="1" applyAlignment="1">
      <alignment vertical="center"/>
    </xf>
    <xf numFmtId="0" fontId="16" fillId="0" borderId="69" xfId="5" applyFont="1" applyBorder="1" applyAlignment="1">
      <alignment vertical="center"/>
    </xf>
    <xf numFmtId="4" fontId="16" fillId="0" borderId="44" xfId="5" applyNumberFormat="1" applyFont="1" applyBorder="1" applyAlignment="1">
      <alignment vertical="center"/>
    </xf>
    <xf numFmtId="0" fontId="16" fillId="0" borderId="9" xfId="5" applyNumberFormat="1" applyFont="1" applyBorder="1" applyAlignment="1">
      <alignment vertical="center"/>
    </xf>
    <xf numFmtId="0" fontId="13" fillId="0" borderId="46" xfId="5" applyFont="1" applyBorder="1" applyAlignment="1">
      <alignment vertical="center"/>
    </xf>
    <xf numFmtId="4" fontId="16" fillId="0" borderId="49" xfId="5" applyNumberFormat="1" applyFont="1" applyBorder="1" applyAlignment="1">
      <alignment vertical="center"/>
    </xf>
    <xf numFmtId="4" fontId="16" fillId="0" borderId="46" xfId="5" applyNumberFormat="1" applyFont="1" applyBorder="1" applyAlignment="1">
      <alignment vertical="center"/>
    </xf>
    <xf numFmtId="4" fontId="16" fillId="0" borderId="31" xfId="5" applyNumberFormat="1" applyFont="1" applyBorder="1" applyAlignment="1">
      <alignment vertical="center"/>
    </xf>
    <xf numFmtId="0" fontId="34" fillId="0" borderId="1" xfId="5" applyFont="1" applyBorder="1" applyAlignment="1">
      <alignment horizontal="center" vertical="center" wrapText="1"/>
    </xf>
    <xf numFmtId="0" fontId="34" fillId="0" borderId="2" xfId="5" applyFont="1" applyBorder="1" applyAlignment="1">
      <alignment horizontal="center" vertical="center" wrapText="1"/>
    </xf>
    <xf numFmtId="0" fontId="34" fillId="0" borderId="1" xfId="5" applyFont="1" applyBorder="1" applyAlignment="1">
      <alignment horizontal="left" vertical="center" wrapText="1"/>
    </xf>
    <xf numFmtId="4" fontId="34" fillId="0" borderId="2" xfId="5" applyNumberFormat="1" applyFont="1" applyBorder="1" applyAlignment="1">
      <alignment horizontal="right" vertical="center" wrapText="1"/>
    </xf>
    <xf numFmtId="4" fontId="34" fillId="0" borderId="1" xfId="5" applyNumberFormat="1" applyFont="1" applyBorder="1" applyAlignment="1">
      <alignment horizontal="right" vertical="center" wrapText="1"/>
    </xf>
    <xf numFmtId="0" fontId="36" fillId="0" borderId="2" xfId="5" applyFont="1" applyBorder="1" applyAlignment="1">
      <alignment horizontal="center" vertical="center" wrapText="1"/>
    </xf>
    <xf numFmtId="14" fontId="36" fillId="0" borderId="1" xfId="5" applyNumberFormat="1" applyFont="1" applyBorder="1" applyAlignment="1">
      <alignment horizontal="center" vertical="center" wrapText="1"/>
    </xf>
    <xf numFmtId="14" fontId="36" fillId="0" borderId="68" xfId="5" applyNumberFormat="1" applyFont="1" applyBorder="1" applyAlignment="1">
      <alignment horizontal="center" vertical="center" wrapText="1"/>
    </xf>
    <xf numFmtId="14" fontId="36" fillId="0" borderId="2" xfId="5" applyNumberFormat="1" applyFont="1" applyBorder="1" applyAlignment="1">
      <alignment horizontal="center" vertical="center" wrapText="1"/>
    </xf>
    <xf numFmtId="14" fontId="36" fillId="0" borderId="66" xfId="5" applyNumberFormat="1" applyFont="1" applyBorder="1" applyAlignment="1">
      <alignment horizontal="center" vertical="center" wrapText="1"/>
    </xf>
    <xf numFmtId="4" fontId="0" fillId="0" borderId="0" xfId="0">
      <alignment vertical="top"/>
    </xf>
    <xf numFmtId="49" fontId="8" fillId="2" borderId="3" xfId="1" applyNumberFormat="1" applyFont="1" applyFill="1" applyBorder="1" applyAlignment="1">
      <alignment horizontal="center"/>
    </xf>
    <xf numFmtId="4" fontId="8" fillId="3" borderId="3" xfId="1" applyNumberFormat="1" applyFont="1" applyFill="1" applyBorder="1"/>
    <xf numFmtId="3" fontId="9" fillId="3" borderId="3" xfId="1" applyNumberFormat="1" applyFont="1" applyFill="1" applyBorder="1"/>
    <xf numFmtId="3" fontId="9" fillId="3" borderId="3" xfId="1" applyFont="1" applyFill="1" applyBorder="1" applyAlignment="1">
      <alignment horizontal="center"/>
    </xf>
    <xf numFmtId="3" fontId="9" fillId="0" borderId="3" xfId="1" applyFont="1" applyBorder="1" applyAlignment="1">
      <alignment horizontal="center"/>
    </xf>
    <xf numFmtId="3" fontId="9" fillId="0" borderId="3" xfId="1" applyFont="1" applyBorder="1" applyAlignment="1">
      <alignment horizontal="left"/>
    </xf>
    <xf numFmtId="3" fontId="10" fillId="4" borderId="3" xfId="1" applyNumberFormat="1" applyFont="1" applyFill="1" applyBorder="1" applyAlignment="1"/>
    <xf numFmtId="3" fontId="10" fillId="4" borderId="3" xfId="1" applyNumberFormat="1" applyFont="1" applyFill="1" applyBorder="1" applyAlignment="1">
      <alignment horizontal="center"/>
    </xf>
    <xf numFmtId="49" fontId="9" fillId="3" borderId="3" xfId="1" applyNumberFormat="1" applyFont="1" applyFill="1" applyBorder="1" applyAlignment="1">
      <alignment horizontal="center"/>
    </xf>
    <xf numFmtId="49" fontId="9" fillId="0" borderId="3" xfId="1" applyNumberFormat="1" applyFont="1" applyFill="1" applyBorder="1" applyAlignment="1">
      <alignment horizontal="center"/>
    </xf>
    <xf numFmtId="3" fontId="25" fillId="0" borderId="3" xfId="1" applyFont="1" applyBorder="1" applyAlignment="1">
      <alignment horizontal="center"/>
    </xf>
    <xf numFmtId="3" fontId="25" fillId="0" borderId="3" xfId="1" applyFont="1" applyBorder="1" applyAlignment="1">
      <alignment horizontal="left"/>
    </xf>
    <xf numFmtId="3" fontId="9" fillId="3" borderId="3" xfId="1" applyFont="1" applyFill="1" applyBorder="1" applyAlignment="1">
      <alignment horizontal="left"/>
    </xf>
    <xf numFmtId="4" fontId="11" fillId="3" borderId="3" xfId="1" applyNumberFormat="1" applyFont="1" applyFill="1" applyBorder="1"/>
    <xf numFmtId="3" fontId="10" fillId="0" borderId="3" xfId="1" applyFont="1" applyBorder="1" applyAlignment="1">
      <alignment horizontal="center"/>
    </xf>
    <xf numFmtId="49" fontId="10" fillId="0" borderId="3" xfId="1" applyNumberFormat="1" applyFont="1" applyBorder="1" applyAlignment="1">
      <alignment horizontal="center"/>
    </xf>
    <xf numFmtId="4" fontId="10" fillId="0" borderId="3" xfId="1" applyNumberFormat="1" applyFont="1" applyBorder="1" applyAlignment="1">
      <alignment horizontal="center"/>
    </xf>
    <xf numFmtId="3" fontId="9" fillId="3" borderId="3" xfId="1" applyNumberFormat="1" applyFont="1" applyFill="1" applyBorder="1" applyProtection="1">
      <protection locked="0"/>
    </xf>
    <xf numFmtId="4" fontId="8" fillId="3" borderId="3" xfId="1" applyNumberFormat="1" applyFont="1" applyFill="1" applyBorder="1" applyProtection="1">
      <protection locked="0"/>
    </xf>
    <xf numFmtId="3" fontId="8" fillId="0" borderId="3" xfId="1" applyNumberFormat="1" applyFont="1" applyBorder="1" applyAlignment="1" applyProtection="1">
      <alignment horizontal="right"/>
      <protection locked="0"/>
    </xf>
    <xf numFmtId="4" fontId="8" fillId="0" borderId="3" xfId="1" applyNumberFormat="1" applyFont="1" applyFill="1" applyBorder="1" applyProtection="1">
      <protection locked="0"/>
    </xf>
    <xf numFmtId="3" fontId="8" fillId="0" borderId="3" xfId="1" applyNumberFormat="1" applyFont="1" applyBorder="1" applyProtection="1">
      <protection locked="0"/>
    </xf>
    <xf numFmtId="3" fontId="8" fillId="3" borderId="3" xfId="1" applyNumberFormat="1" applyFont="1" applyFill="1" applyBorder="1" applyAlignment="1" applyProtection="1">
      <alignment horizontal="right"/>
      <protection locked="0"/>
    </xf>
    <xf numFmtId="3" fontId="8" fillId="0" borderId="3" xfId="1" applyNumberFormat="1" applyFont="1" applyFill="1" applyBorder="1" applyProtection="1">
      <protection locked="0"/>
    </xf>
    <xf numFmtId="3" fontId="8" fillId="0" borderId="3" xfId="1" applyNumberFormat="1" applyFont="1" applyBorder="1" applyAlignment="1" applyProtection="1">
      <protection locked="0"/>
    </xf>
    <xf numFmtId="4" fontId="11" fillId="0" borderId="3" xfId="1" applyNumberFormat="1" applyFont="1" applyFill="1" applyBorder="1" applyProtection="1">
      <protection locked="0"/>
    </xf>
    <xf numFmtId="3" fontId="8" fillId="0" borderId="3" xfId="1" applyNumberFormat="1" applyFont="1" applyFill="1" applyBorder="1" applyAlignment="1" applyProtection="1">
      <alignment horizontal="right"/>
      <protection locked="0"/>
    </xf>
    <xf numFmtId="3" fontId="8" fillId="0" borderId="3" xfId="0" applyNumberFormat="1" applyFont="1" applyBorder="1" applyAlignment="1" applyProtection="1">
      <alignment horizontal="right" vertical="top"/>
      <protection locked="0"/>
    </xf>
    <xf numFmtId="3" fontId="8" fillId="0" borderId="3" xfId="0" applyNumberFormat="1" applyFont="1" applyBorder="1" applyProtection="1">
      <alignment vertical="top"/>
      <protection locked="0"/>
    </xf>
    <xf numFmtId="3" fontId="9" fillId="3" borderId="3" xfId="1" applyNumberFormat="1" applyFont="1" applyFill="1" applyBorder="1" applyProtection="1"/>
    <xf numFmtId="3" fontId="8" fillId="0" borderId="3" xfId="1" applyNumberFormat="1" applyFont="1" applyBorder="1" applyAlignment="1" applyProtection="1">
      <alignment horizontal="right"/>
    </xf>
    <xf numFmtId="3" fontId="8" fillId="3" borderId="3" xfId="1" applyNumberFormat="1" applyFont="1" applyFill="1" applyBorder="1" applyAlignment="1" applyProtection="1">
      <alignment horizontal="right"/>
    </xf>
    <xf numFmtId="3" fontId="8" fillId="0" borderId="3" xfId="1" applyNumberFormat="1" applyFont="1" applyBorder="1" applyProtection="1"/>
    <xf numFmtId="3" fontId="8" fillId="0" borderId="3" xfId="1" applyNumberFormat="1" applyFont="1" applyFill="1" applyBorder="1" applyProtection="1"/>
    <xf numFmtId="3" fontId="8" fillId="0" borderId="3" xfId="1" applyNumberFormat="1" applyFont="1" applyBorder="1" applyAlignment="1" applyProtection="1"/>
    <xf numFmtId="3" fontId="8" fillId="0" borderId="3" xfId="1" applyNumberFormat="1" applyFont="1" applyFill="1" applyBorder="1" applyAlignment="1" applyProtection="1">
      <alignment horizontal="right"/>
    </xf>
    <xf numFmtId="3" fontId="8" fillId="0" borderId="3" xfId="0" applyNumberFormat="1" applyFont="1" applyBorder="1" applyProtection="1">
      <alignment vertical="top"/>
    </xf>
    <xf numFmtId="3" fontId="8" fillId="0" borderId="3" xfId="0" applyNumberFormat="1" applyFont="1" applyBorder="1" applyAlignment="1" applyProtection="1">
      <alignment horizontal="right" vertical="top"/>
    </xf>
    <xf numFmtId="3" fontId="9" fillId="0" borderId="3" xfId="1" applyNumberFormat="1" applyFont="1" applyBorder="1" applyProtection="1"/>
    <xf numFmtId="3" fontId="25" fillId="0" borderId="3" xfId="1" applyNumberFormat="1" applyFont="1" applyBorder="1" applyAlignment="1" applyProtection="1">
      <alignment horizontal="right"/>
    </xf>
    <xf numFmtId="3" fontId="9" fillId="3" borderId="3" xfId="1" applyNumberFormat="1" applyFont="1" applyFill="1" applyBorder="1" applyAlignment="1" applyProtection="1">
      <alignment horizontal="right"/>
    </xf>
    <xf numFmtId="3" fontId="9" fillId="0" borderId="3" xfId="1" applyNumberFormat="1" applyFont="1" applyBorder="1" applyAlignment="1" applyProtection="1">
      <alignment horizontal="right"/>
    </xf>
    <xf numFmtId="3" fontId="9" fillId="0" borderId="3" xfId="1" applyNumberFormat="1" applyFont="1" applyBorder="1" applyAlignment="1" applyProtection="1"/>
    <xf numFmtId="3" fontId="9" fillId="0" borderId="3" xfId="1" applyNumberFormat="1" applyFont="1" applyFill="1" applyBorder="1" applyProtection="1"/>
    <xf numFmtId="3" fontId="10" fillId="4" borderId="3" xfId="1" applyNumberFormat="1" applyFont="1" applyFill="1" applyBorder="1" applyAlignment="1">
      <alignment horizontal="right"/>
    </xf>
    <xf numFmtId="4" fontId="8" fillId="3" borderId="3" xfId="1" applyNumberFormat="1" applyFont="1" applyFill="1" applyBorder="1" applyAlignment="1">
      <alignment horizontal="right"/>
    </xf>
    <xf numFmtId="3" fontId="8" fillId="0" borderId="3" xfId="1" applyNumberFormat="1" applyFont="1" applyBorder="1" applyAlignment="1">
      <alignment horizontal="right"/>
    </xf>
    <xf numFmtId="3" fontId="8" fillId="0" borderId="3" xfId="1" applyNumberFormat="1" applyFont="1" applyFill="1" applyBorder="1"/>
    <xf numFmtId="3" fontId="8" fillId="0" borderId="3" xfId="1" applyNumberFormat="1" applyFont="1" applyFill="1" applyBorder="1" applyAlignment="1">
      <alignment horizontal="right"/>
    </xf>
    <xf numFmtId="3" fontId="11" fillId="0" borderId="3" xfId="1" applyNumberFormat="1" applyFont="1" applyBorder="1" applyAlignment="1" applyProtection="1">
      <alignment horizontal="right"/>
      <protection locked="0"/>
    </xf>
    <xf numFmtId="0" fontId="2" fillId="0" borderId="0" xfId="5"/>
    <xf numFmtId="0" fontId="16" fillId="0" borderId="0" xfId="5" applyFont="1"/>
    <xf numFmtId="0" fontId="15" fillId="0" borderId="0" xfId="5" applyFont="1" applyAlignment="1">
      <alignment horizontal="center"/>
    </xf>
    <xf numFmtId="0" fontId="14" fillId="0" borderId="0" xfId="5" applyFont="1"/>
    <xf numFmtId="4" fontId="16" fillId="0" borderId="0" xfId="5" applyNumberFormat="1" applyFont="1" applyAlignment="1"/>
    <xf numFmtId="4" fontId="16" fillId="0" borderId="0" xfId="5" applyNumberFormat="1" applyFont="1"/>
    <xf numFmtId="4" fontId="16" fillId="0" borderId="6" xfId="5" applyNumberFormat="1" applyFont="1" applyBorder="1" applyAlignment="1">
      <alignment vertical="center"/>
    </xf>
    <xf numFmtId="0" fontId="15" fillId="0" borderId="2" xfId="5" applyFont="1" applyBorder="1" applyAlignment="1">
      <alignment vertical="center"/>
    </xf>
    <xf numFmtId="4" fontId="16" fillId="0" borderId="2" xfId="5" applyNumberFormat="1" applyFont="1" applyBorder="1" applyAlignment="1">
      <alignment vertical="center"/>
    </xf>
    <xf numFmtId="0" fontId="15" fillId="0" borderId="13" xfId="5" applyFont="1" applyBorder="1" applyAlignment="1">
      <alignment vertical="center"/>
    </xf>
    <xf numFmtId="4" fontId="16" fillId="0" borderId="13" xfId="5" applyNumberFormat="1" applyFont="1" applyBorder="1" applyAlignment="1">
      <alignment vertical="center"/>
    </xf>
    <xf numFmtId="4" fontId="15" fillId="2" borderId="6" xfId="5" applyNumberFormat="1" applyFont="1" applyFill="1" applyBorder="1" applyAlignment="1">
      <alignment vertical="center"/>
    </xf>
    <xf numFmtId="4" fontId="15" fillId="2" borderId="2" xfId="5" applyNumberFormat="1" applyFont="1" applyFill="1" applyBorder="1" applyAlignment="1">
      <alignment vertical="center"/>
    </xf>
    <xf numFmtId="0" fontId="15" fillId="2" borderId="3" xfId="5" applyFont="1" applyFill="1" applyBorder="1" applyAlignment="1">
      <alignment vertical="center"/>
    </xf>
    <xf numFmtId="4" fontId="15" fillId="2" borderId="3" xfId="5" applyNumberFormat="1" applyFont="1" applyFill="1" applyBorder="1" applyAlignment="1">
      <alignment vertical="center"/>
    </xf>
    <xf numFmtId="0" fontId="15" fillId="7" borderId="1" xfId="5" applyFont="1" applyFill="1" applyBorder="1" applyAlignment="1">
      <alignment vertical="center"/>
    </xf>
    <xf numFmtId="0" fontId="16" fillId="0" borderId="0" xfId="5" applyFont="1" applyFill="1"/>
    <xf numFmtId="4" fontId="16" fillId="0" borderId="0" xfId="5" applyNumberFormat="1" applyFont="1" applyFill="1" applyAlignment="1"/>
    <xf numFmtId="0" fontId="15" fillId="0" borderId="0" xfId="5" applyFont="1" applyFill="1" applyBorder="1" applyAlignment="1">
      <alignment vertical="center"/>
    </xf>
    <xf numFmtId="0" fontId="15" fillId="7" borderId="3" xfId="5" applyFont="1" applyFill="1" applyBorder="1" applyAlignment="1">
      <alignment vertical="center"/>
    </xf>
    <xf numFmtId="4" fontId="15" fillId="0" borderId="3" xfId="5" applyNumberFormat="1" applyFont="1" applyBorder="1" applyAlignment="1">
      <alignment vertical="center"/>
    </xf>
    <xf numFmtId="4" fontId="16" fillId="0" borderId="0" xfId="5" applyNumberFormat="1" applyFont="1" applyFill="1" applyBorder="1" applyAlignment="1">
      <alignment horizontal="left"/>
    </xf>
    <xf numFmtId="0" fontId="18" fillId="0" borderId="0" xfId="5" applyFont="1" applyFill="1" applyBorder="1" applyAlignment="1">
      <alignment horizontal="left" vertical="center" wrapText="1"/>
    </xf>
    <xf numFmtId="0" fontId="16" fillId="0" borderId="0" xfId="5" applyFont="1" applyBorder="1"/>
    <xf numFmtId="0" fontId="16" fillId="0" borderId="0" xfId="5" applyFont="1" applyFill="1" applyBorder="1"/>
    <xf numFmtId="0" fontId="17" fillId="0" borderId="0" xfId="5" applyFont="1" applyFill="1" applyBorder="1" applyAlignment="1"/>
    <xf numFmtId="0" fontId="18" fillId="0" borderId="0" xfId="5" applyFont="1" applyFill="1" applyBorder="1" applyAlignment="1"/>
    <xf numFmtId="0" fontId="18" fillId="0" borderId="0" xfId="5" applyFont="1" applyFill="1" applyBorder="1" applyAlignment="1">
      <alignment vertical="center" wrapText="1"/>
    </xf>
    <xf numFmtId="0" fontId="16" fillId="0" borderId="0" xfId="5" applyFont="1" applyBorder="1" applyAlignment="1">
      <alignment horizontal="left" vertical="center" wrapText="1"/>
    </xf>
    <xf numFmtId="4" fontId="16" fillId="0" borderId="0" xfId="5" applyNumberFormat="1" applyFont="1" applyBorder="1" applyAlignment="1">
      <alignment horizontal="center" vertical="center" wrapText="1"/>
    </xf>
    <xf numFmtId="4" fontId="16" fillId="0" borderId="0" xfId="5" applyNumberFormat="1" applyFont="1" applyBorder="1" applyAlignment="1">
      <alignment vertical="center" wrapText="1"/>
    </xf>
    <xf numFmtId="4" fontId="16" fillId="0" borderId="1" xfId="5" applyNumberFormat="1" applyFont="1" applyBorder="1" applyAlignment="1">
      <alignment vertical="center"/>
    </xf>
    <xf numFmtId="0" fontId="15" fillId="0" borderId="6" xfId="5" applyFont="1" applyFill="1" applyBorder="1" applyAlignment="1">
      <alignment vertical="center"/>
    </xf>
    <xf numFmtId="0" fontId="15" fillId="2" borderId="3" xfId="5" applyFont="1" applyFill="1" applyBorder="1" applyAlignment="1">
      <alignment horizontal="left" vertical="center"/>
    </xf>
    <xf numFmtId="0" fontId="17" fillId="3" borderId="3" xfId="5" applyFont="1" applyFill="1" applyBorder="1" applyAlignment="1">
      <alignment horizontal="center"/>
    </xf>
    <xf numFmtId="4" fontId="17" fillId="3" borderId="3" xfId="5" applyNumberFormat="1" applyFont="1" applyFill="1" applyBorder="1" applyAlignment="1">
      <alignment horizontal="center"/>
    </xf>
    <xf numFmtId="0" fontId="44" fillId="18" borderId="3" xfId="5" applyFont="1" applyFill="1" applyBorder="1" applyAlignment="1">
      <alignment horizontal="center" vertical="center" wrapText="1"/>
    </xf>
    <xf numFmtId="4" fontId="44" fillId="9" borderId="3" xfId="5" applyNumberFormat="1" applyFont="1" applyFill="1" applyBorder="1" applyAlignment="1">
      <alignment horizontal="right" vertical="center" wrapText="1"/>
    </xf>
    <xf numFmtId="0" fontId="56" fillId="7" borderId="3" xfId="5" applyFont="1" applyFill="1" applyBorder="1" applyAlignment="1">
      <alignment vertical="center" wrapText="1"/>
    </xf>
    <xf numFmtId="0" fontId="16" fillId="0" borderId="0" xfId="5" applyFont="1" applyAlignment="1"/>
    <xf numFmtId="4" fontId="15" fillId="2" borderId="44" xfId="5" applyNumberFormat="1" applyFont="1" applyFill="1" applyBorder="1" applyAlignment="1">
      <alignment vertical="center"/>
    </xf>
    <xf numFmtId="0" fontId="15" fillId="2" borderId="49" xfId="5" applyFont="1" applyFill="1" applyBorder="1" applyAlignment="1">
      <alignment vertical="center"/>
    </xf>
    <xf numFmtId="4" fontId="15" fillId="0" borderId="68" xfId="5" applyNumberFormat="1" applyFont="1" applyBorder="1" applyAlignment="1">
      <alignment vertical="center"/>
    </xf>
    <xf numFmtId="4" fontId="15" fillId="0" borderId="72" xfId="5" applyNumberFormat="1" applyFont="1" applyBorder="1" applyAlignment="1">
      <alignment vertical="center"/>
    </xf>
    <xf numFmtId="4" fontId="15" fillId="0" borderId="66" xfId="5" applyNumberFormat="1" applyFont="1" applyFill="1" applyBorder="1" applyAlignment="1">
      <alignment horizontal="right" vertical="center"/>
    </xf>
    <xf numFmtId="4" fontId="15" fillId="0" borderId="112" xfId="5" applyNumberFormat="1" applyFont="1" applyBorder="1" applyAlignment="1">
      <alignment vertical="center"/>
    </xf>
    <xf numFmtId="0" fontId="15" fillId="0" borderId="47" xfId="5" applyFont="1" applyBorder="1" applyAlignment="1">
      <alignment vertical="center"/>
    </xf>
    <xf numFmtId="0" fontId="15" fillId="0" borderId="46" xfId="5" applyFont="1" applyBorder="1" applyAlignment="1">
      <alignment vertical="center"/>
    </xf>
    <xf numFmtId="0" fontId="15" fillId="0" borderId="111" xfId="5" applyFont="1" applyBorder="1" applyAlignment="1">
      <alignment vertical="center"/>
    </xf>
    <xf numFmtId="4" fontId="16" fillId="0" borderId="49" xfId="5" applyNumberFormat="1" applyFont="1" applyBorder="1" applyAlignment="1">
      <alignment vertical="center"/>
    </xf>
    <xf numFmtId="0" fontId="29" fillId="0" borderId="1" xfId="5" applyFont="1" applyFill="1" applyBorder="1" applyAlignment="1">
      <alignment horizontal="center" vertical="center" wrapText="1"/>
    </xf>
    <xf numFmtId="0" fontId="29" fillId="0" borderId="2" xfId="5" applyFont="1" applyFill="1" applyBorder="1" applyAlignment="1">
      <alignment horizontal="center" vertical="center" wrapText="1"/>
    </xf>
    <xf numFmtId="4" fontId="30" fillId="0" borderId="1" xfId="5" applyNumberFormat="1" applyFont="1" applyFill="1" applyBorder="1" applyAlignment="1">
      <alignment horizontal="right" vertical="center" wrapText="1"/>
    </xf>
    <xf numFmtId="4" fontId="30" fillId="0" borderId="18" xfId="5" applyNumberFormat="1" applyFont="1" applyFill="1" applyBorder="1" applyAlignment="1">
      <alignment horizontal="right" vertical="center" wrapText="1"/>
    </xf>
    <xf numFmtId="4" fontId="30" fillId="0" borderId="2" xfId="5" applyNumberFormat="1" applyFont="1" applyFill="1" applyBorder="1" applyAlignment="1">
      <alignment horizontal="right" vertical="center" wrapText="1"/>
    </xf>
    <xf numFmtId="4" fontId="30" fillId="0" borderId="8" xfId="5" applyNumberFormat="1" applyFont="1" applyFill="1" applyBorder="1" applyAlignment="1">
      <alignment horizontal="right" vertical="center" wrapText="1"/>
    </xf>
    <xf numFmtId="4" fontId="30" fillId="0" borderId="0" xfId="5" applyNumberFormat="1" applyFont="1" applyFill="1" applyBorder="1" applyAlignment="1">
      <alignment horizontal="right" vertical="center" wrapText="1"/>
    </xf>
    <xf numFmtId="14" fontId="29" fillId="0" borderId="1" xfId="5" applyNumberFormat="1" applyFont="1" applyFill="1" applyBorder="1" applyAlignment="1">
      <alignment horizontal="right" vertical="center" wrapText="1"/>
    </xf>
    <xf numFmtId="14" fontId="29" fillId="0" borderId="68" xfId="5" applyNumberFormat="1" applyFont="1" applyFill="1" applyBorder="1" applyAlignment="1">
      <alignment horizontal="right" vertical="center" wrapText="1"/>
    </xf>
    <xf numFmtId="14" fontId="29" fillId="0" borderId="2" xfId="5" applyNumberFormat="1" applyFont="1" applyFill="1" applyBorder="1" applyAlignment="1">
      <alignment horizontal="right" vertical="center" wrapText="1"/>
    </xf>
    <xf numFmtId="14" fontId="29" fillId="0" borderId="72" xfId="5" applyNumberFormat="1" applyFont="1" applyFill="1" applyBorder="1" applyAlignment="1">
      <alignment horizontal="right" vertical="center" wrapText="1"/>
    </xf>
    <xf numFmtId="14" fontId="29" fillId="0" borderId="66" xfId="5" applyNumberFormat="1" applyFont="1" applyFill="1" applyBorder="1" applyAlignment="1">
      <alignment horizontal="right" vertical="center" wrapText="1"/>
    </xf>
    <xf numFmtId="49" fontId="29" fillId="0" borderId="2" xfId="5" applyNumberFormat="1" applyFont="1" applyBorder="1" applyAlignment="1">
      <alignment horizontal="center" vertical="center" wrapText="1"/>
    </xf>
    <xf numFmtId="4" fontId="30" fillId="0" borderId="2" xfId="5" applyNumberFormat="1" applyFont="1" applyBorder="1" applyAlignment="1">
      <alignment horizontal="right" vertical="center" wrapText="1"/>
    </xf>
    <xf numFmtId="14" fontId="29" fillId="0" borderId="2" xfId="5" applyNumberFormat="1" applyFont="1" applyBorder="1" applyAlignment="1">
      <alignment horizontal="right" vertical="center" wrapText="1"/>
    </xf>
    <xf numFmtId="14" fontId="29" fillId="0" borderId="66" xfId="5" applyNumberFormat="1" applyFont="1" applyBorder="1" applyAlignment="1">
      <alignment horizontal="right" vertical="center" wrapText="1"/>
    </xf>
    <xf numFmtId="4" fontId="30" fillId="0" borderId="22" xfId="5" applyNumberFormat="1" applyFont="1" applyBorder="1" applyAlignment="1">
      <alignment horizontal="right" vertical="center" wrapText="1"/>
    </xf>
    <xf numFmtId="4" fontId="30" fillId="0" borderId="29" xfId="5" applyNumberFormat="1" applyFont="1" applyBorder="1" applyAlignment="1">
      <alignment horizontal="right" vertical="center" wrapText="1"/>
    </xf>
    <xf numFmtId="0" fontId="29" fillId="0" borderId="2" xfId="5" applyFont="1" applyBorder="1" applyAlignment="1">
      <alignment horizontal="center" vertical="center" wrapText="1"/>
    </xf>
    <xf numFmtId="14" fontId="29" fillId="0" borderId="14" xfId="5" applyNumberFormat="1" applyFont="1" applyBorder="1" applyAlignment="1">
      <alignment horizontal="right" vertical="center" wrapText="1"/>
    </xf>
    <xf numFmtId="4" fontId="30" fillId="0" borderId="13" xfId="5" applyNumberFormat="1" applyFont="1" applyBorder="1" applyAlignment="1">
      <alignment horizontal="right" vertical="center" wrapText="1"/>
    </xf>
    <xf numFmtId="0" fontId="29" fillId="0" borderId="33" xfId="5" applyFont="1" applyBorder="1" applyAlignment="1">
      <alignment horizontal="center" vertical="center" wrapText="1"/>
    </xf>
    <xf numFmtId="4" fontId="30" fillId="0" borderId="33" xfId="5" applyNumberFormat="1" applyFont="1" applyBorder="1" applyAlignment="1">
      <alignment horizontal="right" vertical="center" wrapText="1"/>
    </xf>
    <xf numFmtId="14" fontId="29" fillId="0" borderId="44" xfId="5" applyNumberFormat="1" applyFont="1" applyBorder="1" applyAlignment="1">
      <alignment horizontal="right" vertical="center" wrapText="1"/>
    </xf>
    <xf numFmtId="14" fontId="29" fillId="0" borderId="70" xfId="5" applyNumberFormat="1" applyFont="1" applyBorder="1" applyAlignment="1">
      <alignment horizontal="right" vertical="center" wrapText="1"/>
    </xf>
    <xf numFmtId="0" fontId="29" fillId="0" borderId="14" xfId="5" applyFont="1" applyFill="1" applyBorder="1" applyAlignment="1">
      <alignment horizontal="center" vertical="center" wrapText="1"/>
    </xf>
    <xf numFmtId="4" fontId="30" fillId="0" borderId="14" xfId="5" applyNumberFormat="1" applyFont="1" applyFill="1" applyBorder="1" applyAlignment="1">
      <alignment horizontal="right" vertical="center" wrapText="1"/>
    </xf>
    <xf numFmtId="14" fontId="29" fillId="0" borderId="2" xfId="5" applyNumberFormat="1" applyFont="1" applyFill="1" applyBorder="1" applyAlignment="1">
      <alignment horizontal="center" vertical="center" wrapText="1"/>
    </xf>
    <xf numFmtId="14" fontId="29" fillId="0" borderId="66" xfId="5" applyNumberFormat="1" applyFont="1" applyFill="1" applyBorder="1" applyAlignment="1">
      <alignment horizontal="center" vertical="center" wrapText="1"/>
    </xf>
    <xf numFmtId="4" fontId="16" fillId="0" borderId="47" xfId="5" applyNumberFormat="1" applyFont="1" applyBorder="1" applyAlignment="1">
      <alignment vertical="center"/>
    </xf>
    <xf numFmtId="0" fontId="2" fillId="0" borderId="0" xfId="5"/>
    <xf numFmtId="4" fontId="8" fillId="3" borderId="3" xfId="1" applyNumberFormat="1" applyFont="1" applyFill="1" applyBorder="1"/>
    <xf numFmtId="3" fontId="9" fillId="3" borderId="3" xfId="1" applyNumberFormat="1" applyFont="1" applyFill="1" applyBorder="1"/>
    <xf numFmtId="3" fontId="8" fillId="3" borderId="3" xfId="1" applyNumberFormat="1" applyFont="1" applyFill="1" applyBorder="1" applyAlignment="1">
      <alignment horizontal="right"/>
    </xf>
    <xf numFmtId="3" fontId="10" fillId="0" borderId="3" xfId="1" applyNumberFormat="1" applyFont="1" applyFill="1" applyBorder="1" applyAlignment="1"/>
    <xf numFmtId="3" fontId="8" fillId="0" borderId="3" xfId="1" applyNumberFormat="1" applyFont="1" applyBorder="1" applyAlignment="1">
      <alignment horizontal="right"/>
    </xf>
    <xf numFmtId="4" fontId="8" fillId="0" borderId="3" xfId="1" applyNumberFormat="1" applyFont="1" applyFill="1" applyBorder="1"/>
    <xf numFmtId="3" fontId="8" fillId="0" borderId="3" xfId="1" applyNumberFormat="1" applyFont="1" applyBorder="1"/>
    <xf numFmtId="3" fontId="26" fillId="0" borderId="3" xfId="1" applyFont="1" applyBorder="1" applyAlignment="1">
      <alignment horizontal="left"/>
    </xf>
    <xf numFmtId="3" fontId="8" fillId="0" borderId="3" xfId="1" applyNumberFormat="1" applyFont="1" applyFill="1" applyBorder="1"/>
    <xf numFmtId="3" fontId="8" fillId="0" borderId="3" xfId="1" applyNumberFormat="1" applyFont="1" applyFill="1" applyBorder="1" applyAlignment="1">
      <alignment horizontal="right"/>
    </xf>
    <xf numFmtId="3" fontId="8" fillId="0" borderId="3" xfId="1" applyNumberFormat="1" applyFont="1" applyBorder="1" applyAlignment="1"/>
    <xf numFmtId="4" fontId="11" fillId="0" borderId="3" xfId="1" applyNumberFormat="1" applyFont="1" applyFill="1" applyBorder="1"/>
    <xf numFmtId="3" fontId="8" fillId="0" borderId="3" xfId="0" applyNumberFormat="1" applyFont="1" applyBorder="1" applyAlignment="1">
      <alignment horizontal="right" vertical="top"/>
    </xf>
    <xf numFmtId="3" fontId="8" fillId="0" borderId="3" xfId="0" applyNumberFormat="1" applyFont="1" applyBorder="1">
      <alignment vertical="top"/>
    </xf>
    <xf numFmtId="4" fontId="11" fillId="3" borderId="3" xfId="1" applyNumberFormat="1" applyFont="1" applyFill="1" applyBorder="1"/>
    <xf numFmtId="3" fontId="9" fillId="3" borderId="37" xfId="1" applyNumberFormat="1" applyFont="1" applyFill="1" applyBorder="1"/>
    <xf numFmtId="3" fontId="9" fillId="3" borderId="38" xfId="1" applyNumberFormat="1" applyFont="1" applyFill="1" applyBorder="1"/>
    <xf numFmtId="3" fontId="8" fillId="0" borderId="37" xfId="1" applyNumberFormat="1" applyFont="1" applyBorder="1" applyAlignment="1">
      <alignment horizontal="right"/>
    </xf>
    <xf numFmtId="3" fontId="8" fillId="0" borderId="38" xfId="1" applyNumberFormat="1" applyFont="1" applyBorder="1" applyAlignment="1">
      <alignment horizontal="right"/>
    </xf>
    <xf numFmtId="3" fontId="8" fillId="3" borderId="37" xfId="1" applyNumberFormat="1" applyFont="1" applyFill="1" applyBorder="1" applyAlignment="1">
      <alignment horizontal="right"/>
    </xf>
    <xf numFmtId="3" fontId="8" fillId="3" borderId="38" xfId="1" applyNumberFormat="1" applyFont="1" applyFill="1" applyBorder="1" applyAlignment="1">
      <alignment horizontal="right"/>
    </xf>
    <xf numFmtId="4" fontId="11" fillId="0" borderId="42" xfId="1" applyNumberFormat="1" applyFont="1" applyFill="1" applyBorder="1"/>
    <xf numFmtId="3" fontId="9" fillId="0" borderId="37" xfId="1" applyNumberFormat="1" applyFont="1" applyBorder="1"/>
    <xf numFmtId="3" fontId="8" fillId="0" borderId="38" xfId="1" applyNumberFormat="1" applyFont="1" applyBorder="1"/>
    <xf numFmtId="3" fontId="25" fillId="0" borderId="37" xfId="1" applyNumberFormat="1" applyFont="1" applyBorder="1" applyAlignment="1">
      <alignment horizontal="right"/>
    </xf>
    <xf numFmtId="3" fontId="9" fillId="3" borderId="37" xfId="1" applyNumberFormat="1" applyFont="1" applyFill="1" applyBorder="1" applyAlignment="1">
      <alignment horizontal="right"/>
    </xf>
    <xf numFmtId="3" fontId="9" fillId="0" borderId="37" xfId="1" applyNumberFormat="1" applyFont="1" applyBorder="1" applyAlignment="1">
      <alignment horizontal="right"/>
    </xf>
    <xf numFmtId="3" fontId="9" fillId="0" borderId="37" xfId="1" applyNumberFormat="1" applyFont="1" applyBorder="1" applyAlignment="1"/>
    <xf numFmtId="3" fontId="8" fillId="0" borderId="38" xfId="0" applyNumberFormat="1" applyFont="1" applyBorder="1">
      <alignment vertical="top"/>
    </xf>
    <xf numFmtId="3" fontId="10" fillId="0" borderId="37" xfId="1" applyNumberFormat="1" applyFont="1" applyFill="1" applyBorder="1" applyAlignment="1"/>
    <xf numFmtId="3" fontId="10" fillId="0" borderId="38" xfId="1" applyNumberFormat="1" applyFont="1" applyFill="1" applyBorder="1" applyAlignment="1"/>
    <xf numFmtId="3" fontId="10" fillId="0" borderId="41" xfId="1" applyNumberFormat="1" applyFont="1" applyFill="1" applyBorder="1" applyAlignment="1"/>
    <xf numFmtId="3" fontId="10" fillId="0" borderId="42" xfId="1" applyNumberFormat="1" applyFont="1" applyFill="1" applyBorder="1" applyAlignment="1"/>
    <xf numFmtId="4" fontId="8" fillId="0" borderId="42" xfId="1" applyNumberFormat="1" applyFont="1" applyFill="1" applyBorder="1"/>
    <xf numFmtId="3" fontId="10" fillId="0" borderId="43" xfId="1" applyNumberFormat="1" applyFont="1" applyFill="1" applyBorder="1" applyAlignment="1"/>
    <xf numFmtId="3" fontId="8" fillId="0" borderId="37" xfId="1" applyNumberFormat="1" applyFont="1" applyBorder="1"/>
    <xf numFmtId="3" fontId="8" fillId="0" borderId="37" xfId="1" applyNumberFormat="1" applyFont="1" applyFill="1" applyBorder="1"/>
    <xf numFmtId="3" fontId="8" fillId="0" borderId="38" xfId="1" applyNumberFormat="1" applyFont="1" applyFill="1" applyBorder="1"/>
    <xf numFmtId="3" fontId="8" fillId="0" borderId="37" xfId="1" applyNumberFormat="1" applyFont="1" applyBorder="1" applyAlignment="1"/>
    <xf numFmtId="3" fontId="8" fillId="0" borderId="38" xfId="1" applyNumberFormat="1" applyFont="1" applyBorder="1" applyAlignment="1"/>
    <xf numFmtId="3" fontId="9" fillId="3" borderId="37" xfId="1" applyFont="1" applyFill="1" applyBorder="1" applyAlignment="1">
      <alignment horizontal="center"/>
    </xf>
    <xf numFmtId="3" fontId="9" fillId="0" borderId="37" xfId="1" applyFont="1" applyBorder="1" applyAlignment="1">
      <alignment horizontal="center"/>
    </xf>
    <xf numFmtId="3" fontId="25" fillId="0" borderId="37" xfId="1" applyFont="1" applyBorder="1" applyAlignment="1">
      <alignment horizontal="center"/>
    </xf>
    <xf numFmtId="3" fontId="9" fillId="0" borderId="37" xfId="1" applyFont="1" applyFill="1" applyBorder="1" applyAlignment="1">
      <alignment horizontal="center"/>
    </xf>
    <xf numFmtId="3" fontId="10" fillId="0" borderId="37" xfId="1" applyFont="1" applyBorder="1" applyAlignment="1">
      <alignment horizontal="center"/>
    </xf>
    <xf numFmtId="4" fontId="10" fillId="0" borderId="37" xfId="1" applyNumberFormat="1" applyFont="1" applyBorder="1" applyAlignment="1">
      <alignment horizontal="center"/>
    </xf>
    <xf numFmtId="3" fontId="9" fillId="0" borderId="3" xfId="1" applyFont="1" applyBorder="1" applyAlignment="1">
      <alignment horizontal="left"/>
    </xf>
    <xf numFmtId="3" fontId="25" fillId="0" borderId="3"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3" fontId="7" fillId="19" borderId="43" xfId="0" applyNumberFormat="1" applyFont="1" applyFill="1" applyBorder="1">
      <alignment vertical="top"/>
    </xf>
    <xf numFmtId="49" fontId="9" fillId="3" borderId="4" xfId="1" applyNumberFormat="1" applyFont="1" applyFill="1" applyBorder="1" applyAlignment="1">
      <alignment horizontal="center"/>
    </xf>
    <xf numFmtId="49" fontId="10" fillId="3" borderId="4" xfId="1" applyNumberFormat="1" applyFont="1" applyFill="1" applyBorder="1" applyAlignment="1">
      <alignment horizontal="center"/>
    </xf>
    <xf numFmtId="4" fontId="10" fillId="3" borderId="4" xfId="1" applyNumberFormat="1" applyFont="1" applyFill="1" applyBorder="1" applyAlignment="1">
      <alignment horizontal="center"/>
    </xf>
    <xf numFmtId="49" fontId="10" fillId="3" borderId="76" xfId="1" applyNumberFormat="1" applyFont="1" applyFill="1" applyBorder="1" applyAlignment="1">
      <alignment horizontal="center"/>
    </xf>
    <xf numFmtId="49" fontId="8" fillId="2" borderId="42" xfId="1" applyNumberFormat="1" applyFont="1" applyFill="1" applyBorder="1" applyAlignment="1">
      <alignment horizontal="center"/>
    </xf>
    <xf numFmtId="3" fontId="9" fillId="3" borderId="34" xfId="1" applyFont="1" applyFill="1" applyBorder="1" applyAlignment="1">
      <alignment horizontal="center"/>
    </xf>
    <xf numFmtId="49" fontId="9" fillId="3" borderId="67" xfId="1" applyNumberFormat="1" applyFont="1" applyFill="1" applyBorder="1" applyAlignment="1">
      <alignment horizontal="center"/>
    </xf>
    <xf numFmtId="3" fontId="9" fillId="3" borderId="34" xfId="1" applyNumberFormat="1" applyFont="1" applyFill="1" applyBorder="1"/>
    <xf numFmtId="3" fontId="9" fillId="3" borderId="35" xfId="1" applyNumberFormat="1" applyFont="1" applyFill="1" applyBorder="1"/>
    <xf numFmtId="4" fontId="8" fillId="3" borderId="35" xfId="1" applyNumberFormat="1" applyFont="1" applyFill="1" applyBorder="1"/>
    <xf numFmtId="3" fontId="9" fillId="3" borderId="36" xfId="1" applyNumberFormat="1" applyFont="1" applyFill="1" applyBorder="1"/>
    <xf numFmtId="4" fontId="10" fillId="0" borderId="41" xfId="1" applyNumberFormat="1" applyFont="1" applyBorder="1" applyAlignment="1">
      <alignment horizontal="center"/>
    </xf>
    <xf numFmtId="3" fontId="9" fillId="3" borderId="11" xfId="1" applyNumberFormat="1" applyFont="1" applyFill="1" applyBorder="1"/>
    <xf numFmtId="3" fontId="8" fillId="0" borderId="11" xfId="1" applyNumberFormat="1" applyFont="1" applyBorder="1"/>
    <xf numFmtId="3" fontId="8" fillId="0" borderId="11" xfId="1" applyNumberFormat="1" applyFont="1" applyBorder="1" applyAlignment="1">
      <alignment horizontal="right"/>
    </xf>
    <xf numFmtId="3" fontId="8" fillId="3" borderId="11" xfId="1" applyNumberFormat="1" applyFont="1" applyFill="1" applyBorder="1" applyAlignment="1">
      <alignment horizontal="right"/>
    </xf>
    <xf numFmtId="3" fontId="8" fillId="0" borderId="11" xfId="1" applyNumberFormat="1" applyFont="1" applyFill="1" applyBorder="1"/>
    <xf numFmtId="3" fontId="8" fillId="0" borderId="11" xfId="1" applyNumberFormat="1" applyFont="1" applyFill="1" applyBorder="1" applyAlignment="1">
      <alignment horizontal="right"/>
    </xf>
    <xf numFmtId="3" fontId="8" fillId="0" borderId="11" xfId="0" applyNumberFormat="1" applyFont="1" applyBorder="1" applyAlignment="1">
      <alignment horizontal="right" vertical="top"/>
    </xf>
    <xf numFmtId="3" fontId="8" fillId="0" borderId="11" xfId="0" applyNumberFormat="1" applyFont="1" applyBorder="1">
      <alignment vertical="top"/>
    </xf>
    <xf numFmtId="3" fontId="39" fillId="19" borderId="3" xfId="1" applyNumberFormat="1" applyFont="1" applyFill="1" applyBorder="1" applyAlignment="1">
      <alignment horizontal="right"/>
    </xf>
    <xf numFmtId="4" fontId="27" fillId="19" borderId="115" xfId="0" applyNumberFormat="1" applyFont="1" applyFill="1" applyBorder="1" applyAlignment="1">
      <alignment horizontal="right"/>
    </xf>
    <xf numFmtId="3" fontId="27" fillId="19" borderId="115" xfId="0" applyNumberFormat="1" applyFont="1" applyFill="1" applyBorder="1" applyAlignment="1">
      <alignment horizontal="right"/>
    </xf>
    <xf numFmtId="3" fontId="10" fillId="19" borderId="116" xfId="1" applyNumberFormat="1" applyFont="1" applyFill="1" applyBorder="1" applyAlignment="1"/>
    <xf numFmtId="4" fontId="27" fillId="19" borderId="3" xfId="0" applyNumberFormat="1" applyFont="1" applyFill="1" applyBorder="1" applyAlignment="1">
      <alignment horizontal="right"/>
    </xf>
    <xf numFmtId="3" fontId="27" fillId="19" borderId="3" xfId="0" applyNumberFormat="1" applyFont="1" applyFill="1" applyBorder="1" applyAlignment="1">
      <alignment horizontal="right"/>
    </xf>
    <xf numFmtId="3" fontId="39" fillId="19" borderId="37" xfId="1" applyNumberFormat="1" applyFont="1" applyFill="1" applyBorder="1" applyAlignment="1">
      <alignment horizontal="right"/>
    </xf>
    <xf numFmtId="3" fontId="10" fillId="0" borderId="117" xfId="1" applyNumberFormat="1" applyFont="1" applyFill="1" applyBorder="1" applyAlignment="1"/>
    <xf numFmtId="3" fontId="10" fillId="0" borderId="5" xfId="1" applyNumberFormat="1" applyFont="1" applyFill="1" applyBorder="1" applyAlignment="1"/>
    <xf numFmtId="4" fontId="8" fillId="0" borderId="5" xfId="1" applyNumberFormat="1" applyFont="1" applyFill="1" applyBorder="1"/>
    <xf numFmtId="3" fontId="10" fillId="0" borderId="40" xfId="1" applyNumberFormat="1" applyFont="1" applyFill="1" applyBorder="1" applyAlignment="1"/>
    <xf numFmtId="3" fontId="8" fillId="0" borderId="38" xfId="1" applyNumberFormat="1" applyFont="1" applyFill="1" applyBorder="1" applyAlignment="1">
      <alignment horizontal="right"/>
    </xf>
    <xf numFmtId="3" fontId="8" fillId="0" borderId="38" xfId="0" applyNumberFormat="1" applyFont="1" applyBorder="1" applyAlignment="1">
      <alignment horizontal="right" vertical="top"/>
    </xf>
    <xf numFmtId="3" fontId="0" fillId="19" borderId="42" xfId="0" applyNumberFormat="1" applyFont="1" applyFill="1" applyBorder="1">
      <alignment vertical="top"/>
    </xf>
    <xf numFmtId="3" fontId="39" fillId="19" borderId="38" xfId="1" applyNumberFormat="1" applyFont="1" applyFill="1" applyBorder="1" applyAlignment="1">
      <alignment horizontal="right"/>
    </xf>
    <xf numFmtId="4" fontId="27" fillId="19" borderId="38" xfId="0" applyNumberFormat="1" applyFont="1" applyFill="1" applyBorder="1" applyAlignment="1">
      <alignment horizontal="right"/>
    </xf>
    <xf numFmtId="3" fontId="27" fillId="19" borderId="38" xfId="0" applyNumberFormat="1" applyFont="1" applyFill="1" applyBorder="1" applyAlignment="1">
      <alignment horizontal="right"/>
    </xf>
    <xf numFmtId="3" fontId="28" fillId="19" borderId="74" xfId="1" applyNumberFormat="1" applyFont="1" applyFill="1" applyBorder="1" applyAlignment="1"/>
    <xf numFmtId="3" fontId="28" fillId="19" borderId="42" xfId="1" applyNumberFormat="1" applyFont="1" applyFill="1" applyBorder="1" applyAlignment="1"/>
    <xf numFmtId="3" fontId="39" fillId="19" borderId="11" xfId="1" applyNumberFormat="1" applyFont="1" applyFill="1" applyBorder="1" applyAlignment="1">
      <alignment horizontal="right"/>
    </xf>
    <xf numFmtId="3" fontId="39" fillId="19" borderId="75" xfId="1" applyNumberFormat="1" applyFont="1" applyFill="1" applyBorder="1" applyAlignment="1"/>
    <xf numFmtId="0" fontId="16" fillId="0" borderId="0" xfId="5" applyFont="1"/>
    <xf numFmtId="4" fontId="16" fillId="0" borderId="0" xfId="5" applyNumberFormat="1" applyFont="1" applyAlignment="1"/>
    <xf numFmtId="4" fontId="16" fillId="0" borderId="0" xfId="5" applyNumberFormat="1" applyFont="1"/>
    <xf numFmtId="4" fontId="16" fillId="0" borderId="6" xfId="5" applyNumberFormat="1" applyFont="1" applyBorder="1" applyAlignment="1">
      <alignment vertical="center"/>
    </xf>
    <xf numFmtId="0" fontId="15" fillId="0" borderId="2" xfId="5" applyFont="1" applyBorder="1" applyAlignment="1">
      <alignment vertical="center"/>
    </xf>
    <xf numFmtId="4" fontId="16" fillId="0" borderId="2" xfId="5" applyNumberFormat="1" applyFont="1" applyBorder="1" applyAlignment="1">
      <alignment vertical="center"/>
    </xf>
    <xf numFmtId="0" fontId="15" fillId="0" borderId="13" xfId="5" applyFont="1" applyBorder="1" applyAlignment="1">
      <alignment vertical="center"/>
    </xf>
    <xf numFmtId="4" fontId="16" fillId="0" borderId="13" xfId="5" applyNumberFormat="1" applyFont="1" applyBorder="1" applyAlignment="1">
      <alignment vertical="center"/>
    </xf>
    <xf numFmtId="4" fontId="15" fillId="2" borderId="6" xfId="5" applyNumberFormat="1" applyFont="1" applyFill="1" applyBorder="1" applyAlignment="1">
      <alignment vertical="center"/>
    </xf>
    <xf numFmtId="4" fontId="15" fillId="2" borderId="2" xfId="5" applyNumberFormat="1" applyFont="1" applyFill="1" applyBorder="1" applyAlignment="1">
      <alignment vertical="center"/>
    </xf>
    <xf numFmtId="0" fontId="16" fillId="0" borderId="1" xfId="5" applyNumberFormat="1" applyFont="1" applyBorder="1" applyAlignment="1">
      <alignment vertical="center"/>
    </xf>
    <xf numFmtId="0" fontId="15" fillId="2" borderId="3" xfId="5" applyFont="1" applyFill="1" applyBorder="1" applyAlignment="1">
      <alignment vertical="center"/>
    </xf>
    <xf numFmtId="4" fontId="15" fillId="2" borderId="3" xfId="5" applyNumberFormat="1" applyFont="1" applyFill="1" applyBorder="1" applyAlignment="1">
      <alignment vertical="center"/>
    </xf>
    <xf numFmtId="0" fontId="15" fillId="7" borderId="1" xfId="5" applyFont="1" applyFill="1" applyBorder="1" applyAlignment="1">
      <alignment vertical="center"/>
    </xf>
    <xf numFmtId="0" fontId="16" fillId="0" borderId="0" xfId="5" applyFont="1" applyFill="1"/>
    <xf numFmtId="4" fontId="16" fillId="0" borderId="0" xfId="5" applyNumberFormat="1" applyFont="1" applyFill="1" applyAlignment="1"/>
    <xf numFmtId="0" fontId="15" fillId="0" borderId="0" xfId="5" applyFont="1" applyFill="1" applyBorder="1" applyAlignment="1">
      <alignment vertical="center"/>
    </xf>
    <xf numFmtId="0" fontId="15" fillId="7" borderId="3" xfId="5" applyFont="1" applyFill="1" applyBorder="1" applyAlignment="1">
      <alignment vertical="center"/>
    </xf>
    <xf numFmtId="4" fontId="15" fillId="0" borderId="3" xfId="5" applyNumberFormat="1" applyFont="1" applyBorder="1" applyAlignment="1">
      <alignment vertical="center"/>
    </xf>
    <xf numFmtId="4" fontId="16" fillId="0" borderId="0" xfId="5" applyNumberFormat="1" applyFont="1" applyFill="1" applyBorder="1" applyAlignment="1">
      <alignment horizontal="left"/>
    </xf>
    <xf numFmtId="0" fontId="18" fillId="0" borderId="0" xfId="5" applyFont="1" applyFill="1" applyBorder="1" applyAlignment="1">
      <alignment horizontal="left" vertical="center" wrapText="1"/>
    </xf>
    <xf numFmtId="0" fontId="16" fillId="0" borderId="0" xfId="5" applyFont="1" applyBorder="1"/>
    <xf numFmtId="0" fontId="16" fillId="0" borderId="0" xfId="5" applyFont="1" applyFill="1" applyBorder="1"/>
    <xf numFmtId="0" fontId="17" fillId="0" borderId="0" xfId="5" applyFont="1" applyFill="1" applyBorder="1" applyAlignment="1"/>
    <xf numFmtId="0" fontId="18" fillId="0" borderId="0" xfId="5" applyFont="1" applyFill="1" applyBorder="1" applyAlignment="1"/>
    <xf numFmtId="0" fontId="18" fillId="0" borderId="0" xfId="5" applyFont="1" applyFill="1" applyBorder="1" applyAlignment="1">
      <alignment vertical="center" wrapText="1"/>
    </xf>
    <xf numFmtId="0" fontId="16" fillId="0" borderId="0" xfId="5" applyFont="1" applyBorder="1" applyAlignment="1">
      <alignment horizontal="left" vertical="center" wrapText="1"/>
    </xf>
    <xf numFmtId="4" fontId="16" fillId="0" borderId="0" xfId="5" applyNumberFormat="1" applyFont="1" applyBorder="1" applyAlignment="1">
      <alignment horizontal="center" vertical="center" wrapText="1"/>
    </xf>
    <xf numFmtId="4" fontId="16" fillId="0" borderId="0" xfId="5" applyNumberFormat="1" applyFont="1" applyBorder="1" applyAlignment="1">
      <alignment vertical="center" wrapText="1"/>
    </xf>
    <xf numFmtId="0" fontId="15" fillId="0" borderId="6" xfId="5" applyFont="1" applyFill="1" applyBorder="1" applyAlignment="1">
      <alignment vertical="center"/>
    </xf>
    <xf numFmtId="0" fontId="15" fillId="2" borderId="3" xfId="5" applyFont="1" applyFill="1" applyBorder="1" applyAlignment="1">
      <alignment horizontal="left" vertical="center"/>
    </xf>
    <xf numFmtId="0" fontId="17" fillId="3" borderId="3" xfId="5" applyFont="1" applyFill="1" applyBorder="1" applyAlignment="1">
      <alignment horizontal="center"/>
    </xf>
    <xf numFmtId="4" fontId="17" fillId="3" borderId="3" xfId="5" applyNumberFormat="1" applyFont="1" applyFill="1" applyBorder="1" applyAlignment="1">
      <alignment horizontal="center"/>
    </xf>
    <xf numFmtId="0" fontId="44" fillId="18" borderId="3" xfId="5" applyFont="1" applyFill="1" applyBorder="1" applyAlignment="1">
      <alignment horizontal="center" vertical="center" wrapText="1"/>
    </xf>
    <xf numFmtId="4" fontId="44" fillId="9" borderId="3" xfId="5" applyNumberFormat="1" applyFont="1" applyFill="1" applyBorder="1" applyAlignment="1">
      <alignment horizontal="right" vertical="center" wrapText="1"/>
    </xf>
    <xf numFmtId="0" fontId="56" fillId="7" borderId="3" xfId="5" applyFont="1" applyFill="1" applyBorder="1" applyAlignment="1">
      <alignment vertical="center" wrapText="1"/>
    </xf>
    <xf numFmtId="0" fontId="16" fillId="0" borderId="0" xfId="5" applyFont="1" applyAlignment="1"/>
    <xf numFmtId="4" fontId="15" fillId="2" borderId="44" xfId="5" applyNumberFormat="1" applyFont="1" applyFill="1" applyBorder="1" applyAlignment="1">
      <alignment vertical="center"/>
    </xf>
    <xf numFmtId="0" fontId="15" fillId="2" borderId="49" xfId="5" applyFont="1" applyFill="1" applyBorder="1" applyAlignment="1">
      <alignment vertical="center"/>
    </xf>
    <xf numFmtId="4" fontId="15" fillId="0" borderId="68" xfId="5" applyNumberFormat="1" applyFont="1" applyBorder="1" applyAlignment="1">
      <alignment vertical="center"/>
    </xf>
    <xf numFmtId="4" fontId="15" fillId="0" borderId="72" xfId="5" applyNumberFormat="1" applyFont="1" applyBorder="1" applyAlignment="1">
      <alignment vertical="center"/>
    </xf>
    <xf numFmtId="4" fontId="15" fillId="0" borderId="66" xfId="5" applyNumberFormat="1" applyFont="1" applyFill="1" applyBorder="1" applyAlignment="1">
      <alignment horizontal="right" vertical="center"/>
    </xf>
    <xf numFmtId="4" fontId="15" fillId="0" borderId="112" xfId="5" applyNumberFormat="1" applyFont="1" applyBorder="1" applyAlignment="1">
      <alignment vertical="center"/>
    </xf>
    <xf numFmtId="0" fontId="15" fillId="0" borderId="47" xfId="5" applyFont="1" applyBorder="1" applyAlignment="1">
      <alignment vertical="center"/>
    </xf>
    <xf numFmtId="0" fontId="15" fillId="0" borderId="46" xfId="5" applyFont="1" applyBorder="1" applyAlignment="1">
      <alignment vertical="center"/>
    </xf>
    <xf numFmtId="0" fontId="15" fillId="0" borderId="111" xfId="5" applyFont="1" applyBorder="1" applyAlignment="1">
      <alignment vertical="center"/>
    </xf>
    <xf numFmtId="0" fontId="15" fillId="2" borderId="5" xfId="5" applyFont="1" applyFill="1" applyBorder="1" applyAlignment="1">
      <alignment vertical="center"/>
    </xf>
    <xf numFmtId="4" fontId="15" fillId="2" borderId="5" xfId="5" applyNumberFormat="1" applyFont="1" applyFill="1" applyBorder="1" applyAlignment="1">
      <alignment vertical="center"/>
    </xf>
    <xf numFmtId="0" fontId="13" fillId="0" borderId="47" xfId="5" applyFont="1" applyBorder="1" applyAlignment="1">
      <alignment vertical="center"/>
    </xf>
    <xf numFmtId="4" fontId="55" fillId="0" borderId="6" xfId="5" applyNumberFormat="1" applyFont="1" applyFill="1" applyBorder="1" applyAlignment="1">
      <alignment horizontal="right" vertical="center" wrapText="1"/>
    </xf>
    <xf numFmtId="4" fontId="55" fillId="0" borderId="2" xfId="5" applyNumberFormat="1" applyFont="1" applyFill="1" applyBorder="1" applyAlignment="1">
      <alignment horizontal="right" vertical="center" wrapText="1"/>
    </xf>
    <xf numFmtId="4" fontId="42" fillId="0" borderId="22" xfId="5" applyNumberFormat="1" applyFont="1" applyBorder="1" applyAlignment="1">
      <alignment horizontal="right" wrapText="1"/>
    </xf>
    <xf numFmtId="0" fontId="23" fillId="0" borderId="0" xfId="5" applyFont="1"/>
    <xf numFmtId="0" fontId="42" fillId="0" borderId="0" xfId="5" applyFont="1"/>
    <xf numFmtId="0" fontId="55" fillId="4" borderId="6" xfId="5" applyFont="1" applyFill="1" applyBorder="1" applyAlignment="1">
      <alignment horizontal="center" vertical="center" wrapText="1"/>
    </xf>
    <xf numFmtId="4" fontId="56" fillId="4" borderId="6" xfId="5" applyNumberFormat="1" applyFont="1" applyFill="1" applyBorder="1" applyAlignment="1">
      <alignment horizontal="right" vertical="center" wrapText="1"/>
    </xf>
    <xf numFmtId="0" fontId="56" fillId="4" borderId="6" xfId="5" applyFont="1" applyFill="1" applyBorder="1" applyAlignment="1">
      <alignment horizontal="right" vertical="center" wrapText="1"/>
    </xf>
    <xf numFmtId="0" fontId="55" fillId="4" borderId="22" xfId="5" applyFont="1" applyFill="1" applyBorder="1" applyAlignment="1">
      <alignment horizontal="center" vertical="center" wrapText="1"/>
    </xf>
    <xf numFmtId="4" fontId="56" fillId="4" borderId="22" xfId="5" applyNumberFormat="1" applyFont="1" applyFill="1" applyBorder="1" applyAlignment="1">
      <alignment horizontal="right" vertical="center" wrapText="1"/>
    </xf>
    <xf numFmtId="0" fontId="55" fillId="4" borderId="44" xfId="5" applyFont="1" applyFill="1" applyBorder="1" applyAlignment="1">
      <alignment horizontal="center" vertical="center" wrapText="1"/>
    </xf>
    <xf numFmtId="4" fontId="56" fillId="4" borderId="44" xfId="5" applyNumberFormat="1" applyFont="1" applyFill="1" applyBorder="1" applyAlignment="1">
      <alignment horizontal="right" vertical="center" wrapText="1"/>
    </xf>
    <xf numFmtId="0" fontId="55" fillId="4" borderId="12" xfId="5" applyFont="1" applyFill="1" applyBorder="1" applyAlignment="1">
      <alignment horizontal="left" vertical="center" wrapText="1"/>
    </xf>
    <xf numFmtId="14" fontId="56" fillId="4" borderId="22" xfId="5" applyNumberFormat="1" applyFont="1" applyFill="1" applyBorder="1" applyAlignment="1">
      <alignment horizontal="center" vertical="center" wrapText="1"/>
    </xf>
    <xf numFmtId="14" fontId="56" fillId="4" borderId="105" xfId="5" applyNumberFormat="1" applyFont="1" applyFill="1" applyBorder="1" applyAlignment="1">
      <alignment horizontal="center" vertical="center" wrapText="1"/>
    </xf>
    <xf numFmtId="0" fontId="55" fillId="0" borderId="6" xfId="5" applyFont="1" applyFill="1" applyBorder="1" applyAlignment="1">
      <alignment horizontal="center" vertical="center" wrapText="1"/>
    </xf>
    <xf numFmtId="0" fontId="55" fillId="0" borderId="44" xfId="5" applyFont="1" applyFill="1" applyBorder="1" applyAlignment="1">
      <alignment horizontal="center" vertical="center" wrapText="1"/>
    </xf>
    <xf numFmtId="4" fontId="56" fillId="0" borderId="6" xfId="5" applyNumberFormat="1" applyFont="1" applyFill="1" applyBorder="1" applyAlignment="1">
      <alignment horizontal="right" vertical="center" wrapText="1"/>
    </xf>
    <xf numFmtId="0" fontId="56" fillId="0" borderId="6" xfId="5" applyFont="1" applyFill="1" applyBorder="1" applyAlignment="1">
      <alignment horizontal="right" vertical="center" wrapText="1"/>
    </xf>
    <xf numFmtId="4" fontId="56" fillId="0" borderId="44" xfId="5" applyNumberFormat="1" applyFont="1" applyFill="1" applyBorder="1" applyAlignment="1">
      <alignment horizontal="right" vertical="center" wrapText="1"/>
    </xf>
    <xf numFmtId="0" fontId="55" fillId="0" borderId="22" xfId="5" applyFont="1" applyFill="1" applyBorder="1" applyAlignment="1">
      <alignment horizontal="center" vertical="center" wrapText="1"/>
    </xf>
    <xf numFmtId="4" fontId="56" fillId="0" borderId="22" xfId="5" applyNumberFormat="1" applyFont="1" applyFill="1" applyBorder="1" applyAlignment="1">
      <alignment horizontal="right" vertical="center" wrapText="1"/>
    </xf>
    <xf numFmtId="0" fontId="55" fillId="4" borderId="1" xfId="5" applyFont="1" applyFill="1" applyBorder="1" applyAlignment="1">
      <alignment horizontal="center" vertical="center" wrapText="1"/>
    </xf>
    <xf numFmtId="4" fontId="56" fillId="4" borderId="1" xfId="5" applyNumberFormat="1" applyFont="1" applyFill="1" applyBorder="1" applyAlignment="1">
      <alignment horizontal="right" vertical="center" wrapText="1"/>
    </xf>
    <xf numFmtId="0" fontId="55" fillId="4" borderId="29" xfId="5" applyFont="1" applyFill="1" applyBorder="1" applyAlignment="1">
      <alignment horizontal="left" vertical="center" wrapText="1"/>
    </xf>
    <xf numFmtId="0" fontId="55" fillId="4" borderId="33" xfId="5" applyFont="1" applyFill="1" applyBorder="1" applyAlignment="1">
      <alignment horizontal="center" vertical="center" wrapText="1"/>
    </xf>
    <xf numFmtId="4" fontId="56" fillId="4" borderId="33" xfId="5" applyNumberFormat="1" applyFont="1" applyFill="1" applyBorder="1" applyAlignment="1">
      <alignment horizontal="right" vertical="center" wrapText="1"/>
    </xf>
    <xf numFmtId="0" fontId="55" fillId="0" borderId="0" xfId="5" applyFont="1"/>
    <xf numFmtId="4" fontId="55" fillId="0" borderId="0" xfId="5" applyNumberFormat="1" applyFont="1"/>
    <xf numFmtId="14" fontId="56" fillId="0" borderId="15" xfId="5" applyNumberFormat="1" applyFont="1" applyFill="1" applyBorder="1" applyAlignment="1">
      <alignment horizontal="center" vertical="center" wrapText="1"/>
    </xf>
    <xf numFmtId="0" fontId="55" fillId="0" borderId="1" xfId="5" applyFont="1" applyFill="1" applyBorder="1" applyAlignment="1">
      <alignment horizontal="center" vertical="center" wrapText="1"/>
    </xf>
    <xf numFmtId="4" fontId="56" fillId="0" borderId="71" xfId="5" applyNumberFormat="1" applyFont="1" applyFill="1" applyBorder="1" applyAlignment="1">
      <alignment horizontal="right" vertical="center" wrapText="1"/>
    </xf>
    <xf numFmtId="14" fontId="56" fillId="0" borderId="110" xfId="5" applyNumberFormat="1" applyFont="1" applyFill="1" applyBorder="1" applyAlignment="1">
      <alignment horizontal="center" vertical="center" wrapText="1"/>
    </xf>
    <xf numFmtId="0" fontId="54" fillId="0" borderId="0" xfId="5" applyFont="1"/>
    <xf numFmtId="0" fontId="56" fillId="16" borderId="3" xfId="5" applyFont="1" applyFill="1" applyBorder="1" applyAlignment="1">
      <alignment vertical="center" wrapText="1"/>
    </xf>
    <xf numFmtId="4" fontId="56" fillId="9" borderId="3" xfId="5" applyNumberFormat="1" applyFont="1" applyFill="1" applyBorder="1" applyAlignment="1">
      <alignment horizontal="right" vertical="center" wrapText="1"/>
    </xf>
    <xf numFmtId="14" fontId="24" fillId="0" borderId="0" xfId="0" applyNumberFormat="1" applyFont="1" applyAlignment="1"/>
    <xf numFmtId="4" fontId="8" fillId="3" borderId="3" xfId="1" applyNumberFormat="1" applyFont="1" applyFill="1" applyBorder="1"/>
    <xf numFmtId="3" fontId="9" fillId="3" borderId="3" xfId="1" applyNumberFormat="1" applyFont="1" applyFill="1" applyBorder="1"/>
    <xf numFmtId="3" fontId="8" fillId="3" borderId="3" xfId="1" applyNumberFormat="1" applyFont="1" applyFill="1" applyBorder="1" applyAlignment="1">
      <alignment horizontal="right"/>
    </xf>
    <xf numFmtId="3" fontId="10" fillId="0" borderId="3" xfId="1" applyNumberFormat="1" applyFont="1" applyFill="1" applyBorder="1" applyAlignment="1"/>
    <xf numFmtId="3" fontId="8" fillId="0" borderId="3" xfId="1" applyNumberFormat="1" applyFont="1" applyBorder="1" applyAlignment="1">
      <alignment horizontal="right"/>
    </xf>
    <xf numFmtId="4" fontId="8" fillId="0" borderId="3" xfId="1" applyNumberFormat="1" applyFont="1" applyFill="1" applyBorder="1"/>
    <xf numFmtId="3" fontId="8" fillId="0" borderId="3" xfId="1" applyNumberFormat="1" applyFont="1" applyBorder="1"/>
    <xf numFmtId="3" fontId="26" fillId="0" borderId="3" xfId="1" applyFont="1" applyBorder="1" applyAlignment="1">
      <alignment horizontal="left"/>
    </xf>
    <xf numFmtId="3" fontId="8" fillId="0" borderId="3" xfId="1" applyNumberFormat="1" applyFont="1" applyFill="1" applyBorder="1"/>
    <xf numFmtId="3" fontId="8" fillId="0" borderId="3" xfId="1" applyNumberFormat="1" applyFont="1" applyFill="1" applyBorder="1" applyAlignment="1">
      <alignment horizontal="right"/>
    </xf>
    <xf numFmtId="3" fontId="8" fillId="0" borderId="3" xfId="1" applyNumberFormat="1" applyFont="1" applyBorder="1" applyAlignment="1"/>
    <xf numFmtId="4" fontId="11" fillId="0" borderId="3" xfId="1" applyNumberFormat="1" applyFont="1" applyFill="1" applyBorder="1"/>
    <xf numFmtId="3" fontId="11" fillId="0" borderId="3" xfId="1" applyNumberFormat="1" applyFont="1" applyFill="1" applyBorder="1" applyAlignment="1">
      <alignment horizontal="center"/>
    </xf>
    <xf numFmtId="3" fontId="8" fillId="0" borderId="3" xfId="0" applyNumberFormat="1" applyFont="1" applyBorder="1" applyAlignment="1">
      <alignment horizontal="right" vertical="top"/>
    </xf>
    <xf numFmtId="3" fontId="8" fillId="0" borderId="3" xfId="0" applyNumberFormat="1" applyFont="1" applyBorder="1">
      <alignment vertical="top"/>
    </xf>
    <xf numFmtId="4" fontId="11" fillId="3" borderId="3" xfId="1" applyNumberFormat="1" applyFont="1" applyFill="1" applyBorder="1"/>
    <xf numFmtId="3" fontId="9" fillId="3" borderId="37" xfId="1" applyNumberFormat="1" applyFont="1" applyFill="1" applyBorder="1"/>
    <xf numFmtId="3" fontId="9" fillId="3" borderId="38" xfId="1" applyNumberFormat="1" applyFont="1" applyFill="1" applyBorder="1"/>
    <xf numFmtId="3" fontId="8" fillId="0" borderId="37" xfId="1" applyNumberFormat="1" applyFont="1" applyBorder="1" applyAlignment="1">
      <alignment horizontal="right"/>
    </xf>
    <xf numFmtId="3" fontId="8" fillId="0" borderId="38" xfId="1" applyNumberFormat="1" applyFont="1" applyBorder="1" applyAlignment="1">
      <alignment horizontal="right"/>
    </xf>
    <xf numFmtId="3" fontId="8" fillId="3" borderId="37" xfId="1" applyNumberFormat="1" applyFont="1" applyFill="1" applyBorder="1" applyAlignment="1">
      <alignment horizontal="right"/>
    </xf>
    <xf numFmtId="3" fontId="8" fillId="3" borderId="38" xfId="1" applyNumberFormat="1" applyFont="1" applyFill="1" applyBorder="1" applyAlignment="1">
      <alignment horizontal="right"/>
    </xf>
    <xf numFmtId="4" fontId="11" fillId="0" borderId="42" xfId="1" applyNumberFormat="1" applyFont="1" applyFill="1" applyBorder="1"/>
    <xf numFmtId="3" fontId="9" fillId="0" borderId="37" xfId="1" applyNumberFormat="1" applyFont="1" applyBorder="1"/>
    <xf numFmtId="3" fontId="8" fillId="0" borderId="38" xfId="1" applyNumberFormat="1" applyFont="1" applyBorder="1"/>
    <xf numFmtId="3" fontId="25" fillId="0" borderId="37" xfId="1" applyNumberFormat="1" applyFont="1" applyBorder="1" applyAlignment="1">
      <alignment horizontal="right"/>
    </xf>
    <xf numFmtId="3" fontId="9" fillId="3" borderId="37" xfId="1" applyNumberFormat="1" applyFont="1" applyFill="1" applyBorder="1" applyAlignment="1">
      <alignment horizontal="right"/>
    </xf>
    <xf numFmtId="3" fontId="9" fillId="0" borderId="37" xfId="1" applyNumberFormat="1" applyFont="1" applyBorder="1" applyAlignment="1">
      <alignment horizontal="right"/>
    </xf>
    <xf numFmtId="3" fontId="8" fillId="0" borderId="38" xfId="1" applyNumberFormat="1" applyFont="1" applyFill="1" applyBorder="1" applyAlignment="1">
      <alignment horizontal="right"/>
    </xf>
    <xf numFmtId="3" fontId="9" fillId="0" borderId="37" xfId="1" applyNumberFormat="1" applyFont="1" applyBorder="1" applyAlignment="1"/>
    <xf numFmtId="3" fontId="8" fillId="0" borderId="38" xfId="0" applyNumberFormat="1" applyFont="1" applyBorder="1" applyAlignment="1">
      <alignment horizontal="right" vertical="top"/>
    </xf>
    <xf numFmtId="3" fontId="9" fillId="0" borderId="37" xfId="1" applyNumberFormat="1" applyFont="1" applyFill="1" applyBorder="1"/>
    <xf numFmtId="3" fontId="8" fillId="0" borderId="38" xfId="0" applyNumberFormat="1" applyFont="1" applyBorder="1">
      <alignment vertical="top"/>
    </xf>
    <xf numFmtId="3" fontId="10" fillId="0" borderId="37" xfId="1" applyNumberFormat="1" applyFont="1" applyFill="1" applyBorder="1" applyAlignment="1"/>
    <xf numFmtId="3" fontId="10" fillId="0" borderId="38" xfId="1" applyNumberFormat="1" applyFont="1" applyFill="1" applyBorder="1" applyAlignment="1"/>
    <xf numFmtId="3" fontId="10" fillId="0" borderId="41" xfId="1" applyNumberFormat="1" applyFont="1" applyFill="1" applyBorder="1" applyAlignment="1"/>
    <xf numFmtId="3" fontId="10" fillId="0" borderId="42" xfId="1" applyNumberFormat="1" applyFont="1" applyFill="1" applyBorder="1" applyAlignment="1"/>
    <xf numFmtId="4" fontId="8" fillId="0" borderId="42" xfId="1" applyNumberFormat="1" applyFont="1" applyFill="1" applyBorder="1"/>
    <xf numFmtId="3" fontId="10" fillId="0" borderId="43" xfId="1" applyNumberFormat="1" applyFont="1" applyFill="1" applyBorder="1" applyAlignment="1"/>
    <xf numFmtId="3" fontId="8" fillId="0" borderId="37" xfId="1" applyNumberFormat="1" applyFont="1" applyBorder="1"/>
    <xf numFmtId="3" fontId="8" fillId="0" borderId="37" xfId="1" applyNumberFormat="1" applyFont="1" applyFill="1" applyBorder="1"/>
    <xf numFmtId="3" fontId="8" fillId="0" borderId="38" xfId="1" applyNumberFormat="1" applyFont="1" applyFill="1" applyBorder="1"/>
    <xf numFmtId="3" fontId="8" fillId="0" borderId="37" xfId="1" applyNumberFormat="1" applyFont="1" applyFill="1" applyBorder="1" applyAlignment="1">
      <alignment horizontal="right"/>
    </xf>
    <xf numFmtId="3" fontId="8" fillId="0" borderId="37" xfId="0" applyNumberFormat="1" applyFont="1" applyBorder="1" applyAlignment="1">
      <alignment horizontal="right" vertical="top"/>
    </xf>
    <xf numFmtId="3" fontId="8" fillId="0" borderId="37" xfId="0" applyNumberFormat="1" applyFont="1" applyBorder="1">
      <alignment vertical="top"/>
    </xf>
    <xf numFmtId="3" fontId="8" fillId="0" borderId="37" xfId="1" applyNumberFormat="1" applyFont="1" applyBorder="1" applyAlignment="1"/>
    <xf numFmtId="3" fontId="8" fillId="0" borderId="38" xfId="1" applyNumberFormat="1" applyFont="1" applyBorder="1" applyAlignment="1"/>
    <xf numFmtId="3" fontId="11" fillId="0" borderId="37" xfId="1" applyNumberFormat="1" applyFont="1" applyFill="1" applyBorder="1" applyAlignment="1">
      <alignment horizontal="center"/>
    </xf>
    <xf numFmtId="3" fontId="11" fillId="0" borderId="38" xfId="1" applyNumberFormat="1" applyFont="1" applyFill="1" applyBorder="1" applyAlignment="1">
      <alignment horizontal="center"/>
    </xf>
    <xf numFmtId="3" fontId="9" fillId="3" borderId="37" xfId="1" applyFont="1" applyFill="1" applyBorder="1" applyAlignment="1">
      <alignment horizontal="center"/>
    </xf>
    <xf numFmtId="3" fontId="9" fillId="0" borderId="37" xfId="1" applyFont="1" applyBorder="1" applyAlignment="1">
      <alignment horizontal="center"/>
    </xf>
    <xf numFmtId="3" fontId="25" fillId="0" borderId="37" xfId="1" applyFont="1" applyBorder="1" applyAlignment="1">
      <alignment horizontal="center"/>
    </xf>
    <xf numFmtId="3" fontId="9" fillId="0" borderId="37" xfId="1" applyFont="1" applyFill="1" applyBorder="1" applyAlignment="1">
      <alignment horizontal="center"/>
    </xf>
    <xf numFmtId="3" fontId="10" fillId="0" borderId="37" xfId="1" applyFont="1" applyBorder="1" applyAlignment="1">
      <alignment horizontal="center"/>
    </xf>
    <xf numFmtId="4" fontId="10" fillId="0" borderId="37" xfId="1" applyNumberFormat="1" applyFont="1" applyBorder="1" applyAlignment="1">
      <alignment horizontal="center"/>
    </xf>
    <xf numFmtId="3" fontId="9" fillId="0" borderId="3" xfId="1" applyFont="1" applyBorder="1" applyAlignment="1">
      <alignment horizontal="left"/>
    </xf>
    <xf numFmtId="3" fontId="25" fillId="0" borderId="3"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3" fontId="79" fillId="19" borderId="37" xfId="0" applyNumberFormat="1" applyFont="1" applyFill="1" applyBorder="1">
      <alignment vertical="top"/>
    </xf>
    <xf numFmtId="3" fontId="79" fillId="19" borderId="3" xfId="0" applyNumberFormat="1" applyFont="1" applyFill="1" applyBorder="1">
      <alignment vertical="top"/>
    </xf>
    <xf numFmtId="3" fontId="79" fillId="19" borderId="41" xfId="0" applyNumberFormat="1" applyFont="1" applyFill="1" applyBorder="1">
      <alignment vertical="top"/>
    </xf>
    <xf numFmtId="3" fontId="79" fillId="19" borderId="42" xfId="0" applyNumberFormat="1" applyFont="1" applyFill="1" applyBorder="1">
      <alignment vertical="top"/>
    </xf>
    <xf numFmtId="3" fontId="7" fillId="19" borderId="38" xfId="0" applyNumberFormat="1" applyFont="1" applyFill="1" applyBorder="1">
      <alignment vertical="top"/>
    </xf>
    <xf numFmtId="3" fontId="7" fillId="19" borderId="43" xfId="0" applyNumberFormat="1" applyFont="1" applyFill="1" applyBorder="1">
      <alignment vertical="top"/>
    </xf>
    <xf numFmtId="3" fontId="10" fillId="19" borderId="37" xfId="1" applyNumberFormat="1" applyFont="1" applyFill="1" applyBorder="1" applyAlignment="1"/>
    <xf numFmtId="3" fontId="10" fillId="19" borderId="3" xfId="1" applyNumberFormat="1" applyFont="1" applyFill="1" applyBorder="1" applyAlignment="1"/>
    <xf numFmtId="3" fontId="10" fillId="19" borderId="41" xfId="1" applyNumberFormat="1" applyFont="1" applyFill="1" applyBorder="1" applyAlignment="1"/>
    <xf numFmtId="3" fontId="10" fillId="19" borderId="42" xfId="1" applyNumberFormat="1" applyFont="1" applyFill="1" applyBorder="1" applyAlignment="1"/>
    <xf numFmtId="3" fontId="10" fillId="19" borderId="38" xfId="1" applyNumberFormat="1" applyFont="1" applyFill="1" applyBorder="1" applyAlignment="1"/>
    <xf numFmtId="3" fontId="10" fillId="19" borderId="43" xfId="1" applyNumberFormat="1" applyFont="1" applyFill="1" applyBorder="1" applyAlignment="1"/>
    <xf numFmtId="49" fontId="9" fillId="3" borderId="4" xfId="1" applyNumberFormat="1" applyFont="1" applyFill="1" applyBorder="1" applyAlignment="1">
      <alignment horizontal="center"/>
    </xf>
    <xf numFmtId="49" fontId="10" fillId="3" borderId="4" xfId="1" applyNumberFormat="1" applyFont="1" applyFill="1" applyBorder="1" applyAlignment="1">
      <alignment horizontal="center"/>
    </xf>
    <xf numFmtId="4" fontId="10" fillId="3" borderId="4" xfId="1" applyNumberFormat="1" applyFont="1" applyFill="1" applyBorder="1" applyAlignment="1">
      <alignment horizontal="center"/>
    </xf>
    <xf numFmtId="49" fontId="10" fillId="3" borderId="76" xfId="1" applyNumberFormat="1" applyFont="1" applyFill="1" applyBorder="1" applyAlignment="1">
      <alignment horizontal="center"/>
    </xf>
    <xf numFmtId="49" fontId="8" fillId="2" borderId="42" xfId="1" applyNumberFormat="1" applyFont="1" applyFill="1" applyBorder="1" applyAlignment="1">
      <alignment horizontal="center"/>
    </xf>
    <xf numFmtId="3" fontId="9" fillId="3" borderId="34" xfId="1" applyFont="1" applyFill="1" applyBorder="1" applyAlignment="1">
      <alignment horizontal="center"/>
    </xf>
    <xf numFmtId="49" fontId="9" fillId="3" borderId="67" xfId="1" applyNumberFormat="1" applyFont="1" applyFill="1" applyBorder="1" applyAlignment="1">
      <alignment horizontal="center"/>
    </xf>
    <xf numFmtId="3" fontId="9" fillId="3" borderId="34" xfId="1" applyNumberFormat="1" applyFont="1" applyFill="1" applyBorder="1"/>
    <xf numFmtId="3" fontId="9" fillId="3" borderId="35" xfId="1" applyNumberFormat="1" applyFont="1" applyFill="1" applyBorder="1"/>
    <xf numFmtId="4" fontId="8" fillId="3" borderId="35" xfId="1" applyNumberFormat="1" applyFont="1" applyFill="1" applyBorder="1"/>
    <xf numFmtId="3" fontId="9" fillId="3" borderId="36" xfId="1" applyNumberFormat="1" applyFont="1" applyFill="1" applyBorder="1"/>
    <xf numFmtId="4" fontId="10" fillId="0" borderId="41" xfId="1" applyNumberFormat="1" applyFont="1" applyBorder="1" applyAlignment="1">
      <alignment horizontal="center"/>
    </xf>
    <xf numFmtId="3" fontId="11" fillId="0" borderId="37" xfId="1" applyNumberFormat="1" applyFont="1" applyFill="1" applyBorder="1" applyAlignment="1"/>
    <xf numFmtId="3" fontId="81" fillId="4" borderId="37" xfId="1" applyNumberFormat="1" applyFont="1" applyFill="1" applyBorder="1" applyAlignment="1"/>
    <xf numFmtId="3" fontId="81" fillId="4" borderId="3" xfId="1" applyNumberFormat="1" applyFont="1" applyFill="1" applyBorder="1" applyAlignment="1"/>
    <xf numFmtId="3" fontId="81" fillId="4" borderId="41" xfId="1" applyNumberFormat="1" applyFont="1" applyFill="1" applyBorder="1" applyAlignment="1"/>
    <xf numFmtId="3" fontId="81" fillId="4" borderId="42" xfId="1" applyNumberFormat="1" applyFont="1" applyFill="1" applyBorder="1" applyAlignment="1"/>
    <xf numFmtId="166" fontId="0" fillId="19" borderId="38" xfId="0" applyNumberFormat="1" applyFont="1" applyFill="1" applyBorder="1">
      <alignment vertical="top"/>
    </xf>
    <xf numFmtId="0" fontId="2" fillId="0" borderId="0" xfId="5"/>
    <xf numFmtId="0" fontId="16" fillId="0" borderId="0" xfId="5" applyFont="1"/>
    <xf numFmtId="0" fontId="15" fillId="0" borderId="0" xfId="5" applyFont="1" applyAlignment="1">
      <alignment horizontal="center"/>
    </xf>
    <xf numFmtId="0" fontId="14" fillId="0" borderId="0" xfId="5" applyFont="1"/>
    <xf numFmtId="4" fontId="16" fillId="0" borderId="0" xfId="5" applyNumberFormat="1" applyFont="1" applyAlignment="1"/>
    <xf numFmtId="4" fontId="16" fillId="0" borderId="0" xfId="5" applyNumberFormat="1" applyFont="1"/>
    <xf numFmtId="4" fontId="16" fillId="0" borderId="6" xfId="5" applyNumberFormat="1" applyFont="1" applyBorder="1" applyAlignment="1">
      <alignment vertical="center"/>
    </xf>
    <xf numFmtId="0" fontId="15" fillId="0" borderId="2" xfId="5" applyFont="1" applyBorder="1" applyAlignment="1">
      <alignment vertical="center"/>
    </xf>
    <xf numFmtId="4" fontId="16" fillId="0" borderId="2" xfId="5" applyNumberFormat="1" applyFont="1" applyBorder="1" applyAlignment="1">
      <alignment vertical="center"/>
    </xf>
    <xf numFmtId="0" fontId="15" fillId="0" borderId="13" xfId="5" applyFont="1" applyBorder="1" applyAlignment="1">
      <alignment vertical="center"/>
    </xf>
    <xf numFmtId="4" fontId="16" fillId="0" borderId="13" xfId="5" applyNumberFormat="1" applyFont="1" applyBorder="1" applyAlignment="1">
      <alignment vertical="center"/>
    </xf>
    <xf numFmtId="4" fontId="15" fillId="2" borderId="6" xfId="5" applyNumberFormat="1" applyFont="1" applyFill="1" applyBorder="1" applyAlignment="1">
      <alignment vertical="center"/>
    </xf>
    <xf numFmtId="4" fontId="15" fillId="2" borderId="2" xfId="5" applyNumberFormat="1" applyFont="1" applyFill="1" applyBorder="1" applyAlignment="1">
      <alignment vertical="center"/>
    </xf>
    <xf numFmtId="0" fontId="16" fillId="0" borderId="1" xfId="5" applyNumberFormat="1" applyFont="1" applyBorder="1" applyAlignment="1">
      <alignment vertical="center"/>
    </xf>
    <xf numFmtId="0" fontId="15" fillId="2" borderId="3" xfId="5" applyFont="1" applyFill="1" applyBorder="1" applyAlignment="1">
      <alignment vertical="center"/>
    </xf>
    <xf numFmtId="4" fontId="15" fillId="2" borderId="3" xfId="5" applyNumberFormat="1" applyFont="1" applyFill="1" applyBorder="1" applyAlignment="1">
      <alignment vertical="center"/>
    </xf>
    <xf numFmtId="0" fontId="15" fillId="7" borderId="1" xfId="5" applyFont="1" applyFill="1" applyBorder="1" applyAlignment="1">
      <alignment vertical="center"/>
    </xf>
    <xf numFmtId="0" fontId="16" fillId="0" borderId="0" xfId="5" applyFont="1" applyFill="1"/>
    <xf numFmtId="4" fontId="16" fillId="0" borderId="0" xfId="5" applyNumberFormat="1" applyFont="1" applyFill="1" applyAlignment="1"/>
    <xf numFmtId="0" fontId="15" fillId="0" borderId="0" xfId="5" applyFont="1" applyFill="1" applyBorder="1" applyAlignment="1">
      <alignment vertical="center"/>
    </xf>
    <xf numFmtId="0" fontId="15" fillId="7" borderId="3" xfId="5" applyFont="1" applyFill="1" applyBorder="1" applyAlignment="1">
      <alignment vertical="center"/>
    </xf>
    <xf numFmtId="4" fontId="15" fillId="0" borderId="3" xfId="5" applyNumberFormat="1" applyFont="1" applyBorder="1" applyAlignment="1">
      <alignment vertical="center"/>
    </xf>
    <xf numFmtId="4" fontId="16" fillId="0" borderId="0" xfId="5" applyNumberFormat="1" applyFont="1" applyFill="1" applyBorder="1" applyAlignment="1">
      <alignment horizontal="left"/>
    </xf>
    <xf numFmtId="0" fontId="18" fillId="0" borderId="0" xfId="5" applyFont="1" applyFill="1" applyBorder="1" applyAlignment="1">
      <alignment horizontal="left" vertical="center" wrapText="1"/>
    </xf>
    <xf numFmtId="0" fontId="16" fillId="0" borderId="0" xfId="5" applyFont="1" applyBorder="1"/>
    <xf numFmtId="0" fontId="16" fillId="0" borderId="0" xfId="5" applyFont="1" applyFill="1" applyBorder="1"/>
    <xf numFmtId="0" fontId="17" fillId="0" borderId="0" xfId="5" applyFont="1" applyFill="1" applyBorder="1" applyAlignment="1"/>
    <xf numFmtId="0" fontId="18" fillId="0" borderId="0" xfId="5" applyFont="1" applyFill="1" applyBorder="1" applyAlignment="1"/>
    <xf numFmtId="0" fontId="18" fillId="0" borderId="0" xfId="5" applyFont="1" applyFill="1" applyBorder="1" applyAlignment="1">
      <alignment vertical="center" wrapText="1"/>
    </xf>
    <xf numFmtId="0" fontId="16" fillId="0" borderId="0" xfId="5" applyFont="1" applyBorder="1" applyAlignment="1">
      <alignment horizontal="left" vertical="center" wrapText="1"/>
    </xf>
    <xf numFmtId="4" fontId="16" fillId="0" borderId="0" xfId="5" applyNumberFormat="1" applyFont="1" applyBorder="1" applyAlignment="1">
      <alignment horizontal="center" vertical="center" wrapText="1"/>
    </xf>
    <xf numFmtId="4" fontId="16" fillId="0" borderId="0" xfId="5" applyNumberFormat="1" applyFont="1" applyBorder="1" applyAlignment="1">
      <alignment vertical="center" wrapText="1"/>
    </xf>
    <xf numFmtId="0" fontId="16" fillId="0" borderId="2" xfId="5" applyNumberFormat="1" applyFont="1" applyBorder="1" applyAlignment="1">
      <alignment vertical="center"/>
    </xf>
    <xf numFmtId="4" fontId="16" fillId="0" borderId="33" xfId="5" applyNumberFormat="1" applyFont="1" applyBorder="1" applyAlignment="1">
      <alignment vertical="center"/>
    </xf>
    <xf numFmtId="4" fontId="16" fillId="0" borderId="1" xfId="5" applyNumberFormat="1" applyFont="1" applyBorder="1" applyAlignment="1">
      <alignment vertical="center"/>
    </xf>
    <xf numFmtId="0" fontId="15" fillId="0" borderId="6" xfId="5" applyFont="1" applyFill="1" applyBorder="1" applyAlignment="1">
      <alignment vertical="center"/>
    </xf>
    <xf numFmtId="0" fontId="15" fillId="2" borderId="3" xfId="5" applyFont="1" applyFill="1" applyBorder="1" applyAlignment="1">
      <alignment horizontal="left" vertical="center"/>
    </xf>
    <xf numFmtId="0" fontId="17" fillId="3" borderId="3" xfId="5" applyFont="1" applyFill="1" applyBorder="1" applyAlignment="1">
      <alignment horizontal="center"/>
    </xf>
    <xf numFmtId="4" fontId="17" fillId="3" borderId="3" xfId="5" applyNumberFormat="1" applyFont="1" applyFill="1" applyBorder="1" applyAlignment="1">
      <alignment horizontal="center"/>
    </xf>
    <xf numFmtId="0" fontId="44" fillId="18" borderId="3" xfId="5" applyFont="1" applyFill="1" applyBorder="1" applyAlignment="1">
      <alignment horizontal="center" vertical="center" wrapText="1"/>
    </xf>
    <xf numFmtId="0" fontId="16" fillId="0" borderId="0" xfId="5" applyFont="1" applyAlignment="1"/>
    <xf numFmtId="4" fontId="15" fillId="2" borderId="44" xfId="5" applyNumberFormat="1" applyFont="1" applyFill="1" applyBorder="1" applyAlignment="1">
      <alignment vertical="center"/>
    </xf>
    <xf numFmtId="0" fontId="15" fillId="2" borderId="49" xfId="5" applyFont="1" applyFill="1" applyBorder="1" applyAlignment="1">
      <alignment vertical="center"/>
    </xf>
    <xf numFmtId="4" fontId="15" fillId="0" borderId="68" xfId="5" applyNumberFormat="1" applyFont="1" applyBorder="1" applyAlignment="1">
      <alignment vertical="center"/>
    </xf>
    <xf numFmtId="4" fontId="15" fillId="0" borderId="72" xfId="5" applyNumberFormat="1" applyFont="1" applyBorder="1" applyAlignment="1">
      <alignment vertical="center"/>
    </xf>
    <xf numFmtId="4" fontId="15" fillId="0" borderId="66" xfId="5" applyNumberFormat="1" applyFont="1" applyFill="1" applyBorder="1" applyAlignment="1">
      <alignment horizontal="right" vertical="center"/>
    </xf>
    <xf numFmtId="4" fontId="15" fillId="0" borderId="112" xfId="5" applyNumberFormat="1" applyFont="1" applyBorder="1" applyAlignment="1">
      <alignment vertical="center"/>
    </xf>
    <xf numFmtId="0" fontId="15" fillId="0" borderId="47" xfId="5" applyFont="1" applyBorder="1" applyAlignment="1">
      <alignment vertical="center"/>
    </xf>
    <xf numFmtId="0" fontId="15" fillId="0" borderId="46" xfId="5" applyFont="1" applyBorder="1" applyAlignment="1">
      <alignment vertical="center"/>
    </xf>
    <xf numFmtId="0" fontId="15" fillId="0" borderId="111" xfId="5" applyFont="1" applyBorder="1" applyAlignment="1">
      <alignment vertical="center"/>
    </xf>
    <xf numFmtId="0" fontId="15" fillId="2" borderId="5" xfId="5" applyFont="1" applyFill="1" applyBorder="1" applyAlignment="1">
      <alignment vertical="center"/>
    </xf>
    <xf numFmtId="4" fontId="15" fillId="2" borderId="5" xfId="5" applyNumberFormat="1" applyFont="1" applyFill="1" applyBorder="1" applyAlignment="1">
      <alignment vertical="center"/>
    </xf>
    <xf numFmtId="0" fontId="13" fillId="0" borderId="47" xfId="5" applyFont="1" applyBorder="1" applyAlignment="1">
      <alignment vertical="center"/>
    </xf>
    <xf numFmtId="0" fontId="13" fillId="0" borderId="46" xfId="5" applyFont="1" applyBorder="1" applyAlignment="1">
      <alignment vertical="center"/>
    </xf>
    <xf numFmtId="4" fontId="16" fillId="0" borderId="49" xfId="5" applyNumberFormat="1" applyFont="1" applyBorder="1" applyAlignment="1">
      <alignment vertical="center"/>
    </xf>
    <xf numFmtId="4" fontId="16" fillId="0" borderId="46" xfId="5" applyNumberFormat="1" applyFont="1" applyBorder="1" applyAlignment="1">
      <alignment vertical="center"/>
    </xf>
    <xf numFmtId="4" fontId="16" fillId="0" borderId="31" xfId="5" applyNumberFormat="1" applyFont="1" applyBorder="1" applyAlignment="1">
      <alignment vertical="center"/>
    </xf>
    <xf numFmtId="0" fontId="19" fillId="0" borderId="63" xfId="5" applyFont="1" applyBorder="1" applyAlignment="1">
      <alignment horizontal="left" vertical="center" wrapText="1"/>
    </xf>
    <xf numFmtId="0" fontId="16" fillId="0" borderId="56" xfId="5" applyFont="1" applyBorder="1" applyAlignment="1">
      <alignment vertical="center"/>
    </xf>
    <xf numFmtId="4" fontId="16" fillId="0" borderId="63" xfId="5" applyNumberFormat="1" applyFont="1" applyBorder="1" applyAlignment="1">
      <alignment vertical="center"/>
    </xf>
    <xf numFmtId="0" fontId="16" fillId="0" borderId="63" xfId="5" applyNumberFormat="1" applyFont="1" applyBorder="1" applyAlignment="1">
      <alignment vertical="center"/>
    </xf>
    <xf numFmtId="0" fontId="36" fillId="0" borderId="49" xfId="5" applyFont="1" applyFill="1" applyBorder="1" applyAlignment="1">
      <alignment horizontal="center" vertical="center" wrapText="1"/>
    </xf>
    <xf numFmtId="4" fontId="36" fillId="0" borderId="1" xfId="5" applyNumberFormat="1" applyFont="1" applyFill="1" applyBorder="1" applyAlignment="1">
      <alignment horizontal="right" vertical="center" wrapText="1"/>
    </xf>
    <xf numFmtId="14" fontId="36" fillId="0" borderId="1" xfId="5" applyNumberFormat="1" applyFont="1" applyFill="1" applyBorder="1" applyAlignment="1">
      <alignment horizontal="center" vertical="center" wrapText="1"/>
    </xf>
    <xf numFmtId="14" fontId="36" fillId="0" borderId="61" xfId="5" applyNumberFormat="1" applyFont="1" applyFill="1" applyBorder="1" applyAlignment="1">
      <alignment horizontal="center" vertical="center" wrapText="1"/>
    </xf>
    <xf numFmtId="0" fontId="36" fillId="0" borderId="46" xfId="5" applyFont="1" applyFill="1" applyBorder="1" applyAlignment="1">
      <alignment horizontal="center" vertical="center" wrapText="1"/>
    </xf>
    <xf numFmtId="4" fontId="36" fillId="0" borderId="2" xfId="5" applyNumberFormat="1" applyFont="1" applyFill="1" applyBorder="1" applyAlignment="1">
      <alignment horizontal="right" vertical="center" wrapText="1"/>
    </xf>
    <xf numFmtId="0" fontId="21" fillId="0" borderId="2" xfId="5" applyFont="1" applyFill="1" applyBorder="1" applyAlignment="1">
      <alignment horizontal="center" vertical="center" wrapText="1"/>
    </xf>
    <xf numFmtId="0" fontId="36" fillId="0" borderId="62" xfId="5" applyFont="1" applyFill="1" applyBorder="1" applyAlignment="1">
      <alignment horizontal="center" vertical="center" wrapText="1"/>
    </xf>
    <xf numFmtId="14" fontId="36" fillId="0" borderId="24" xfId="5" applyNumberFormat="1" applyFont="1" applyFill="1" applyBorder="1" applyAlignment="1">
      <alignment horizontal="center" vertical="center" wrapText="1"/>
    </xf>
    <xf numFmtId="0" fontId="36" fillId="0" borderId="29" xfId="5" applyFont="1" applyFill="1" applyBorder="1" applyAlignment="1">
      <alignment horizontal="center" vertical="center" wrapText="1"/>
    </xf>
    <xf numFmtId="4" fontId="36" fillId="0" borderId="22" xfId="5" applyNumberFormat="1" applyFont="1" applyFill="1" applyBorder="1" applyAlignment="1">
      <alignment horizontal="right" vertical="center" wrapText="1"/>
    </xf>
    <xf numFmtId="1" fontId="21" fillId="0" borderId="33" xfId="5" applyNumberFormat="1" applyFont="1" applyFill="1" applyBorder="1" applyAlignment="1">
      <alignment horizontal="center" vertical="center" wrapText="1"/>
    </xf>
    <xf numFmtId="14" fontId="36" fillId="0" borderId="55" xfId="5" applyNumberFormat="1" applyFont="1" applyFill="1" applyBorder="1" applyAlignment="1">
      <alignment horizontal="center" vertical="center" wrapText="1"/>
    </xf>
    <xf numFmtId="0" fontId="37" fillId="0" borderId="49" xfId="5" applyFont="1" applyBorder="1" applyAlignment="1">
      <alignment horizontal="center" vertical="center" wrapText="1"/>
    </xf>
    <xf numFmtId="164" fontId="37" fillId="0" borderId="1" xfId="5" applyNumberFormat="1" applyFont="1" applyBorder="1" applyAlignment="1">
      <alignment horizontal="right" vertical="center" wrapText="1"/>
    </xf>
    <xf numFmtId="165" fontId="37" fillId="0" borderId="1" xfId="5" applyNumberFormat="1" applyFont="1" applyBorder="1" applyAlignment="1">
      <alignment horizontal="center" vertical="center" wrapText="1"/>
    </xf>
    <xf numFmtId="165" fontId="37" fillId="0" borderId="68" xfId="5" applyNumberFormat="1" applyFont="1" applyBorder="1" applyAlignment="1">
      <alignment horizontal="center" vertical="center" wrapText="1"/>
    </xf>
    <xf numFmtId="0" fontId="37" fillId="0" borderId="47" xfId="5" applyFont="1" applyBorder="1" applyAlignment="1">
      <alignment horizontal="center" vertical="center" wrapText="1"/>
    </xf>
    <xf numFmtId="164" fontId="37" fillId="0" borderId="6" xfId="5" applyNumberFormat="1" applyFont="1" applyBorder="1" applyAlignment="1">
      <alignment horizontal="right" vertical="center" wrapText="1"/>
    </xf>
    <xf numFmtId="49" fontId="38" fillId="0" borderId="6" xfId="5" applyNumberFormat="1" applyFont="1" applyBorder="1" applyAlignment="1">
      <alignment horizontal="center" vertical="center" wrapText="1"/>
    </xf>
    <xf numFmtId="165" fontId="37" fillId="0" borderId="72" xfId="5" applyNumberFormat="1" applyFont="1" applyBorder="1" applyAlignment="1">
      <alignment horizontal="center" vertical="center" wrapText="1"/>
    </xf>
    <xf numFmtId="0" fontId="37" fillId="4" borderId="24" xfId="5" applyFont="1" applyFill="1" applyBorder="1" applyAlignment="1">
      <alignment horizontal="center" vertical="center" wrapText="1"/>
    </xf>
    <xf numFmtId="0" fontId="37" fillId="0" borderId="31" xfId="5" applyFont="1" applyBorder="1" applyAlignment="1">
      <alignment horizontal="center" vertical="center" wrapText="1"/>
    </xf>
    <xf numFmtId="164" fontId="37" fillId="0" borderId="33" xfId="5" applyNumberFormat="1" applyFont="1" applyBorder="1" applyAlignment="1">
      <alignment horizontal="right" vertical="center" wrapText="1"/>
    </xf>
    <xf numFmtId="165" fontId="37" fillId="0" borderId="33" xfId="5" applyNumberFormat="1" applyFont="1" applyBorder="1" applyAlignment="1">
      <alignment horizontal="center" vertical="center" wrapText="1"/>
    </xf>
    <xf numFmtId="165" fontId="37" fillId="0" borderId="107" xfId="5" applyNumberFormat="1" applyFont="1" applyBorder="1" applyAlignment="1">
      <alignment horizontal="center" vertical="center" wrapText="1"/>
    </xf>
    <xf numFmtId="0" fontId="37" fillId="0" borderId="17" xfId="5" applyFont="1" applyBorder="1" applyAlignment="1">
      <alignment horizontal="center" vertical="center" wrapText="1"/>
    </xf>
    <xf numFmtId="164" fontId="37" fillId="0" borderId="15" xfId="5" applyNumberFormat="1" applyFont="1" applyBorder="1" applyAlignment="1">
      <alignment horizontal="right" vertical="center" wrapText="1"/>
    </xf>
    <xf numFmtId="165" fontId="37" fillId="0" borderId="15" xfId="5" applyNumberFormat="1" applyFont="1" applyBorder="1" applyAlignment="1">
      <alignment horizontal="center" vertical="center" wrapText="1"/>
    </xf>
    <xf numFmtId="165" fontId="37" fillId="0" borderId="53" xfId="5" applyNumberFormat="1" applyFont="1" applyBorder="1" applyAlignment="1">
      <alignment horizontal="center" vertical="center" wrapText="1"/>
    </xf>
    <xf numFmtId="0" fontId="37" fillId="0" borderId="69" xfId="5" applyFont="1" applyBorder="1" applyAlignment="1">
      <alignment horizontal="center" vertical="center" wrapText="1"/>
    </xf>
    <xf numFmtId="164" fontId="37" fillId="0" borderId="44" xfId="5" applyNumberFormat="1" applyFont="1" applyBorder="1" applyAlignment="1">
      <alignment horizontal="right" vertical="center" wrapText="1"/>
    </xf>
    <xf numFmtId="165" fontId="37" fillId="0" borderId="44" xfId="5" applyNumberFormat="1" applyFont="1" applyBorder="1" applyAlignment="1">
      <alignment horizontal="center" vertical="center" wrapText="1"/>
    </xf>
    <xf numFmtId="165" fontId="37" fillId="0" borderId="70" xfId="5" applyNumberFormat="1" applyFont="1" applyBorder="1" applyAlignment="1">
      <alignment horizontal="center" vertical="center" wrapText="1"/>
    </xf>
    <xf numFmtId="0" fontId="37" fillId="0" borderId="32" xfId="5" applyFont="1" applyBorder="1" applyAlignment="1">
      <alignment horizontal="center" vertical="center" wrapText="1"/>
    </xf>
    <xf numFmtId="4" fontId="37" fillId="0" borderId="15" xfId="5" applyNumberFormat="1" applyFont="1" applyBorder="1" applyAlignment="1">
      <alignment horizontal="right" vertical="center" wrapText="1"/>
    </xf>
    <xf numFmtId="4" fontId="37" fillId="0" borderId="15" xfId="5" applyNumberFormat="1" applyFont="1" applyBorder="1" applyAlignment="1">
      <alignment vertical="center" wrapText="1"/>
    </xf>
    <xf numFmtId="165" fontId="37" fillId="0" borderId="106" xfId="5" applyNumberFormat="1" applyFont="1" applyBorder="1" applyAlignment="1">
      <alignment horizontal="center" vertical="center" wrapText="1"/>
    </xf>
    <xf numFmtId="4" fontId="37" fillId="0" borderId="44" xfId="5" applyNumberFormat="1" applyFont="1" applyBorder="1" applyAlignment="1">
      <alignment horizontal="right" vertical="center" wrapText="1"/>
    </xf>
    <xf numFmtId="4" fontId="37" fillId="0" borderId="44" xfId="5" applyNumberFormat="1" applyFont="1" applyBorder="1" applyAlignment="1">
      <alignment vertical="center" wrapText="1"/>
    </xf>
    <xf numFmtId="164" fontId="37" fillId="0" borderId="6" xfId="5" applyNumberFormat="1" applyFont="1" applyBorder="1" applyAlignment="1">
      <alignment vertical="center" wrapText="1"/>
    </xf>
    <xf numFmtId="165" fontId="37" fillId="0" borderId="6" xfId="5" applyNumberFormat="1" applyFont="1" applyBorder="1" applyAlignment="1">
      <alignment horizontal="center" vertical="center" wrapText="1"/>
    </xf>
    <xf numFmtId="164" fontId="37" fillId="0" borderId="44" xfId="5" applyNumberFormat="1" applyFont="1" applyBorder="1" applyAlignment="1">
      <alignment vertical="center" wrapText="1"/>
    </xf>
    <xf numFmtId="164" fontId="37" fillId="0" borderId="1" xfId="5" applyNumberFormat="1" applyFont="1" applyBorder="1" applyAlignment="1">
      <alignment vertical="center" wrapText="1"/>
    </xf>
    <xf numFmtId="0" fontId="37" fillId="0" borderId="29" xfId="5" applyFont="1" applyBorder="1" applyAlignment="1">
      <alignment horizontal="center" vertical="center" wrapText="1"/>
    </xf>
    <xf numFmtId="164" fontId="37" fillId="0" borderId="22" xfId="5" applyNumberFormat="1" applyFont="1" applyBorder="1" applyAlignment="1">
      <alignment horizontal="right" vertical="center" wrapText="1"/>
    </xf>
    <xf numFmtId="164" fontId="37" fillId="0" borderId="22" xfId="5" applyNumberFormat="1" applyFont="1" applyBorder="1" applyAlignment="1">
      <alignment vertical="center" wrapText="1"/>
    </xf>
    <xf numFmtId="165" fontId="37" fillId="0" borderId="105" xfId="5" applyNumberFormat="1" applyFont="1" applyBorder="1" applyAlignment="1">
      <alignment horizontal="center" vertical="center" wrapText="1"/>
    </xf>
    <xf numFmtId="164" fontId="38" fillId="0" borderId="33" xfId="5" applyNumberFormat="1" applyFont="1" applyBorder="1" applyAlignment="1">
      <alignment vertical="center" wrapText="1"/>
    </xf>
    <xf numFmtId="49" fontId="38" fillId="0" borderId="33" xfId="5" applyNumberFormat="1" applyFont="1" applyBorder="1" applyAlignment="1">
      <alignment horizontal="center" vertical="center" wrapText="1"/>
    </xf>
    <xf numFmtId="4" fontId="37" fillId="0" borderId="1" xfId="5" applyNumberFormat="1" applyFont="1" applyBorder="1" applyAlignment="1">
      <alignment horizontal="right" vertical="center" wrapText="1"/>
    </xf>
    <xf numFmtId="4" fontId="37" fillId="0" borderId="1" xfId="5" applyNumberFormat="1" applyFont="1" applyBorder="1" applyAlignment="1">
      <alignment vertical="center" wrapText="1"/>
    </xf>
    <xf numFmtId="0" fontId="37" fillId="0" borderId="48" xfId="5" applyFont="1" applyBorder="1" applyAlignment="1">
      <alignment horizontal="center" vertical="center" wrapText="1"/>
    </xf>
    <xf numFmtId="4" fontId="37" fillId="0" borderId="22" xfId="5" applyNumberFormat="1" applyFont="1" applyBorder="1" applyAlignment="1">
      <alignment horizontal="right" vertical="center" wrapText="1"/>
    </xf>
    <xf numFmtId="4" fontId="37" fillId="0" borderId="22" xfId="5" applyNumberFormat="1" applyFont="1" applyBorder="1" applyAlignment="1">
      <alignment vertical="center" wrapText="1"/>
    </xf>
    <xf numFmtId="165" fontId="37" fillId="0" borderId="22" xfId="5" applyNumberFormat="1" applyFont="1" applyBorder="1" applyAlignment="1">
      <alignment horizontal="center" vertical="center" wrapText="1"/>
    </xf>
    <xf numFmtId="0" fontId="37" fillId="0" borderId="111" xfId="5" applyFont="1" applyBorder="1" applyAlignment="1">
      <alignment horizontal="center" vertical="center" wrapText="1"/>
    </xf>
    <xf numFmtId="0" fontId="37" fillId="0" borderId="46" xfId="5" applyFont="1" applyBorder="1" applyAlignment="1">
      <alignment horizontal="center" vertical="center" wrapText="1"/>
    </xf>
    <xf numFmtId="4" fontId="37" fillId="0" borderId="2" xfId="5" applyNumberFormat="1" applyFont="1" applyBorder="1" applyAlignment="1">
      <alignment horizontal="right" vertical="center" wrapText="1"/>
    </xf>
    <xf numFmtId="4" fontId="37" fillId="0" borderId="2" xfId="5" applyNumberFormat="1" applyFont="1" applyBorder="1" applyAlignment="1">
      <alignment vertical="center" wrapText="1"/>
    </xf>
    <xf numFmtId="165" fontId="37" fillId="0" borderId="2" xfId="5" applyNumberFormat="1" applyFont="1" applyBorder="1" applyAlignment="1">
      <alignment horizontal="center" vertical="center" wrapText="1"/>
    </xf>
    <xf numFmtId="165" fontId="37" fillId="0" borderId="62" xfId="5" applyNumberFormat="1" applyFont="1" applyBorder="1" applyAlignment="1">
      <alignment horizontal="center" vertical="center" wrapText="1"/>
    </xf>
    <xf numFmtId="0" fontId="37" fillId="0" borderId="12" xfId="5" applyFont="1" applyBorder="1" applyAlignment="1">
      <alignment horizontal="left" vertical="center" wrapText="1"/>
    </xf>
    <xf numFmtId="0" fontId="37" fillId="0" borderId="0" xfId="5" applyFont="1" applyBorder="1" applyAlignment="1">
      <alignment horizontal="left" vertical="center" wrapText="1"/>
    </xf>
    <xf numFmtId="4" fontId="37" fillId="0" borderId="6" xfId="5" applyNumberFormat="1" applyFont="1" applyBorder="1" applyAlignment="1">
      <alignment horizontal="right" vertical="center" wrapText="1"/>
    </xf>
    <xf numFmtId="4" fontId="37" fillId="0" borderId="6" xfId="5" applyNumberFormat="1" applyFont="1" applyBorder="1" applyAlignment="1">
      <alignment vertical="center" wrapText="1"/>
    </xf>
    <xf numFmtId="165" fontId="37" fillId="0" borderId="60" xfId="5" applyNumberFormat="1" applyFont="1" applyBorder="1" applyAlignment="1">
      <alignment horizontal="center" vertical="center" wrapText="1"/>
    </xf>
    <xf numFmtId="0" fontId="37" fillId="0" borderId="56" xfId="5" applyFont="1" applyBorder="1" applyAlignment="1">
      <alignment horizontal="left" vertical="center" wrapText="1"/>
    </xf>
    <xf numFmtId="0" fontId="37" fillId="0" borderId="57" xfId="5" applyFont="1" applyBorder="1" applyAlignment="1">
      <alignment horizontal="left" vertical="center" wrapText="1"/>
    </xf>
    <xf numFmtId="4" fontId="37" fillId="0" borderId="103" xfId="5" applyNumberFormat="1" applyFont="1" applyBorder="1" applyAlignment="1">
      <alignment horizontal="right" vertical="center" wrapText="1"/>
    </xf>
    <xf numFmtId="165" fontId="37" fillId="0" borderId="57" xfId="5" applyNumberFormat="1" applyFont="1" applyBorder="1" applyAlignment="1">
      <alignment horizontal="center" vertical="center" wrapText="1"/>
    </xf>
    <xf numFmtId="4" fontId="37" fillId="0" borderId="29" xfId="5" applyNumberFormat="1" applyFont="1" applyBorder="1" applyAlignment="1">
      <alignment horizontal="right" vertical="center" wrapText="1"/>
    </xf>
    <xf numFmtId="165" fontId="37" fillId="0" borderId="55" xfId="5" applyNumberFormat="1" applyFont="1" applyBorder="1" applyAlignment="1">
      <alignment horizontal="center" vertical="center" wrapText="1"/>
    </xf>
    <xf numFmtId="4" fontId="37" fillId="0" borderId="0" xfId="5" applyNumberFormat="1" applyFont="1" applyBorder="1" applyAlignment="1">
      <alignment horizontal="right" vertical="center" wrapText="1"/>
    </xf>
    <xf numFmtId="165" fontId="37" fillId="0" borderId="61" xfId="5" applyNumberFormat="1" applyFont="1" applyBorder="1" applyAlignment="1">
      <alignment horizontal="center" vertical="center" wrapText="1"/>
    </xf>
    <xf numFmtId="4" fontId="37" fillId="0" borderId="14" xfId="5" applyNumberFormat="1" applyFont="1" applyBorder="1" applyAlignment="1">
      <alignment horizontal="right" vertical="center" wrapText="1"/>
    </xf>
    <xf numFmtId="4" fontId="37" fillId="0" borderId="13" xfId="5" applyNumberFormat="1" applyFont="1" applyBorder="1" applyAlignment="1">
      <alignment vertical="center" wrapText="1"/>
    </xf>
    <xf numFmtId="165" fontId="37" fillId="0" borderId="118" xfId="5" applyNumberFormat="1" applyFont="1" applyBorder="1" applyAlignment="1">
      <alignment horizontal="center" vertical="center" wrapText="1"/>
    </xf>
    <xf numFmtId="4" fontId="37" fillId="0" borderId="109" xfId="5" applyNumberFormat="1" applyFont="1" applyBorder="1" applyAlignment="1">
      <alignment horizontal="right" vertical="center" wrapText="1"/>
    </xf>
    <xf numFmtId="4" fontId="37" fillId="0" borderId="24" xfId="5" applyNumberFormat="1" applyFont="1" applyBorder="1" applyAlignment="1">
      <alignment horizontal="right" vertical="center" wrapText="1"/>
    </xf>
    <xf numFmtId="4" fontId="37" fillId="0" borderId="33" xfId="5" applyNumberFormat="1" applyFont="1" applyBorder="1" applyAlignment="1">
      <alignment vertical="center" wrapText="1"/>
    </xf>
    <xf numFmtId="165" fontId="37" fillId="0" borderId="64" xfId="5" applyNumberFormat="1" applyFont="1" applyBorder="1" applyAlignment="1">
      <alignment horizontal="center" vertical="center" wrapText="1"/>
    </xf>
    <xf numFmtId="165" fontId="38" fillId="0" borderId="22" xfId="5" applyNumberFormat="1" applyFont="1" applyBorder="1" applyAlignment="1">
      <alignment horizontal="center" vertical="center" wrapText="1"/>
    </xf>
    <xf numFmtId="4" fontId="37" fillId="0" borderId="26" xfId="5" applyNumberFormat="1" applyFont="1" applyBorder="1" applyAlignment="1">
      <alignment horizontal="right" vertical="center" wrapText="1"/>
    </xf>
    <xf numFmtId="165" fontId="37" fillId="0" borderId="13" xfId="5" applyNumberFormat="1" applyFont="1" applyBorder="1" applyAlignment="1">
      <alignment horizontal="center" vertical="center" wrapText="1"/>
    </xf>
    <xf numFmtId="4" fontId="37" fillId="0" borderId="17" xfId="5" applyNumberFormat="1" applyFont="1" applyBorder="1" applyAlignment="1">
      <alignment horizontal="right" vertical="center" wrapText="1"/>
    </xf>
    <xf numFmtId="0" fontId="21" fillId="10" borderId="4" xfId="5" applyFont="1" applyFill="1" applyBorder="1" applyAlignment="1">
      <alignment vertical="center" wrapText="1"/>
    </xf>
    <xf numFmtId="4" fontId="21" fillId="2" borderId="3" xfId="5" applyNumberFormat="1" applyFont="1" applyFill="1" applyBorder="1" applyAlignment="1">
      <alignment horizontal="right" vertical="center" wrapText="1"/>
    </xf>
    <xf numFmtId="4" fontId="21" fillId="2" borderId="11" xfId="5" applyNumberFormat="1" applyFont="1" applyFill="1" applyBorder="1" applyAlignment="1">
      <alignment horizontal="right" vertical="center" wrapText="1"/>
    </xf>
    <xf numFmtId="0" fontId="15" fillId="4" borderId="0" xfId="5" applyFont="1" applyFill="1" applyBorder="1" applyAlignment="1">
      <alignment vertical="center"/>
    </xf>
    <xf numFmtId="4" fontId="15" fillId="4" borderId="0" xfId="5" applyNumberFormat="1" applyFont="1" applyFill="1" applyBorder="1" applyAlignment="1">
      <alignment vertical="center"/>
    </xf>
    <xf numFmtId="0" fontId="15" fillId="4" borderId="0" xfId="5" applyFont="1" applyFill="1" applyBorder="1" applyAlignment="1">
      <alignment horizontal="left"/>
    </xf>
    <xf numFmtId="0" fontId="37" fillId="0" borderId="103" xfId="5" applyFont="1" applyBorder="1" applyAlignment="1">
      <alignment horizontal="center" vertical="center" wrapText="1"/>
    </xf>
    <xf numFmtId="164" fontId="37" fillId="0" borderId="33" xfId="5" applyNumberFormat="1" applyFont="1" applyBorder="1" applyAlignment="1">
      <alignment vertical="center" wrapText="1"/>
    </xf>
    <xf numFmtId="4" fontId="37" fillId="0" borderId="19" xfId="5" applyNumberFormat="1" applyFont="1" applyBorder="1" applyAlignment="1">
      <alignment horizontal="right" vertical="center" wrapText="1"/>
    </xf>
    <xf numFmtId="166" fontId="10" fillId="19" borderId="38" xfId="1" applyNumberFormat="1" applyFont="1" applyFill="1" applyBorder="1" applyAlignment="1"/>
    <xf numFmtId="4" fontId="22" fillId="8" borderId="3" xfId="0" applyNumberFormat="1" applyFont="1" applyFill="1" applyBorder="1" applyAlignment="1">
      <alignment horizontal="center" vertical="center"/>
    </xf>
    <xf numFmtId="14" fontId="22" fillId="8" borderId="3" xfId="0" applyNumberFormat="1" applyFont="1" applyFill="1" applyBorder="1" applyAlignment="1">
      <alignment horizontal="center" vertical="center"/>
    </xf>
    <xf numFmtId="4" fontId="22" fillId="8" borderId="4" xfId="0" applyFont="1" applyFill="1" applyBorder="1" applyAlignment="1">
      <alignment horizontal="left" vertical="center"/>
    </xf>
    <xf numFmtId="4" fontId="0" fillId="0" borderId="104" xfId="0" applyBorder="1" applyAlignment="1">
      <alignment horizontal="left" vertical="center"/>
    </xf>
    <xf numFmtId="14" fontId="22" fillId="8" borderId="3" xfId="0" applyNumberFormat="1" applyFont="1" applyFill="1" applyBorder="1" applyAlignment="1">
      <alignment horizontal="left" vertical="center" wrapText="1"/>
    </xf>
    <xf numFmtId="43" fontId="22" fillId="8" borderId="3" xfId="0" applyNumberFormat="1" applyFont="1" applyFill="1" applyBorder="1" applyAlignment="1">
      <alignment horizontal="center" vertical="center"/>
    </xf>
    <xf numFmtId="4" fontId="44" fillId="9" borderId="3" xfId="0" applyNumberFormat="1" applyFont="1" applyFill="1" applyBorder="1" applyAlignment="1">
      <alignment horizontal="center" vertical="center" wrapText="1"/>
    </xf>
    <xf numFmtId="4" fontId="55" fillId="0" borderId="3" xfId="0" applyFont="1" applyFill="1" applyBorder="1" applyAlignment="1">
      <alignment vertical="center" wrapText="1"/>
    </xf>
    <xf numFmtId="4" fontId="42" fillId="0" borderId="3" xfId="0" applyNumberFormat="1" applyFont="1" applyFill="1" applyBorder="1" applyAlignment="1">
      <alignment horizontal="center" vertical="center" wrapText="1"/>
    </xf>
    <xf numFmtId="4" fontId="44" fillId="0" borderId="3" xfId="0" applyNumberFormat="1" applyFont="1" applyFill="1" applyBorder="1" applyAlignment="1">
      <alignment horizontal="right" vertical="center" wrapText="1"/>
    </xf>
    <xf numFmtId="14" fontId="37" fillId="0" borderId="3" xfId="0" applyNumberFormat="1" applyFont="1" applyFill="1" applyBorder="1" applyAlignment="1">
      <alignment horizontal="center" vertical="center" wrapText="1"/>
    </xf>
    <xf numFmtId="4" fontId="38" fillId="0" borderId="3" xfId="0" applyFont="1" applyFill="1" applyBorder="1" applyAlignment="1">
      <alignment horizontal="center" vertical="center" wrapText="1"/>
    </xf>
    <xf numFmtId="4" fontId="44" fillId="2" borderId="3" xfId="0" applyNumberFormat="1" applyFont="1" applyFill="1" applyBorder="1" applyAlignment="1">
      <alignment horizontal="center" vertical="center" wrapText="1"/>
    </xf>
    <xf numFmtId="4" fontId="38" fillId="7" borderId="3" xfId="0" applyFont="1" applyFill="1" applyBorder="1" applyAlignment="1">
      <alignment horizontal="center" vertical="center" wrapText="1"/>
    </xf>
    <xf numFmtId="4" fontId="44" fillId="0" borderId="0" xfId="0" applyFont="1" applyFill="1" applyBorder="1" applyAlignment="1">
      <alignment horizontal="left" vertical="center" wrapText="1"/>
    </xf>
    <xf numFmtId="4" fontId="56" fillId="0" borderId="0" xfId="0" applyFont="1" applyFill="1" applyBorder="1" applyAlignment="1">
      <alignment vertical="center" wrapText="1"/>
    </xf>
    <xf numFmtId="4" fontId="44" fillId="0" borderId="0" xfId="0" applyNumberFormat="1" applyFont="1" applyFill="1" applyBorder="1" applyAlignment="1">
      <alignment horizontal="right" vertical="center" wrapText="1"/>
    </xf>
    <xf numFmtId="4" fontId="38" fillId="0" borderId="0" xfId="0" applyFont="1" applyFill="1" applyBorder="1" applyAlignment="1">
      <alignment horizontal="center" vertical="center" wrapText="1"/>
    </xf>
    <xf numFmtId="4" fontId="9" fillId="3" borderId="34" xfId="1" applyNumberFormat="1" applyFont="1" applyFill="1" applyBorder="1"/>
    <xf numFmtId="4" fontId="9" fillId="3" borderId="35" xfId="1" applyNumberFormat="1" applyFont="1" applyFill="1" applyBorder="1"/>
    <xf numFmtId="4" fontId="9" fillId="3" borderId="36" xfId="1" applyNumberFormat="1" applyFont="1" applyFill="1" applyBorder="1"/>
    <xf numFmtId="4" fontId="8" fillId="0" borderId="37" xfId="1" applyNumberFormat="1" applyFont="1" applyBorder="1" applyAlignment="1">
      <alignment horizontal="right"/>
    </xf>
    <xf numFmtId="4" fontId="8" fillId="0" borderId="38" xfId="1" applyNumberFormat="1" applyFont="1" applyBorder="1" applyAlignment="1">
      <alignment horizontal="right"/>
    </xf>
    <xf numFmtId="4" fontId="9" fillId="0" borderId="49" xfId="1" applyNumberFormat="1" applyFont="1" applyFill="1" applyBorder="1"/>
    <xf numFmtId="4" fontId="9" fillId="0" borderId="1" xfId="1" applyNumberFormat="1" applyFont="1" applyFill="1" applyBorder="1"/>
    <xf numFmtId="4" fontId="8" fillId="0" borderId="1" xfId="1" applyNumberFormat="1" applyFont="1" applyFill="1" applyBorder="1"/>
    <xf numFmtId="4" fontId="8" fillId="0" borderId="7" xfId="1" applyNumberFormat="1" applyFont="1" applyFill="1" applyBorder="1"/>
    <xf numFmtId="4" fontId="8" fillId="0" borderId="37" xfId="1" applyNumberFormat="1" applyFont="1" applyBorder="1"/>
    <xf numFmtId="4" fontId="8" fillId="0" borderId="3" xfId="1" applyNumberFormat="1" applyFont="1" applyBorder="1"/>
    <xf numFmtId="4" fontId="8" fillId="0" borderId="38" xfId="1" applyNumberFormat="1" applyFont="1" applyBorder="1"/>
    <xf numFmtId="4" fontId="8" fillId="0" borderId="49" xfId="1" applyNumberFormat="1" applyFont="1" applyFill="1" applyBorder="1"/>
    <xf numFmtId="4" fontId="8" fillId="0" borderId="24" xfId="1" applyNumberFormat="1" applyFont="1" applyFill="1" applyBorder="1"/>
    <xf numFmtId="4" fontId="8" fillId="0" borderId="68" xfId="1" applyNumberFormat="1" applyFont="1" applyFill="1" applyBorder="1"/>
    <xf numFmtId="4" fontId="25" fillId="0" borderId="46" xfId="1" applyNumberFormat="1" applyFont="1" applyFill="1" applyBorder="1" applyAlignment="1">
      <alignment horizontal="right"/>
    </xf>
    <xf numFmtId="4" fontId="25" fillId="0" borderId="2" xfId="1" applyNumberFormat="1" applyFont="1" applyFill="1" applyBorder="1" applyAlignment="1">
      <alignment horizontal="right"/>
    </xf>
    <xf numFmtId="4" fontId="8" fillId="0" borderId="2" xfId="1" applyNumberFormat="1" applyFont="1" applyFill="1" applyBorder="1" applyAlignment="1">
      <alignment horizontal="right"/>
    </xf>
    <xf numFmtId="4" fontId="8" fillId="0" borderId="8" xfId="1" applyNumberFormat="1" applyFont="1" applyFill="1" applyBorder="1" applyAlignment="1">
      <alignment horizontal="right"/>
    </xf>
    <xf numFmtId="4" fontId="8" fillId="0" borderId="46" xfId="1" applyNumberFormat="1" applyFont="1" applyFill="1" applyBorder="1" applyAlignment="1">
      <alignment horizontal="right"/>
    </xf>
    <xf numFmtId="4" fontId="25" fillId="0" borderId="69" xfId="1" applyNumberFormat="1" applyFont="1" applyFill="1" applyBorder="1" applyAlignment="1">
      <alignment horizontal="right"/>
    </xf>
    <xf numFmtId="4" fontId="25" fillId="0" borderId="44" xfId="1" applyNumberFormat="1" applyFont="1" applyFill="1" applyBorder="1" applyAlignment="1">
      <alignment horizontal="right"/>
    </xf>
    <xf numFmtId="4" fontId="8" fillId="0" borderId="44" xfId="1" applyNumberFormat="1" applyFont="1" applyFill="1" applyBorder="1" applyAlignment="1">
      <alignment horizontal="right"/>
    </xf>
    <xf numFmtId="4" fontId="8" fillId="0" borderId="9" xfId="1" applyNumberFormat="1" applyFont="1" applyFill="1" applyBorder="1" applyAlignment="1">
      <alignment horizontal="right"/>
    </xf>
    <xf numFmtId="4" fontId="8" fillId="0" borderId="69" xfId="1" applyNumberFormat="1" applyFont="1" applyFill="1" applyBorder="1" applyAlignment="1">
      <alignment horizontal="right"/>
    </xf>
    <xf numFmtId="4" fontId="8" fillId="3" borderId="37" xfId="1" applyNumberFormat="1" applyFont="1" applyFill="1" applyBorder="1" applyAlignment="1">
      <alignment horizontal="right"/>
    </xf>
    <xf numFmtId="4" fontId="8" fillId="3" borderId="38" xfId="1" applyNumberFormat="1" applyFont="1" applyFill="1" applyBorder="1" applyAlignment="1">
      <alignment horizontal="right"/>
    </xf>
    <xf numFmtId="4" fontId="9" fillId="3" borderId="37" xfId="1" applyNumberFormat="1" applyFont="1" applyFill="1" applyBorder="1" applyAlignment="1">
      <alignment horizontal="right"/>
    </xf>
    <xf numFmtId="4" fontId="9" fillId="3" borderId="37" xfId="1" applyNumberFormat="1" applyFont="1" applyFill="1" applyBorder="1"/>
    <xf numFmtId="4" fontId="9" fillId="3" borderId="38" xfId="1" applyNumberFormat="1" applyFont="1" applyFill="1" applyBorder="1"/>
    <xf numFmtId="4" fontId="9" fillId="0" borderId="49" xfId="1" applyNumberFormat="1" applyFont="1" applyFill="1" applyBorder="1" applyAlignment="1">
      <alignment horizontal="right"/>
    </xf>
    <xf numFmtId="4" fontId="9" fillId="0" borderId="1" xfId="1" applyNumberFormat="1" applyFont="1" applyFill="1" applyBorder="1" applyAlignment="1">
      <alignment horizontal="right"/>
    </xf>
    <xf numFmtId="4" fontId="9" fillId="0" borderId="46" xfId="1" applyNumberFormat="1" applyFont="1" applyFill="1" applyBorder="1" applyAlignment="1">
      <alignment horizontal="right"/>
    </xf>
    <xf numFmtId="4" fontId="9" fillId="0" borderId="2" xfId="1" applyNumberFormat="1" applyFont="1" applyFill="1" applyBorder="1" applyAlignment="1">
      <alignment horizontal="right"/>
    </xf>
    <xf numFmtId="4" fontId="8" fillId="0" borderId="14" xfId="1" applyNumberFormat="1" applyFont="1" applyFill="1" applyBorder="1" applyAlignment="1">
      <alignment horizontal="right"/>
    </xf>
    <xf numFmtId="4" fontId="8" fillId="0" borderId="66" xfId="1" applyNumberFormat="1" applyFont="1" applyFill="1" applyBorder="1" applyAlignment="1">
      <alignment horizontal="right"/>
    </xf>
    <xf numFmtId="4" fontId="83" fillId="0" borderId="46" xfId="1" applyNumberFormat="1" applyFont="1" applyFill="1" applyBorder="1" applyAlignment="1">
      <alignment horizontal="right"/>
    </xf>
    <xf numFmtId="4" fontId="83" fillId="0" borderId="14" xfId="1" applyNumberFormat="1" applyFont="1" applyFill="1" applyBorder="1" applyAlignment="1">
      <alignment horizontal="right"/>
    </xf>
    <xf numFmtId="4" fontId="9" fillId="0" borderId="46" xfId="1" applyNumberFormat="1" applyFont="1" applyFill="1" applyBorder="1" applyAlignment="1"/>
    <xf numFmtId="4" fontId="9" fillId="0" borderId="2" xfId="1" applyNumberFormat="1" applyFont="1" applyFill="1" applyBorder="1" applyAlignment="1"/>
    <xf numFmtId="4" fontId="8" fillId="0" borderId="46" xfId="1" applyNumberFormat="1" applyFont="1" applyFill="1" applyBorder="1" applyAlignment="1"/>
    <xf numFmtId="4" fontId="8" fillId="0" borderId="14" xfId="1" applyNumberFormat="1" applyFont="1" applyFill="1" applyBorder="1" applyAlignment="1"/>
    <xf numFmtId="4" fontId="8" fillId="0" borderId="2" xfId="1" applyNumberFormat="1" applyFont="1" applyFill="1" applyBorder="1" applyAlignment="1"/>
    <xf numFmtId="4" fontId="8" fillId="0" borderId="66" xfId="1" applyNumberFormat="1" applyFont="1" applyFill="1" applyBorder="1" applyAlignment="1"/>
    <xf numFmtId="4" fontId="84" fillId="0" borderId="2" xfId="1" applyNumberFormat="1" applyFont="1" applyFill="1" applyBorder="1" applyAlignment="1">
      <alignment horizontal="right"/>
    </xf>
    <xf numFmtId="4" fontId="8" fillId="0" borderId="2" xfId="1" applyNumberFormat="1" applyFont="1" applyFill="1" applyBorder="1"/>
    <xf numFmtId="4" fontId="8" fillId="0" borderId="46" xfId="1" applyNumberFormat="1" applyFont="1" applyFill="1" applyBorder="1"/>
    <xf numFmtId="4" fontId="8" fillId="0" borderId="14" xfId="1" applyNumberFormat="1" applyFont="1" applyFill="1" applyBorder="1"/>
    <xf numFmtId="4" fontId="8" fillId="0" borderId="66" xfId="1" applyNumberFormat="1" applyFont="1" applyFill="1" applyBorder="1"/>
    <xf numFmtId="4" fontId="8" fillId="0" borderId="46" xfId="1" applyNumberFormat="1" applyFont="1" applyFill="1" applyBorder="1" applyAlignment="1">
      <alignment horizontal="center"/>
    </xf>
    <xf numFmtId="4" fontId="8" fillId="0" borderId="2" xfId="1" applyNumberFormat="1" applyFont="1" applyFill="1" applyBorder="1" applyAlignment="1">
      <alignment horizontal="center"/>
    </xf>
    <xf numFmtId="4" fontId="8" fillId="0" borderId="66" xfId="1" applyNumberFormat="1" applyFont="1" applyFill="1" applyBorder="1" applyAlignment="1">
      <alignment horizontal="center"/>
    </xf>
    <xf numFmtId="4" fontId="8" fillId="0" borderId="38" xfId="1" applyNumberFormat="1" applyFont="1" applyFill="1" applyBorder="1" applyAlignment="1">
      <alignment horizontal="right"/>
    </xf>
    <xf numFmtId="4" fontId="8" fillId="0" borderId="3" xfId="1" applyNumberFormat="1" applyFont="1" applyFill="1" applyBorder="1" applyAlignment="1">
      <alignment horizontal="right"/>
    </xf>
    <xf numFmtId="4" fontId="11" fillId="0" borderId="46" xfId="1" applyNumberFormat="1" applyFont="1" applyFill="1" applyBorder="1" applyAlignment="1">
      <alignment horizontal="center"/>
    </xf>
    <xf numFmtId="4" fontId="11" fillId="0" borderId="14" xfId="1" applyNumberFormat="1" applyFont="1" applyFill="1" applyBorder="1" applyAlignment="1">
      <alignment horizontal="center"/>
    </xf>
    <xf numFmtId="4" fontId="11" fillId="0" borderId="2" xfId="1" applyNumberFormat="1" applyFont="1" applyFill="1" applyBorder="1" applyAlignment="1">
      <alignment horizontal="center"/>
    </xf>
    <xf numFmtId="4" fontId="11" fillId="0" borderId="66" xfId="1" applyNumberFormat="1" applyFont="1" applyFill="1" applyBorder="1" applyAlignment="1">
      <alignment horizontal="center"/>
    </xf>
    <xf numFmtId="4" fontId="8" fillId="0" borderId="2" xfId="0" applyNumberFormat="1" applyFont="1" applyFill="1" applyBorder="1" applyAlignment="1">
      <alignment horizontal="right" vertical="top"/>
    </xf>
    <xf numFmtId="4" fontId="8" fillId="0" borderId="3" xfId="0" applyNumberFormat="1" applyFont="1" applyBorder="1" applyAlignment="1">
      <alignment horizontal="right" vertical="top"/>
    </xf>
    <xf numFmtId="4" fontId="8" fillId="0" borderId="8" xfId="0" applyNumberFormat="1" applyFont="1" applyFill="1" applyBorder="1" applyAlignment="1">
      <alignment horizontal="right" vertical="top"/>
    </xf>
    <xf numFmtId="4" fontId="8" fillId="0" borderId="46" xfId="0" applyNumberFormat="1" applyFont="1" applyFill="1" applyBorder="1" applyAlignment="1">
      <alignment horizontal="right" vertical="top"/>
    </xf>
    <xf numFmtId="4" fontId="8" fillId="0" borderId="14" xfId="0" applyNumberFormat="1" applyFont="1" applyFill="1" applyBorder="1" applyAlignment="1">
      <alignment horizontal="right" vertical="top"/>
    </xf>
    <xf numFmtId="3" fontId="8" fillId="0" borderId="46" xfId="0" applyNumberFormat="1" applyFont="1" applyFill="1" applyBorder="1" applyAlignment="1">
      <alignment vertical="top"/>
    </xf>
    <xf numFmtId="3" fontId="8" fillId="0" borderId="14" xfId="0" applyNumberFormat="1" applyFont="1" applyFill="1" applyBorder="1" applyAlignment="1">
      <alignment vertical="top"/>
    </xf>
    <xf numFmtId="4" fontId="8" fillId="0" borderId="2" xfId="0" applyNumberFormat="1" applyFont="1" applyFill="1" applyBorder="1" applyAlignment="1">
      <alignment vertical="top"/>
    </xf>
    <xf numFmtId="4" fontId="8" fillId="0" borderId="66" xfId="0" applyNumberFormat="1" applyFont="1" applyFill="1" applyBorder="1" applyAlignment="1">
      <alignment vertical="top"/>
    </xf>
    <xf numFmtId="3" fontId="9" fillId="0" borderId="69" xfId="1" applyNumberFormat="1" applyFont="1" applyFill="1" applyBorder="1"/>
    <xf numFmtId="4" fontId="8" fillId="0" borderId="44" xfId="0" applyNumberFormat="1" applyFont="1" applyFill="1" applyBorder="1" applyAlignment="1">
      <alignment vertical="top"/>
    </xf>
    <xf numFmtId="3" fontId="8" fillId="0" borderId="3" xfId="0" applyNumberFormat="1" applyFont="1" applyBorder="1" applyAlignment="1">
      <alignment vertical="top"/>
    </xf>
    <xf numFmtId="4" fontId="8" fillId="0" borderId="9" xfId="0" applyNumberFormat="1" applyFont="1" applyFill="1" applyBorder="1" applyAlignment="1">
      <alignment vertical="top"/>
    </xf>
    <xf numFmtId="3" fontId="8" fillId="0" borderId="38" xfId="0" applyNumberFormat="1" applyFont="1" applyBorder="1" applyAlignment="1">
      <alignment vertical="top"/>
    </xf>
    <xf numFmtId="3" fontId="8" fillId="0" borderId="37" xfId="0" applyNumberFormat="1" applyFont="1" applyBorder="1" applyAlignment="1">
      <alignment vertical="top"/>
    </xf>
    <xf numFmtId="4" fontId="8" fillId="0" borderId="70" xfId="0" applyNumberFormat="1" applyFont="1" applyFill="1" applyBorder="1" applyAlignment="1">
      <alignment vertical="top"/>
    </xf>
    <xf numFmtId="3" fontId="79" fillId="19" borderId="37" xfId="0" applyNumberFormat="1" applyFont="1" applyFill="1" applyBorder="1" applyAlignment="1">
      <alignment vertical="top"/>
    </xf>
    <xf numFmtId="3" fontId="79" fillId="19" borderId="3" xfId="0" applyNumberFormat="1" applyFont="1" applyFill="1" applyBorder="1" applyAlignment="1">
      <alignment vertical="top"/>
    </xf>
    <xf numFmtId="3" fontId="7" fillId="19" borderId="38" xfId="0" applyNumberFormat="1" applyFont="1" applyFill="1" applyBorder="1" applyAlignment="1">
      <alignment vertical="top"/>
    </xf>
    <xf numFmtId="3" fontId="7" fillId="0" borderId="47" xfId="0" applyNumberFormat="1" applyFont="1" applyFill="1" applyBorder="1" applyAlignment="1">
      <alignment vertical="top"/>
    </xf>
    <xf numFmtId="3" fontId="8" fillId="0" borderId="6" xfId="0" applyNumberFormat="1" applyFont="1" applyFill="1" applyBorder="1" applyAlignment="1">
      <alignment vertical="top"/>
    </xf>
    <xf numFmtId="3" fontId="7" fillId="0" borderId="72" xfId="0" applyNumberFormat="1" applyFont="1" applyFill="1" applyBorder="1" applyAlignment="1">
      <alignment vertical="top"/>
    </xf>
    <xf numFmtId="3" fontId="7" fillId="0" borderId="6" xfId="0" applyNumberFormat="1" applyFont="1" applyFill="1" applyBorder="1" applyAlignment="1">
      <alignment vertical="top"/>
    </xf>
    <xf numFmtId="4" fontId="7" fillId="0" borderId="46" xfId="0" applyNumberFormat="1" applyFont="1" applyFill="1" applyBorder="1" applyAlignment="1">
      <alignment vertical="top"/>
    </xf>
    <xf numFmtId="4" fontId="7" fillId="0" borderId="66" xfId="0" applyNumberFormat="1" applyFont="1" applyFill="1" applyBorder="1" applyAlignment="1">
      <alignment vertical="top"/>
    </xf>
    <xf numFmtId="4" fontId="7" fillId="0" borderId="2" xfId="0" applyNumberFormat="1" applyFont="1" applyFill="1" applyBorder="1" applyAlignment="1">
      <alignment vertical="top"/>
    </xf>
    <xf numFmtId="4" fontId="7" fillId="0" borderId="69" xfId="0" applyNumberFormat="1" applyFont="1" applyFill="1" applyBorder="1" applyAlignment="1">
      <alignment vertical="top"/>
    </xf>
    <xf numFmtId="4" fontId="7" fillId="0" borderId="70" xfId="0" applyNumberFormat="1" applyFont="1" applyFill="1" applyBorder="1" applyAlignment="1">
      <alignment vertical="top"/>
    </xf>
    <xf numFmtId="4" fontId="7" fillId="0" borderId="44" xfId="0" applyNumberFormat="1" applyFont="1" applyFill="1" applyBorder="1" applyAlignment="1">
      <alignment vertical="top"/>
    </xf>
    <xf numFmtId="3" fontId="79" fillId="19" borderId="41" xfId="0" applyNumberFormat="1" applyFont="1" applyFill="1" applyBorder="1" applyAlignment="1">
      <alignment vertical="top"/>
    </xf>
    <xf numFmtId="3" fontId="79" fillId="19" borderId="42" xfId="0" applyNumberFormat="1" applyFont="1" applyFill="1" applyBorder="1" applyAlignment="1">
      <alignment vertical="top"/>
    </xf>
    <xf numFmtId="3" fontId="7" fillId="19" borderId="43" xfId="0" applyNumberFormat="1" applyFont="1" applyFill="1" applyBorder="1" applyAlignment="1">
      <alignment vertical="top"/>
    </xf>
    <xf numFmtId="4" fontId="8" fillId="0" borderId="69" xfId="0" applyNumberFormat="1" applyFont="1" applyFill="1" applyBorder="1" applyAlignment="1">
      <alignment vertical="top" wrapText="1"/>
    </xf>
    <xf numFmtId="14" fontId="22" fillId="8" borderId="15" xfId="0" applyNumberFormat="1" applyFont="1" applyFill="1" applyBorder="1" applyAlignment="1">
      <alignment horizontal="left" vertical="center"/>
    </xf>
    <xf numFmtId="43" fontId="22" fillId="8" borderId="17" xfId="0" applyNumberFormat="1" applyFont="1" applyFill="1" applyBorder="1" applyAlignment="1">
      <alignment horizontal="left" vertical="center"/>
    </xf>
    <xf numFmtId="43" fontId="22" fillId="8" borderId="53" xfId="0" applyNumberFormat="1" applyFont="1" applyFill="1" applyBorder="1" applyAlignment="1">
      <alignment horizontal="left" vertical="center"/>
    </xf>
    <xf numFmtId="49" fontId="22" fillId="8" borderId="1" xfId="0" applyNumberFormat="1" applyFont="1" applyFill="1" applyBorder="1" applyAlignment="1">
      <alignment horizontal="left" vertical="center"/>
    </xf>
    <xf numFmtId="4" fontId="22" fillId="8" borderId="1" xfId="0" applyNumberFormat="1" applyFont="1" applyFill="1" applyBorder="1" applyAlignment="1">
      <alignment horizontal="left" vertical="center"/>
    </xf>
    <xf numFmtId="14" fontId="22" fillId="8" borderId="1" xfId="0" applyNumberFormat="1" applyFont="1" applyFill="1" applyBorder="1" applyAlignment="1">
      <alignment horizontal="left" vertical="center"/>
    </xf>
    <xf numFmtId="14" fontId="22" fillId="8" borderId="68" xfId="0" applyNumberFormat="1" applyFont="1" applyFill="1" applyBorder="1" applyAlignment="1">
      <alignment horizontal="left" vertical="center"/>
    </xf>
    <xf numFmtId="49" fontId="22" fillId="8" borderId="2" xfId="0" applyNumberFormat="1" applyFont="1" applyFill="1" applyBorder="1" applyAlignment="1">
      <alignment horizontal="left" vertical="center"/>
    </xf>
    <xf numFmtId="4" fontId="22" fillId="8" borderId="2" xfId="0" applyNumberFormat="1" applyFont="1" applyFill="1" applyBorder="1" applyAlignment="1">
      <alignment horizontal="left" vertical="center"/>
    </xf>
    <xf numFmtId="14" fontId="22" fillId="8" borderId="66" xfId="0" applyNumberFormat="1" applyFont="1" applyFill="1" applyBorder="1" applyAlignment="1">
      <alignment horizontal="left" vertical="center"/>
    </xf>
    <xf numFmtId="49" fontId="22" fillId="8" borderId="44" xfId="0" applyNumberFormat="1" applyFont="1" applyFill="1" applyBorder="1" applyAlignment="1">
      <alignment horizontal="left" vertical="center"/>
    </xf>
    <xf numFmtId="4" fontId="22" fillId="8" borderId="44" xfId="0" applyNumberFormat="1" applyFont="1" applyFill="1" applyBorder="1" applyAlignment="1">
      <alignment horizontal="left" vertical="center"/>
    </xf>
    <xf numFmtId="14" fontId="22" fillId="8" borderId="44" xfId="0" applyNumberFormat="1" applyFont="1" applyFill="1" applyBorder="1" applyAlignment="1">
      <alignment horizontal="left" vertical="center"/>
    </xf>
    <xf numFmtId="14" fontId="22" fillId="8" borderId="70" xfId="0" applyNumberFormat="1" applyFont="1" applyFill="1" applyBorder="1" applyAlignment="1">
      <alignment horizontal="left" vertical="center"/>
    </xf>
    <xf numFmtId="4" fontId="8" fillId="3" borderId="3" xfId="1" applyNumberFormat="1" applyFont="1" applyFill="1" applyBorder="1"/>
    <xf numFmtId="3" fontId="9" fillId="3" borderId="3" xfId="1" applyNumberFormat="1" applyFont="1" applyFill="1" applyBorder="1"/>
    <xf numFmtId="3" fontId="8" fillId="3" borderId="3" xfId="1" applyNumberFormat="1" applyFont="1" applyFill="1" applyBorder="1" applyAlignment="1">
      <alignment horizontal="right"/>
    </xf>
    <xf numFmtId="3" fontId="10" fillId="0" borderId="3" xfId="1" applyNumberFormat="1" applyFont="1" applyFill="1" applyBorder="1" applyAlignment="1"/>
    <xf numFmtId="3" fontId="8" fillId="0" borderId="3" xfId="1" applyNumberFormat="1" applyFont="1" applyBorder="1" applyAlignment="1">
      <alignment horizontal="right"/>
    </xf>
    <xf numFmtId="4" fontId="8" fillId="0" borderId="3" xfId="1" applyNumberFormat="1" applyFont="1" applyFill="1" applyBorder="1"/>
    <xf numFmtId="3" fontId="8" fillId="0" borderId="3" xfId="1" applyNumberFormat="1" applyFont="1" applyBorder="1"/>
    <xf numFmtId="3" fontId="26" fillId="0" borderId="3" xfId="1" applyFont="1" applyBorder="1" applyAlignment="1">
      <alignment horizontal="left"/>
    </xf>
    <xf numFmtId="3" fontId="8" fillId="0" borderId="3" xfId="1" applyNumberFormat="1" applyFont="1" applyFill="1" applyBorder="1"/>
    <xf numFmtId="3" fontId="8" fillId="0" borderId="3" xfId="1" applyNumberFormat="1" applyFont="1" applyFill="1" applyBorder="1" applyAlignment="1">
      <alignment horizontal="right"/>
    </xf>
    <xf numFmtId="3" fontId="11" fillId="0" borderId="3" xfId="1" applyNumberFormat="1" applyFont="1" applyFill="1" applyBorder="1" applyAlignment="1">
      <alignment horizontal="center"/>
    </xf>
    <xf numFmtId="3" fontId="8" fillId="0" borderId="3" xfId="0" applyNumberFormat="1" applyFont="1" applyBorder="1" applyAlignment="1">
      <alignment horizontal="right" vertical="top"/>
    </xf>
    <xf numFmtId="3" fontId="8" fillId="0" borderId="3" xfId="0" applyNumberFormat="1" applyFont="1" applyBorder="1">
      <alignment vertical="top"/>
    </xf>
    <xf numFmtId="3" fontId="9" fillId="3" borderId="37" xfId="1" applyNumberFormat="1" applyFont="1" applyFill="1" applyBorder="1"/>
    <xf numFmtId="3" fontId="9" fillId="3" borderId="38" xfId="1" applyNumberFormat="1" applyFont="1" applyFill="1" applyBorder="1"/>
    <xf numFmtId="3" fontId="8" fillId="0" borderId="37" xfId="1" applyNumberFormat="1" applyFont="1" applyBorder="1" applyAlignment="1">
      <alignment horizontal="right"/>
    </xf>
    <xf numFmtId="3" fontId="8" fillId="0" borderId="38" xfId="1" applyNumberFormat="1" applyFont="1" applyBorder="1" applyAlignment="1">
      <alignment horizontal="right"/>
    </xf>
    <xf numFmtId="3" fontId="8" fillId="3" borderId="37" xfId="1" applyNumberFormat="1" applyFont="1" applyFill="1" applyBorder="1" applyAlignment="1">
      <alignment horizontal="right"/>
    </xf>
    <xf numFmtId="3" fontId="8" fillId="3" borderId="38" xfId="1" applyNumberFormat="1" applyFont="1" applyFill="1" applyBorder="1" applyAlignment="1">
      <alignment horizontal="right"/>
    </xf>
    <xf numFmtId="3" fontId="9" fillId="0" borderId="37" xfId="1" applyNumberFormat="1" applyFont="1" applyBorder="1"/>
    <xf numFmtId="3" fontId="9" fillId="3" borderId="37" xfId="1" applyNumberFormat="1" applyFont="1" applyFill="1" applyBorder="1" applyAlignment="1">
      <alignment horizontal="right"/>
    </xf>
    <xf numFmtId="3" fontId="10" fillId="0" borderId="37" xfId="1" applyNumberFormat="1" applyFont="1" applyFill="1" applyBorder="1" applyAlignment="1"/>
    <xf numFmtId="3" fontId="10" fillId="0" borderId="38" xfId="1" applyNumberFormat="1" applyFont="1" applyFill="1" applyBorder="1" applyAlignment="1"/>
    <xf numFmtId="3" fontId="10" fillId="0" borderId="41" xfId="1" applyNumberFormat="1" applyFont="1" applyFill="1" applyBorder="1" applyAlignment="1"/>
    <xf numFmtId="3" fontId="10" fillId="0" borderId="42" xfId="1" applyNumberFormat="1" applyFont="1" applyFill="1" applyBorder="1" applyAlignment="1"/>
    <xf numFmtId="4" fontId="8" fillId="0" borderId="42" xfId="1" applyNumberFormat="1" applyFont="1" applyFill="1" applyBorder="1"/>
    <xf numFmtId="3" fontId="10" fillId="0" borderId="43" xfId="1" applyNumberFormat="1" applyFont="1" applyFill="1" applyBorder="1" applyAlignment="1"/>
    <xf numFmtId="3" fontId="8" fillId="0" borderId="37" xfId="1" applyNumberFormat="1" applyFont="1" applyBorder="1"/>
    <xf numFmtId="3" fontId="8" fillId="0" borderId="37" xfId="1" applyNumberFormat="1" applyFont="1" applyFill="1" applyBorder="1"/>
    <xf numFmtId="3" fontId="8" fillId="0" borderId="37" xfId="1" applyNumberFormat="1" applyFont="1" applyFill="1" applyBorder="1" applyAlignment="1">
      <alignment horizontal="right"/>
    </xf>
    <xf numFmtId="3" fontId="8" fillId="0" borderId="37" xfId="0" applyNumberFormat="1" applyFont="1" applyBorder="1" applyAlignment="1">
      <alignment horizontal="right" vertical="top"/>
    </xf>
    <xf numFmtId="3" fontId="8" fillId="0" borderId="37" xfId="0" applyNumberFormat="1" applyFont="1" applyBorder="1">
      <alignment vertical="top"/>
    </xf>
    <xf numFmtId="3" fontId="11" fillId="0" borderId="37" xfId="1" applyNumberFormat="1" applyFont="1" applyFill="1" applyBorder="1" applyAlignment="1">
      <alignment horizontal="center"/>
    </xf>
    <xf numFmtId="3" fontId="9" fillId="3" borderId="37" xfId="1" applyFont="1" applyFill="1" applyBorder="1" applyAlignment="1">
      <alignment horizontal="center"/>
    </xf>
    <xf numFmtId="3" fontId="9" fillId="0" borderId="37" xfId="1" applyFont="1" applyBorder="1" applyAlignment="1">
      <alignment horizontal="center"/>
    </xf>
    <xf numFmtId="3" fontId="25" fillId="0" borderId="37" xfId="1" applyFont="1" applyBorder="1" applyAlignment="1">
      <alignment horizontal="center"/>
    </xf>
    <xf numFmtId="3" fontId="9" fillId="0" borderId="37" xfId="1" applyFont="1" applyFill="1" applyBorder="1" applyAlignment="1">
      <alignment horizontal="center"/>
    </xf>
    <xf numFmtId="3" fontId="10" fillId="0" borderId="37" xfId="1" applyFont="1" applyBorder="1" applyAlignment="1">
      <alignment horizontal="center"/>
    </xf>
    <xf numFmtId="4" fontId="10" fillId="0" borderId="37" xfId="1" applyNumberFormat="1" applyFont="1" applyBorder="1" applyAlignment="1">
      <alignment horizontal="center"/>
    </xf>
    <xf numFmtId="3" fontId="9" fillId="0" borderId="3" xfId="1" applyFont="1" applyBorder="1" applyAlignment="1">
      <alignment horizontal="left"/>
    </xf>
    <xf numFmtId="3" fontId="25" fillId="0" borderId="3"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3" fontId="79" fillId="19" borderId="37" xfId="0" applyNumberFormat="1" applyFont="1" applyFill="1" applyBorder="1">
      <alignment vertical="top"/>
    </xf>
    <xf numFmtId="3" fontId="79" fillId="19" borderId="3" xfId="0" applyNumberFormat="1" applyFont="1" applyFill="1" applyBorder="1">
      <alignment vertical="top"/>
    </xf>
    <xf numFmtId="3" fontId="79" fillId="19" borderId="41" xfId="0" applyNumberFormat="1" applyFont="1" applyFill="1" applyBorder="1">
      <alignment vertical="top"/>
    </xf>
    <xf numFmtId="3" fontId="79" fillId="19" borderId="42" xfId="0" applyNumberFormat="1" applyFont="1" applyFill="1" applyBorder="1">
      <alignment vertical="top"/>
    </xf>
    <xf numFmtId="3" fontId="7" fillId="19" borderId="38" xfId="0" applyNumberFormat="1" applyFont="1" applyFill="1" applyBorder="1">
      <alignment vertical="top"/>
    </xf>
    <xf numFmtId="3" fontId="7" fillId="19" borderId="43" xfId="0" applyNumberFormat="1" applyFont="1" applyFill="1" applyBorder="1">
      <alignment vertical="top"/>
    </xf>
    <xf numFmtId="3" fontId="10" fillId="19" borderId="37" xfId="1" applyNumberFormat="1" applyFont="1" applyFill="1" applyBorder="1" applyAlignment="1"/>
    <xf numFmtId="3" fontId="10" fillId="19" borderId="3" xfId="1" applyNumberFormat="1" applyFont="1" applyFill="1" applyBorder="1" applyAlignment="1"/>
    <xf numFmtId="3" fontId="10" fillId="19" borderId="41" xfId="1" applyNumberFormat="1" applyFont="1" applyFill="1" applyBorder="1" applyAlignment="1"/>
    <xf numFmtId="3" fontId="10" fillId="19" borderId="42" xfId="1" applyNumberFormat="1" applyFont="1" applyFill="1" applyBorder="1" applyAlignment="1"/>
    <xf numFmtId="3" fontId="10" fillId="19" borderId="38" xfId="1" applyNumberFormat="1" applyFont="1" applyFill="1" applyBorder="1" applyAlignment="1"/>
    <xf numFmtId="3" fontId="10" fillId="19" borderId="43" xfId="1" applyNumberFormat="1" applyFont="1" applyFill="1" applyBorder="1" applyAlignment="1"/>
    <xf numFmtId="49" fontId="9" fillId="3" borderId="4" xfId="1" applyNumberFormat="1" applyFont="1" applyFill="1" applyBorder="1" applyAlignment="1">
      <alignment horizontal="center"/>
    </xf>
    <xf numFmtId="49" fontId="10" fillId="3" borderId="4" xfId="1" applyNumberFormat="1" applyFont="1" applyFill="1" applyBorder="1" applyAlignment="1">
      <alignment horizontal="center"/>
    </xf>
    <xf numFmtId="4" fontId="10" fillId="3" borderId="4" xfId="1" applyNumberFormat="1" applyFont="1" applyFill="1" applyBorder="1" applyAlignment="1">
      <alignment horizontal="center"/>
    </xf>
    <xf numFmtId="49" fontId="10" fillId="3" borderId="76" xfId="1" applyNumberFormat="1" applyFont="1" applyFill="1" applyBorder="1" applyAlignment="1">
      <alignment horizontal="center"/>
    </xf>
    <xf numFmtId="49" fontId="8" fillId="2" borderId="42" xfId="1" applyNumberFormat="1" applyFont="1" applyFill="1" applyBorder="1" applyAlignment="1">
      <alignment horizontal="center"/>
    </xf>
    <xf numFmtId="3" fontId="9" fillId="3" borderId="34" xfId="1" applyFont="1" applyFill="1" applyBorder="1" applyAlignment="1">
      <alignment horizontal="center"/>
    </xf>
    <xf numFmtId="49" fontId="9" fillId="3" borderId="67" xfId="1" applyNumberFormat="1" applyFont="1" applyFill="1" applyBorder="1" applyAlignment="1">
      <alignment horizontal="center"/>
    </xf>
    <xf numFmtId="3" fontId="9" fillId="3" borderId="34" xfId="1" applyNumberFormat="1" applyFont="1" applyFill="1" applyBorder="1"/>
    <xf numFmtId="3" fontId="9" fillId="3" borderId="35" xfId="1" applyNumberFormat="1" applyFont="1" applyFill="1" applyBorder="1"/>
    <xf numFmtId="4" fontId="8" fillId="3" borderId="35" xfId="1" applyNumberFormat="1" applyFont="1" applyFill="1" applyBorder="1"/>
    <xf numFmtId="3" fontId="9" fillId="3" borderId="36" xfId="1" applyNumberFormat="1" applyFont="1" applyFill="1" applyBorder="1"/>
    <xf numFmtId="4" fontId="10" fillId="0" borderId="41" xfId="1" applyNumberFormat="1" applyFont="1" applyBorder="1" applyAlignment="1">
      <alignment horizontal="center"/>
    </xf>
    <xf numFmtId="3" fontId="8" fillId="11" borderId="3" xfId="1" applyNumberFormat="1" applyFont="1" applyFill="1" applyBorder="1" applyAlignment="1">
      <alignment horizontal="right"/>
    </xf>
    <xf numFmtId="3" fontId="8" fillId="11" borderId="3" xfId="1" applyNumberFormat="1" applyFont="1" applyFill="1" applyBorder="1" applyAlignment="1"/>
    <xf numFmtId="3" fontId="8" fillId="11" borderId="3" xfId="1" applyNumberFormat="1" applyFont="1" applyFill="1" applyBorder="1" applyAlignment="1">
      <alignment horizontal="center"/>
    </xf>
    <xf numFmtId="3" fontId="9" fillId="0" borderId="119" xfId="1" applyNumberFormat="1" applyFont="1" applyBorder="1" applyAlignment="1">
      <alignment horizontal="right"/>
    </xf>
    <xf numFmtId="3" fontId="9" fillId="0" borderId="54" xfId="1" applyNumberFormat="1" applyFont="1" applyBorder="1" applyAlignment="1">
      <alignment horizontal="right"/>
    </xf>
    <xf numFmtId="3" fontId="9" fillId="0" borderId="119" xfId="1" applyNumberFormat="1" applyFont="1" applyFill="1" applyBorder="1" applyAlignment="1">
      <alignment horizontal="right"/>
    </xf>
    <xf numFmtId="3" fontId="9" fillId="0" borderId="54" xfId="1" applyNumberFormat="1" applyFont="1" applyFill="1" applyBorder="1" applyAlignment="1">
      <alignment horizontal="right"/>
    </xf>
    <xf numFmtId="3" fontId="9" fillId="0" borderId="37" xfId="1" applyNumberFormat="1" applyFont="1" applyFill="1" applyBorder="1" applyAlignment="1">
      <alignment horizontal="right"/>
    </xf>
    <xf numFmtId="3" fontId="9" fillId="0" borderId="3" xfId="1" applyNumberFormat="1" applyFont="1" applyFill="1" applyBorder="1" applyAlignment="1">
      <alignment horizontal="right"/>
    </xf>
    <xf numFmtId="3" fontId="9" fillId="0" borderId="120" xfId="1" applyNumberFormat="1" applyFont="1" applyFill="1" applyBorder="1" applyAlignment="1">
      <alignment horizontal="right"/>
    </xf>
    <xf numFmtId="3" fontId="9" fillId="0" borderId="10" xfId="1" applyNumberFormat="1" applyFont="1" applyFill="1" applyBorder="1" applyAlignment="1">
      <alignment horizontal="right"/>
    </xf>
    <xf numFmtId="3" fontId="9" fillId="3" borderId="11" xfId="1" applyNumberFormat="1" applyFont="1" applyFill="1" applyBorder="1"/>
    <xf numFmtId="3" fontId="9" fillId="0" borderId="115" xfId="1" applyNumberFormat="1" applyFont="1" applyBorder="1"/>
    <xf numFmtId="3" fontId="25" fillId="0" borderId="115" xfId="1" applyNumberFormat="1" applyFont="1" applyBorder="1" applyAlignment="1">
      <alignment horizontal="right"/>
    </xf>
    <xf numFmtId="3" fontId="9" fillId="0" borderId="121" xfId="1" applyNumberFormat="1" applyFont="1" applyBorder="1" applyAlignment="1">
      <alignment horizontal="right"/>
    </xf>
    <xf numFmtId="3" fontId="9" fillId="0" borderId="121" xfId="1" applyNumberFormat="1" applyFont="1" applyFill="1" applyBorder="1" applyAlignment="1">
      <alignment horizontal="right"/>
    </xf>
    <xf numFmtId="3" fontId="9" fillId="0" borderId="115" xfId="1" applyNumberFormat="1" applyFont="1" applyFill="1" applyBorder="1" applyAlignment="1">
      <alignment horizontal="right"/>
    </xf>
    <xf numFmtId="3" fontId="9" fillId="0" borderId="122" xfId="1" applyNumberFormat="1" applyFont="1" applyFill="1" applyBorder="1" applyAlignment="1">
      <alignment horizontal="right"/>
    </xf>
    <xf numFmtId="3" fontId="9" fillId="0" borderId="115" xfId="1" applyNumberFormat="1" applyFont="1" applyBorder="1" applyAlignment="1">
      <alignment horizontal="right"/>
    </xf>
    <xf numFmtId="3" fontId="80" fillId="3" borderId="3" xfId="1" applyNumberFormat="1" applyFont="1" applyFill="1" applyBorder="1" applyAlignment="1">
      <alignment horizontal="right"/>
    </xf>
    <xf numFmtId="3" fontId="8" fillId="11" borderId="37" xfId="1" applyNumberFormat="1" applyFont="1" applyFill="1" applyBorder="1" applyAlignment="1">
      <alignment horizontal="right"/>
    </xf>
    <xf numFmtId="4" fontId="8" fillId="11" borderId="3" xfId="1" applyNumberFormat="1" applyFont="1" applyFill="1" applyBorder="1"/>
    <xf numFmtId="3" fontId="8" fillId="11" borderId="38" xfId="1" applyNumberFormat="1" applyFont="1" applyFill="1" applyBorder="1" applyAlignment="1">
      <alignment horizontal="right"/>
    </xf>
    <xf numFmtId="3" fontId="9" fillId="11" borderId="115" xfId="1" applyNumberFormat="1" applyFont="1" applyFill="1" applyBorder="1" applyAlignment="1"/>
    <xf numFmtId="3" fontId="9" fillId="11" borderId="37" xfId="1" applyNumberFormat="1" applyFont="1" applyFill="1" applyBorder="1" applyAlignment="1"/>
    <xf numFmtId="3" fontId="9" fillId="11" borderId="3" xfId="1" applyNumberFormat="1" applyFont="1" applyFill="1" applyBorder="1" applyAlignment="1"/>
    <xf numFmtId="3" fontId="9" fillId="11" borderId="115" xfId="1" applyNumberFormat="1" applyFont="1" applyFill="1" applyBorder="1" applyAlignment="1">
      <alignment horizontal="right"/>
    </xf>
    <xf numFmtId="3" fontId="9" fillId="11" borderId="37" xfId="1" applyNumberFormat="1" applyFont="1" applyFill="1" applyBorder="1" applyAlignment="1">
      <alignment horizontal="right"/>
    </xf>
    <xf numFmtId="3" fontId="9" fillId="11" borderId="3" xfId="1" applyNumberFormat="1" applyFont="1" applyFill="1" applyBorder="1" applyAlignment="1">
      <alignment horizontal="right"/>
    </xf>
    <xf numFmtId="3" fontId="9" fillId="11" borderId="121" xfId="1" applyNumberFormat="1" applyFont="1" applyFill="1" applyBorder="1" applyAlignment="1">
      <alignment horizontal="right"/>
    </xf>
    <xf numFmtId="3" fontId="9" fillId="11" borderId="119" xfId="1" applyNumberFormat="1" applyFont="1" applyFill="1" applyBorder="1" applyAlignment="1">
      <alignment horizontal="right"/>
    </xf>
    <xf numFmtId="3" fontId="9" fillId="11" borderId="54" xfId="1" applyNumberFormat="1" applyFont="1" applyFill="1" applyBorder="1" applyAlignment="1">
      <alignment horizontal="right"/>
    </xf>
    <xf numFmtId="4" fontId="16" fillId="0" borderId="13" xfId="0" applyNumberFormat="1" applyFont="1" applyBorder="1" applyAlignment="1">
      <alignment horizontal="right" vertical="center" wrapText="1"/>
    </xf>
    <xf numFmtId="4" fontId="16" fillId="0" borderId="6" xfId="0" applyNumberFormat="1" applyFont="1" applyBorder="1" applyAlignment="1">
      <alignment horizontal="right" vertical="center" wrapText="1"/>
    </xf>
    <xf numFmtId="4" fontId="46" fillId="20" borderId="71" xfId="0" applyFont="1" applyFill="1" applyBorder="1" applyAlignment="1">
      <alignment vertical="center" wrapText="1"/>
    </xf>
    <xf numFmtId="170" fontId="46" fillId="20" borderId="71" xfId="4" applyNumberFormat="1" applyFont="1" applyFill="1" applyBorder="1" applyAlignment="1">
      <alignment horizontal="left" vertical="center" wrapText="1"/>
    </xf>
    <xf numFmtId="170" fontId="29" fillId="20" borderId="71" xfId="4" applyNumberFormat="1" applyFont="1" applyFill="1" applyBorder="1" applyAlignment="1">
      <alignment horizontal="center" vertical="center" wrapText="1"/>
    </xf>
    <xf numFmtId="14" fontId="29" fillId="20" borderId="71" xfId="0" applyNumberFormat="1" applyFont="1" applyFill="1" applyBorder="1" applyAlignment="1">
      <alignment horizontal="center" vertical="center" wrapText="1"/>
    </xf>
    <xf numFmtId="4" fontId="85" fillId="0" borderId="0" xfId="0" applyFont="1" applyFill="1" applyAlignment="1"/>
    <xf numFmtId="4" fontId="29" fillId="20" borderId="33" xfId="0" applyFont="1" applyFill="1" applyBorder="1" applyAlignment="1">
      <alignment vertical="center" wrapText="1"/>
    </xf>
    <xf numFmtId="170" fontId="29" fillId="20" borderId="33" xfId="4" applyNumberFormat="1" applyFont="1" applyFill="1" applyBorder="1" applyAlignment="1">
      <alignment horizontal="left" vertical="center" wrapText="1"/>
    </xf>
    <xf numFmtId="170" fontId="29" fillId="20" borderId="33" xfId="4" applyNumberFormat="1" applyFont="1" applyFill="1" applyBorder="1" applyAlignment="1">
      <alignment horizontal="center" vertical="center" wrapText="1"/>
    </xf>
    <xf numFmtId="14" fontId="41" fillId="20" borderId="33" xfId="0" applyNumberFormat="1" applyFont="1" applyFill="1" applyBorder="1" applyAlignment="1">
      <alignment horizontal="center" vertical="center" wrapText="1"/>
    </xf>
    <xf numFmtId="4" fontId="85" fillId="0" borderId="0" xfId="0" applyFont="1" applyAlignment="1"/>
    <xf numFmtId="4" fontId="29" fillId="0" borderId="33" xfId="0" applyFont="1" applyFill="1" applyBorder="1" applyAlignment="1">
      <alignment vertical="center" wrapText="1"/>
    </xf>
    <xf numFmtId="170" fontId="29" fillId="0" borderId="33" xfId="4" applyNumberFormat="1" applyFont="1" applyFill="1" applyBorder="1" applyAlignment="1">
      <alignment horizontal="left" vertical="center" wrapText="1"/>
    </xf>
    <xf numFmtId="170" fontId="29" fillId="0" borderId="33" xfId="4" applyNumberFormat="1" applyFont="1" applyFill="1" applyBorder="1" applyAlignment="1">
      <alignment horizontal="center" vertical="center" wrapText="1"/>
    </xf>
    <xf numFmtId="14" fontId="29" fillId="0" borderId="33" xfId="0" applyNumberFormat="1" applyFont="1" applyFill="1" applyBorder="1" applyAlignment="1">
      <alignment horizontal="center" vertical="center" wrapText="1"/>
    </xf>
    <xf numFmtId="4" fontId="29" fillId="20" borderId="71" xfId="0" applyFont="1" applyFill="1" applyBorder="1" applyAlignment="1">
      <alignment vertical="center" wrapText="1"/>
    </xf>
    <xf numFmtId="170" fontId="29" fillId="20" borderId="71" xfId="4" applyNumberFormat="1" applyFont="1" applyFill="1" applyBorder="1" applyAlignment="1">
      <alignment horizontal="left" vertical="center" wrapText="1"/>
    </xf>
    <xf numFmtId="14" fontId="41" fillId="20" borderId="71" xfId="0" applyNumberFormat="1" applyFont="1" applyFill="1" applyBorder="1" applyAlignment="1">
      <alignment horizontal="center" vertical="center" wrapText="1"/>
    </xf>
    <xf numFmtId="4" fontId="29" fillId="0" borderId="0" xfId="0" applyFont="1" applyFill="1" applyAlignment="1"/>
    <xf numFmtId="4" fontId="0" fillId="0" borderId="0" xfId="0" applyFill="1" applyAlignment="1"/>
    <xf numFmtId="4" fontId="29" fillId="21" borderId="33" xfId="0" applyFont="1" applyFill="1" applyBorder="1" applyAlignment="1">
      <alignment vertical="center" wrapText="1"/>
    </xf>
    <xf numFmtId="170" fontId="29" fillId="21" borderId="33" xfId="4" applyNumberFormat="1" applyFont="1" applyFill="1" applyBorder="1" applyAlignment="1">
      <alignment horizontal="left" vertical="center" wrapText="1"/>
    </xf>
    <xf numFmtId="170" fontId="29" fillId="21" borderId="33" xfId="4" applyNumberFormat="1" applyFont="1" applyFill="1" applyBorder="1" applyAlignment="1">
      <alignment horizontal="center" vertical="center" wrapText="1"/>
    </xf>
    <xf numFmtId="14" fontId="29" fillId="21" borderId="33" xfId="0" applyNumberFormat="1" applyFont="1" applyFill="1" applyBorder="1" applyAlignment="1">
      <alignment horizontal="center" vertical="center" wrapText="1"/>
    </xf>
    <xf numFmtId="14" fontId="29" fillId="21" borderId="107" xfId="0" applyNumberFormat="1" applyFont="1" applyFill="1" applyBorder="1" applyAlignment="1">
      <alignment horizontal="center" vertical="center" wrapText="1"/>
    </xf>
    <xf numFmtId="4" fontId="29" fillId="21" borderId="71" xfId="0" applyFont="1" applyFill="1" applyBorder="1" applyAlignment="1">
      <alignment vertical="center" wrapText="1"/>
    </xf>
    <xf numFmtId="170" fontId="29" fillId="21" borderId="71" xfId="4" applyNumberFormat="1" applyFont="1" applyFill="1" applyBorder="1" applyAlignment="1">
      <alignment horizontal="left" vertical="center" wrapText="1"/>
    </xf>
    <xf numFmtId="170" fontId="29" fillId="21" borderId="71" xfId="4" applyNumberFormat="1" applyFont="1" applyFill="1" applyBorder="1" applyAlignment="1">
      <alignment horizontal="center" vertical="center" wrapText="1"/>
    </xf>
    <xf numFmtId="14" fontId="29" fillId="21" borderId="71" xfId="0" applyNumberFormat="1" applyFont="1" applyFill="1" applyBorder="1" applyAlignment="1">
      <alignment horizontal="center" vertical="center" wrapText="1"/>
    </xf>
    <xf numFmtId="14" fontId="29" fillId="21" borderId="110" xfId="0" applyNumberFormat="1" applyFont="1" applyFill="1" applyBorder="1" applyAlignment="1">
      <alignment horizontal="center" vertical="center" wrapText="1"/>
    </xf>
    <xf numFmtId="4" fontId="46" fillId="21" borderId="71" xfId="0" applyFont="1" applyFill="1" applyBorder="1" applyAlignment="1">
      <alignment vertical="center" wrapText="1"/>
    </xf>
    <xf numFmtId="170" fontId="46" fillId="21" borderId="71" xfId="4" applyNumberFormat="1" applyFont="1" applyFill="1" applyBorder="1" applyAlignment="1">
      <alignment horizontal="left" vertical="center" wrapText="1"/>
    </xf>
    <xf numFmtId="170" fontId="46" fillId="21" borderId="71" xfId="4" applyNumberFormat="1" applyFont="1" applyFill="1" applyBorder="1" applyAlignment="1">
      <alignment horizontal="center" vertical="center" wrapText="1"/>
    </xf>
    <xf numFmtId="14" fontId="12" fillId="21" borderId="71" xfId="0" applyNumberFormat="1" applyFont="1" applyFill="1" applyBorder="1" applyAlignment="1">
      <alignment horizontal="center" vertical="center" wrapText="1"/>
    </xf>
    <xf numFmtId="14" fontId="46" fillId="21" borderId="71" xfId="0" applyNumberFormat="1" applyFont="1" applyFill="1" applyBorder="1" applyAlignment="1">
      <alignment horizontal="center" vertical="center" wrapText="1"/>
    </xf>
    <xf numFmtId="4" fontId="86" fillId="0" borderId="0" xfId="0" applyFont="1" applyFill="1" applyAlignment="1"/>
    <xf numFmtId="4" fontId="46" fillId="0" borderId="33" xfId="0" applyFont="1" applyFill="1" applyBorder="1" applyAlignment="1">
      <alignment vertical="center" wrapText="1"/>
    </xf>
    <xf numFmtId="170" fontId="46" fillId="0" borderId="33" xfId="4" applyNumberFormat="1" applyFont="1" applyFill="1" applyBorder="1" applyAlignment="1">
      <alignment horizontal="left" vertical="center" wrapText="1"/>
    </xf>
    <xf numFmtId="170" fontId="46" fillId="0" borderId="33" xfId="4" applyNumberFormat="1" applyFont="1" applyFill="1" applyBorder="1" applyAlignment="1">
      <alignment horizontal="center" vertical="center" wrapText="1"/>
    </xf>
    <xf numFmtId="14" fontId="46" fillId="0" borderId="33" xfId="0" applyNumberFormat="1" applyFont="1" applyFill="1" applyBorder="1" applyAlignment="1">
      <alignment horizontal="center" vertical="center" wrapText="1"/>
    </xf>
    <xf numFmtId="14" fontId="29" fillId="20" borderId="33" xfId="0" applyNumberFormat="1" applyFont="1" applyFill="1" applyBorder="1" applyAlignment="1">
      <alignment horizontal="center" vertical="center" wrapText="1"/>
    </xf>
    <xf numFmtId="4" fontId="34" fillId="0" borderId="0" xfId="0" applyFont="1" applyFill="1" applyAlignment="1"/>
    <xf numFmtId="14" fontId="29" fillId="0" borderId="107" xfId="0" applyNumberFormat="1" applyFont="1" applyFill="1" applyBorder="1" applyAlignment="1">
      <alignment horizontal="center" vertical="center" wrapText="1"/>
    </xf>
    <xf numFmtId="4" fontId="41" fillId="0" borderId="0" xfId="0" applyFont="1" applyFill="1" applyAlignment="1"/>
    <xf numFmtId="4" fontId="43" fillId="0" borderId="0" xfId="0" applyFont="1" applyAlignment="1"/>
    <xf numFmtId="4" fontId="44" fillId="18" borderId="53" xfId="0" applyFont="1" applyFill="1" applyBorder="1" applyAlignment="1">
      <alignment horizontal="center" vertical="center" wrapText="1"/>
    </xf>
    <xf numFmtId="14" fontId="35" fillId="0" borderId="6" xfId="0" applyNumberFormat="1" applyFont="1" applyBorder="1" applyAlignment="1">
      <alignment horizontal="center" vertical="center" wrapText="1"/>
    </xf>
    <xf numFmtId="4" fontId="8" fillId="3" borderId="3" xfId="1" applyNumberFormat="1" applyFont="1" applyFill="1" applyBorder="1"/>
    <xf numFmtId="3" fontId="9" fillId="3" borderId="3" xfId="1" applyNumberFormat="1" applyFont="1" applyFill="1" applyBorder="1"/>
    <xf numFmtId="3" fontId="8" fillId="3" borderId="3" xfId="1" applyNumberFormat="1" applyFont="1" applyFill="1" applyBorder="1" applyAlignment="1">
      <alignment horizontal="right"/>
    </xf>
    <xf numFmtId="3" fontId="8" fillId="0" borderId="3" xfId="1" applyNumberFormat="1" applyFont="1" applyBorder="1" applyAlignment="1">
      <alignment horizontal="right"/>
    </xf>
    <xf numFmtId="4" fontId="8" fillId="0" borderId="3" xfId="1" applyNumberFormat="1" applyFont="1" applyFill="1" applyBorder="1"/>
    <xf numFmtId="3" fontId="8" fillId="0" borderId="3" xfId="1" applyNumberFormat="1" applyFont="1" applyBorder="1"/>
    <xf numFmtId="3" fontId="26" fillId="0" borderId="3" xfId="1" applyFont="1" applyBorder="1" applyAlignment="1">
      <alignment horizontal="left"/>
    </xf>
    <xf numFmtId="3" fontId="8" fillId="0" borderId="3" xfId="1" applyNumberFormat="1" applyFont="1" applyFill="1" applyBorder="1"/>
    <xf numFmtId="3" fontId="8" fillId="0" borderId="3" xfId="1" applyNumberFormat="1" applyFont="1" applyFill="1" applyBorder="1" applyAlignment="1">
      <alignment horizontal="right"/>
    </xf>
    <xf numFmtId="3" fontId="8" fillId="0" borderId="3" xfId="1" applyNumberFormat="1" applyFont="1" applyBorder="1" applyAlignment="1"/>
    <xf numFmtId="4" fontId="11" fillId="0" borderId="3" xfId="1" applyNumberFormat="1" applyFont="1" applyFill="1" applyBorder="1"/>
    <xf numFmtId="3" fontId="11" fillId="0" borderId="3" xfId="1" applyNumberFormat="1" applyFont="1" applyFill="1" applyBorder="1" applyAlignment="1">
      <alignment horizontal="center"/>
    </xf>
    <xf numFmtId="3" fontId="8" fillId="0" borderId="3" xfId="0" applyNumberFormat="1" applyFont="1" applyBorder="1" applyAlignment="1">
      <alignment horizontal="right" vertical="top"/>
    </xf>
    <xf numFmtId="3" fontId="8" fillId="0" borderId="3" xfId="0" applyNumberFormat="1" applyFont="1" applyBorder="1">
      <alignment vertical="top"/>
    </xf>
    <xf numFmtId="4" fontId="11" fillId="3" borderId="3" xfId="1" applyNumberFormat="1" applyFont="1" applyFill="1" applyBorder="1"/>
    <xf numFmtId="3" fontId="9" fillId="3" borderId="37" xfId="1" applyNumberFormat="1" applyFont="1" applyFill="1" applyBorder="1"/>
    <xf numFmtId="3" fontId="9" fillId="3" borderId="38" xfId="1" applyNumberFormat="1" applyFont="1" applyFill="1" applyBorder="1"/>
    <xf numFmtId="3" fontId="8" fillId="0" borderId="37" xfId="1" applyNumberFormat="1" applyFont="1" applyBorder="1" applyAlignment="1">
      <alignment horizontal="right"/>
    </xf>
    <xf numFmtId="3" fontId="8" fillId="0" borderId="38" xfId="1" applyNumberFormat="1" applyFont="1" applyBorder="1" applyAlignment="1">
      <alignment horizontal="right"/>
    </xf>
    <xf numFmtId="3" fontId="8" fillId="3" borderId="37" xfId="1" applyNumberFormat="1" applyFont="1" applyFill="1" applyBorder="1" applyAlignment="1">
      <alignment horizontal="right"/>
    </xf>
    <xf numFmtId="3" fontId="8" fillId="3" borderId="38" xfId="1" applyNumberFormat="1" applyFont="1" applyFill="1" applyBorder="1" applyAlignment="1">
      <alignment horizontal="right"/>
    </xf>
    <xf numFmtId="4" fontId="11" fillId="0" borderId="42" xfId="1" applyNumberFormat="1" applyFont="1" applyFill="1" applyBorder="1"/>
    <xf numFmtId="3" fontId="9" fillId="0" borderId="37" xfId="1" applyNumberFormat="1" applyFont="1" applyBorder="1"/>
    <xf numFmtId="3" fontId="25" fillId="0" borderId="37" xfId="1" applyNumberFormat="1" applyFont="1" applyBorder="1" applyAlignment="1">
      <alignment horizontal="right"/>
    </xf>
    <xf numFmtId="3" fontId="9" fillId="3" borderId="37" xfId="1" applyNumberFormat="1" applyFont="1" applyFill="1" applyBorder="1" applyAlignment="1">
      <alignment horizontal="right"/>
    </xf>
    <xf numFmtId="3" fontId="9" fillId="0" borderId="37" xfId="1" applyNumberFormat="1" applyFont="1" applyBorder="1" applyAlignment="1">
      <alignment horizontal="right"/>
    </xf>
    <xf numFmtId="3" fontId="9" fillId="0" borderId="37" xfId="1" applyNumberFormat="1" applyFont="1" applyBorder="1" applyAlignment="1"/>
    <xf numFmtId="3" fontId="9" fillId="0" borderId="37" xfId="1" applyNumberFormat="1" applyFont="1" applyFill="1" applyBorder="1"/>
    <xf numFmtId="3" fontId="10" fillId="0" borderId="41" xfId="1" applyNumberFormat="1" applyFont="1" applyFill="1" applyBorder="1" applyAlignment="1"/>
    <xf numFmtId="3" fontId="10" fillId="0" borderId="42" xfId="1" applyNumberFormat="1" applyFont="1" applyFill="1" applyBorder="1" applyAlignment="1"/>
    <xf numFmtId="4" fontId="8" fillId="0" borderId="42" xfId="1" applyNumberFormat="1" applyFont="1" applyFill="1" applyBorder="1"/>
    <xf numFmtId="3" fontId="10" fillId="0" borderId="43" xfId="1" applyNumberFormat="1" applyFont="1" applyFill="1" applyBorder="1" applyAlignment="1"/>
    <xf numFmtId="3" fontId="8" fillId="0" borderId="37" xfId="1" applyNumberFormat="1" applyFont="1" applyBorder="1"/>
    <xf numFmtId="3" fontId="8" fillId="0" borderId="37" xfId="1" applyNumberFormat="1" applyFont="1" applyFill="1" applyBorder="1"/>
    <xf numFmtId="3" fontId="8" fillId="0" borderId="37" xfId="0" applyNumberFormat="1" applyFont="1" applyBorder="1">
      <alignment vertical="top"/>
    </xf>
    <xf numFmtId="3" fontId="8" fillId="0" borderId="37" xfId="1" applyNumberFormat="1" applyFont="1" applyBorder="1" applyAlignment="1"/>
    <xf numFmtId="3" fontId="11" fillId="0" borderId="37" xfId="1" applyNumberFormat="1" applyFont="1" applyFill="1" applyBorder="1" applyAlignment="1">
      <alignment horizontal="center"/>
    </xf>
    <xf numFmtId="3" fontId="9" fillId="3" borderId="37" xfId="1" applyFont="1" applyFill="1" applyBorder="1" applyAlignment="1">
      <alignment horizontal="center"/>
    </xf>
    <xf numFmtId="3" fontId="9" fillId="0" borderId="37" xfId="1" applyFont="1" applyBorder="1" applyAlignment="1">
      <alignment horizontal="center"/>
    </xf>
    <xf numFmtId="3" fontId="25" fillId="0" borderId="37" xfId="1" applyFont="1" applyBorder="1" applyAlignment="1">
      <alignment horizontal="center"/>
    </xf>
    <xf numFmtId="3" fontId="9" fillId="0" borderId="37" xfId="1" applyFont="1" applyFill="1" applyBorder="1" applyAlignment="1">
      <alignment horizontal="center"/>
    </xf>
    <xf numFmtId="3" fontId="10" fillId="0" borderId="37" xfId="1" applyFont="1" applyBorder="1" applyAlignment="1">
      <alignment horizontal="center"/>
    </xf>
    <xf numFmtId="4" fontId="10" fillId="0" borderId="37" xfId="1" applyNumberFormat="1" applyFont="1" applyBorder="1" applyAlignment="1">
      <alignment horizontal="center"/>
    </xf>
    <xf numFmtId="3" fontId="9" fillId="0" borderId="3" xfId="1" applyFont="1" applyBorder="1" applyAlignment="1">
      <alignment horizontal="left"/>
    </xf>
    <xf numFmtId="3" fontId="25" fillId="0" borderId="3"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3" fontId="79" fillId="19" borderId="41" xfId="0" applyNumberFormat="1" applyFont="1" applyFill="1" applyBorder="1">
      <alignment vertical="top"/>
    </xf>
    <xf numFmtId="3" fontId="79" fillId="19" borderId="42" xfId="0" applyNumberFormat="1" applyFont="1" applyFill="1" applyBorder="1">
      <alignment vertical="top"/>
    </xf>
    <xf numFmtId="3" fontId="7" fillId="19" borderId="43" xfId="0" applyNumberFormat="1" applyFont="1" applyFill="1" applyBorder="1">
      <alignment vertical="top"/>
    </xf>
    <xf numFmtId="3" fontId="10" fillId="19" borderId="41" xfId="1" applyNumberFormat="1" applyFont="1" applyFill="1" applyBorder="1" applyAlignment="1"/>
    <xf numFmtId="3" fontId="10" fillId="19" borderId="42" xfId="1" applyNumberFormat="1" applyFont="1" applyFill="1" applyBorder="1" applyAlignment="1"/>
    <xf numFmtId="3" fontId="10" fillId="19" borderId="43" xfId="1" applyNumberFormat="1" applyFont="1" applyFill="1" applyBorder="1" applyAlignment="1"/>
    <xf numFmtId="49" fontId="9" fillId="3" borderId="4" xfId="1" applyNumberFormat="1" applyFont="1" applyFill="1" applyBorder="1" applyAlignment="1">
      <alignment horizontal="center"/>
    </xf>
    <xf numFmtId="49" fontId="10" fillId="3" borderId="4" xfId="1" applyNumberFormat="1" applyFont="1" applyFill="1" applyBorder="1" applyAlignment="1">
      <alignment horizontal="center"/>
    </xf>
    <xf numFmtId="4" fontId="10" fillId="3" borderId="4" xfId="1" applyNumberFormat="1" applyFont="1" applyFill="1" applyBorder="1" applyAlignment="1">
      <alignment horizontal="center"/>
    </xf>
    <xf numFmtId="49" fontId="10" fillId="3" borderId="76" xfId="1" applyNumberFormat="1" applyFont="1" applyFill="1" applyBorder="1" applyAlignment="1">
      <alignment horizontal="center"/>
    </xf>
    <xf numFmtId="49" fontId="8" fillId="2" borderId="42" xfId="1" applyNumberFormat="1" applyFont="1" applyFill="1" applyBorder="1" applyAlignment="1">
      <alignment horizontal="center"/>
    </xf>
    <xf numFmtId="3" fontId="9" fillId="3" borderId="34" xfId="1" applyFont="1" applyFill="1" applyBorder="1" applyAlignment="1">
      <alignment horizontal="center"/>
    </xf>
    <xf numFmtId="49" fontId="9" fillId="3" borderId="67" xfId="1" applyNumberFormat="1" applyFont="1" applyFill="1" applyBorder="1" applyAlignment="1">
      <alignment horizontal="center"/>
    </xf>
    <xf numFmtId="3" fontId="9" fillId="3" borderId="34" xfId="1" applyNumberFormat="1" applyFont="1" applyFill="1" applyBorder="1"/>
    <xf numFmtId="3" fontId="9" fillId="3" borderId="35" xfId="1" applyNumberFormat="1" applyFont="1" applyFill="1" applyBorder="1"/>
    <xf numFmtId="4" fontId="8" fillId="3" borderId="35" xfId="1" applyNumberFormat="1" applyFont="1" applyFill="1" applyBorder="1"/>
    <xf numFmtId="3" fontId="9" fillId="3" borderId="36" xfId="1" applyNumberFormat="1" applyFont="1" applyFill="1" applyBorder="1"/>
    <xf numFmtId="4" fontId="10" fillId="0" borderId="41" xfId="1" applyNumberFormat="1" applyFont="1" applyBorder="1" applyAlignment="1">
      <alignment horizontal="center"/>
    </xf>
    <xf numFmtId="3" fontId="10" fillId="4" borderId="37" xfId="1" applyNumberFormat="1" applyFont="1" applyFill="1" applyBorder="1" applyAlignment="1"/>
    <xf numFmtId="4" fontId="10" fillId="4" borderId="37" xfId="1" applyNumberFormat="1" applyFont="1" applyFill="1" applyBorder="1" applyAlignment="1"/>
    <xf numFmtId="3" fontId="10" fillId="4" borderId="41" xfId="1" applyNumberFormat="1" applyFont="1" applyFill="1" applyBorder="1" applyAlignment="1"/>
    <xf numFmtId="3" fontId="9" fillId="3" borderId="11" xfId="1" applyNumberFormat="1" applyFont="1" applyFill="1" applyBorder="1"/>
    <xf numFmtId="3" fontId="8" fillId="0" borderId="11" xfId="1" applyNumberFormat="1" applyFont="1" applyBorder="1"/>
    <xf numFmtId="3" fontId="8" fillId="0" borderId="11" xfId="1" applyNumberFormat="1" applyFont="1" applyBorder="1" applyAlignment="1">
      <alignment horizontal="right"/>
    </xf>
    <xf numFmtId="3" fontId="8" fillId="3" borderId="11" xfId="1" applyNumberFormat="1" applyFont="1" applyFill="1" applyBorder="1" applyAlignment="1">
      <alignment horizontal="right"/>
    </xf>
    <xf numFmtId="3" fontId="8" fillId="0" borderId="11" xfId="1" applyNumberFormat="1" applyFont="1" applyFill="1" applyBorder="1"/>
    <xf numFmtId="3" fontId="8" fillId="0" borderId="11" xfId="1" applyNumberFormat="1" applyFont="1" applyFill="1" applyBorder="1" applyAlignment="1">
      <alignment horizontal="right"/>
    </xf>
    <xf numFmtId="3" fontId="8" fillId="0" borderId="11" xfId="0" applyNumberFormat="1" applyFont="1" applyBorder="1" applyAlignment="1">
      <alignment horizontal="right" vertical="top"/>
    </xf>
    <xf numFmtId="3" fontId="8" fillId="0" borderId="11" xfId="0" applyNumberFormat="1" applyFont="1" applyBorder="1">
      <alignment vertical="top"/>
    </xf>
    <xf numFmtId="3" fontId="27" fillId="0" borderId="37" xfId="0" applyNumberFormat="1" applyFont="1" applyBorder="1">
      <alignment vertical="top"/>
    </xf>
    <xf numFmtId="4" fontId="27" fillId="0" borderId="37" xfId="0" applyNumberFormat="1" applyFont="1" applyBorder="1">
      <alignment vertical="top"/>
    </xf>
    <xf numFmtId="3" fontId="27" fillId="0" borderId="41" xfId="0" applyNumberFormat="1" applyFont="1" applyBorder="1">
      <alignment vertical="top"/>
    </xf>
    <xf numFmtId="3" fontId="27" fillId="0" borderId="3" xfId="0" applyNumberFormat="1" applyFont="1" applyBorder="1">
      <alignment vertical="top"/>
    </xf>
    <xf numFmtId="3" fontId="27" fillId="0" borderId="4" xfId="0" applyNumberFormat="1" applyFont="1" applyBorder="1">
      <alignment vertical="top"/>
    </xf>
    <xf numFmtId="3" fontId="10" fillId="4" borderId="3" xfId="1" applyNumberFormat="1" applyFont="1" applyFill="1" applyBorder="1" applyAlignment="1"/>
    <xf numFmtId="3" fontId="10" fillId="4" borderId="38" xfId="1" applyNumberFormat="1" applyFont="1" applyFill="1" applyBorder="1" applyAlignment="1"/>
    <xf numFmtId="4" fontId="27" fillId="0" borderId="3" xfId="0" applyNumberFormat="1" applyFont="1" applyBorder="1">
      <alignment vertical="top"/>
    </xf>
    <xf numFmtId="4" fontId="27" fillId="0" borderId="4" xfId="0" applyNumberFormat="1" applyFont="1" applyBorder="1">
      <alignment vertical="top"/>
    </xf>
    <xf numFmtId="4" fontId="10" fillId="4" borderId="3" xfId="1" applyNumberFormat="1" applyFont="1" applyFill="1" applyBorder="1" applyAlignment="1">
      <alignment horizontal="center"/>
    </xf>
    <xf numFmtId="4" fontId="10" fillId="4" borderId="3" xfId="1" applyNumberFormat="1" applyFont="1" applyFill="1" applyBorder="1" applyAlignment="1"/>
    <xf numFmtId="4" fontId="10" fillId="4" borderId="38" xfId="1" applyNumberFormat="1" applyFont="1" applyFill="1" applyBorder="1" applyAlignment="1"/>
    <xf numFmtId="3" fontId="27" fillId="0" borderId="42" xfId="0" applyNumberFormat="1" applyFont="1" applyBorder="1">
      <alignment vertical="top"/>
    </xf>
    <xf numFmtId="3" fontId="27" fillId="0" borderId="76" xfId="0" applyNumberFormat="1" applyFont="1" applyBorder="1">
      <alignment vertical="top"/>
    </xf>
    <xf numFmtId="3" fontId="10" fillId="4" borderId="42" xfId="1" applyNumberFormat="1" applyFont="1" applyFill="1" applyBorder="1" applyAlignment="1"/>
    <xf numFmtId="4" fontId="8" fillId="3" borderId="42" xfId="1" applyNumberFormat="1" applyFont="1" applyFill="1" applyBorder="1"/>
    <xf numFmtId="3" fontId="10" fillId="4" borderId="43" xfId="1" applyNumberFormat="1" applyFont="1" applyFill="1" applyBorder="1" applyAlignment="1"/>
    <xf numFmtId="4" fontId="16" fillId="5" borderId="0" xfId="0" applyFont="1" applyFill="1" applyAlignment="1"/>
    <xf numFmtId="4" fontId="35" fillId="0" borderId="1" xfId="0" applyFont="1" applyBorder="1" applyAlignment="1">
      <alignment horizontal="right" vertical="center" wrapText="1"/>
    </xf>
    <xf numFmtId="4" fontId="35" fillId="4" borderId="0" xfId="0" applyFont="1" applyFill="1" applyBorder="1" applyAlignment="1">
      <alignment horizontal="center" vertical="center" wrapText="1"/>
    </xf>
    <xf numFmtId="4" fontId="35" fillId="4" borderId="0" xfId="0" applyFont="1" applyFill="1" applyBorder="1" applyAlignment="1">
      <alignment vertical="center" wrapText="1"/>
    </xf>
    <xf numFmtId="4" fontId="35" fillId="4" borderId="0" xfId="0" applyNumberFormat="1" applyFont="1" applyFill="1" applyBorder="1" applyAlignment="1">
      <alignment horizontal="right" vertical="center" wrapText="1"/>
    </xf>
    <xf numFmtId="4" fontId="21" fillId="4" borderId="0" xfId="0" applyFont="1" applyFill="1" applyBorder="1" applyAlignment="1">
      <alignment horizontal="center" vertical="center" wrapText="1"/>
    </xf>
    <xf numFmtId="4" fontId="16" fillId="4" borderId="0" xfId="0" applyFont="1" applyFill="1" applyAlignment="1"/>
    <xf numFmtId="4" fontId="29" fillId="0" borderId="35" xfId="0" applyFont="1" applyBorder="1" applyAlignment="1">
      <alignment vertical="center" wrapText="1"/>
    </xf>
    <xf numFmtId="4" fontId="29" fillId="0" borderId="35" xfId="0" applyNumberFormat="1" applyFont="1" applyBorder="1" applyAlignment="1">
      <alignment horizontal="center" vertical="center" wrapText="1"/>
    </xf>
    <xf numFmtId="14" fontId="29" fillId="0" borderId="35" xfId="0" applyNumberFormat="1" applyFont="1" applyBorder="1" applyAlignment="1">
      <alignment horizontal="center" vertical="center" wrapText="1"/>
    </xf>
    <xf numFmtId="14" fontId="29" fillId="0" borderId="36" xfId="0" applyNumberFormat="1" applyFont="1" applyBorder="1" applyAlignment="1">
      <alignment horizontal="center" vertical="center" wrapText="1"/>
    </xf>
    <xf numFmtId="4" fontId="29" fillId="0" borderId="3" xfId="0" applyFont="1" applyBorder="1" applyAlignment="1">
      <alignment vertical="center" wrapText="1"/>
    </xf>
    <xf numFmtId="4" fontId="29" fillId="0" borderId="3" xfId="0" applyNumberFormat="1" applyFont="1" applyBorder="1" applyAlignment="1">
      <alignment horizontal="center" vertical="center" wrapText="1"/>
    </xf>
    <xf numFmtId="14" fontId="29" fillId="0" borderId="3" xfId="0" applyNumberFormat="1" applyFont="1" applyBorder="1" applyAlignment="1">
      <alignment horizontal="center" vertical="center" wrapText="1"/>
    </xf>
    <xf numFmtId="14" fontId="29" fillId="0" borderId="38" xfId="0" applyNumberFormat="1" applyFont="1" applyBorder="1" applyAlignment="1">
      <alignment horizontal="center" vertical="center" wrapText="1"/>
    </xf>
    <xf numFmtId="4" fontId="29" fillId="0" borderId="42" xfId="0" applyFont="1" applyBorder="1" applyAlignment="1">
      <alignment vertical="center" wrapText="1"/>
    </xf>
    <xf numFmtId="4" fontId="29" fillId="0" borderId="42" xfId="0" applyNumberFormat="1" applyFont="1" applyBorder="1" applyAlignment="1">
      <alignment horizontal="center" vertical="center" wrapText="1"/>
    </xf>
    <xf numFmtId="14" fontId="29" fillId="0" borderId="42" xfId="0" applyNumberFormat="1" applyFont="1" applyBorder="1" applyAlignment="1">
      <alignment horizontal="center" vertical="center" wrapText="1"/>
    </xf>
    <xf numFmtId="14" fontId="29" fillId="0" borderId="43" xfId="0" applyNumberFormat="1" applyFont="1" applyBorder="1" applyAlignment="1">
      <alignment horizontal="center" vertical="center" wrapText="1"/>
    </xf>
    <xf numFmtId="4" fontId="34" fillId="0" borderId="5" xfId="0" applyFont="1" applyFill="1" applyBorder="1" applyAlignment="1">
      <alignment vertical="center" wrapText="1"/>
    </xf>
    <xf numFmtId="4" fontId="15" fillId="0" borderId="5" xfId="0" applyFont="1" applyFill="1" applyBorder="1" applyAlignment="1">
      <alignment horizontal="center" vertical="center" wrapText="1"/>
    </xf>
    <xf numFmtId="4" fontId="34" fillId="0" borderId="5" xfId="0" applyNumberFormat="1" applyFont="1" applyFill="1" applyBorder="1" applyAlignment="1">
      <alignment horizontal="center" vertical="center" wrapText="1"/>
    </xf>
    <xf numFmtId="14" fontId="29" fillId="0" borderId="5" xfId="0" applyNumberFormat="1" applyFont="1" applyBorder="1" applyAlignment="1">
      <alignment horizontal="center" vertical="center" wrapText="1"/>
    </xf>
    <xf numFmtId="14" fontId="29" fillId="0" borderId="40" xfId="0" applyNumberFormat="1" applyFont="1" applyBorder="1" applyAlignment="1">
      <alignment horizontal="center" vertical="center" wrapText="1"/>
    </xf>
    <xf numFmtId="4" fontId="34" fillId="0" borderId="3" xfId="0" applyFont="1" applyFill="1" applyBorder="1" applyAlignment="1">
      <alignment vertical="center" wrapText="1"/>
    </xf>
    <xf numFmtId="4" fontId="15" fillId="0" borderId="3" xfId="0" applyFont="1" applyFill="1" applyBorder="1" applyAlignment="1">
      <alignment horizontal="center" vertical="center" wrapText="1"/>
    </xf>
    <xf numFmtId="4" fontId="34" fillId="0" borderId="3" xfId="0" applyNumberFormat="1" applyFont="1" applyFill="1" applyBorder="1" applyAlignment="1">
      <alignment horizontal="center" vertical="center" wrapText="1"/>
    </xf>
    <xf numFmtId="4" fontId="29" fillId="0" borderId="10" xfId="0" applyFont="1" applyBorder="1" applyAlignment="1">
      <alignment vertical="center" wrapText="1"/>
    </xf>
    <xf numFmtId="4" fontId="29" fillId="0" borderId="10" xfId="0" applyNumberFormat="1" applyFont="1" applyBorder="1" applyAlignment="1">
      <alignment horizontal="center" vertical="center" wrapText="1"/>
    </xf>
    <xf numFmtId="14" fontId="29" fillId="0" borderId="10" xfId="0" applyNumberFormat="1" applyFont="1" applyBorder="1" applyAlignment="1">
      <alignment horizontal="center" vertical="center" wrapText="1"/>
    </xf>
    <xf numFmtId="14" fontId="29" fillId="0" borderId="39" xfId="0" applyNumberFormat="1" applyFont="1" applyBorder="1" applyAlignment="1">
      <alignment horizontal="center" vertical="center" wrapText="1"/>
    </xf>
    <xf numFmtId="4" fontId="34" fillId="0" borderId="35" xfId="0" applyFont="1" applyFill="1" applyBorder="1" applyAlignment="1">
      <alignment vertical="center" wrapText="1"/>
    </xf>
    <xf numFmtId="4" fontId="34" fillId="0" borderId="35" xfId="0" applyNumberFormat="1" applyFont="1" applyFill="1" applyBorder="1" applyAlignment="1">
      <alignment horizontal="center" vertical="center" wrapText="1"/>
    </xf>
    <xf numFmtId="4" fontId="34" fillId="0" borderId="42" xfId="0" applyNumberFormat="1" applyFont="1" applyFill="1" applyBorder="1" applyAlignment="1">
      <alignment horizontal="center" vertical="center" wrapText="1"/>
    </xf>
    <xf numFmtId="4" fontId="29" fillId="0" borderId="3" xfId="0" applyNumberFormat="1" applyFont="1" applyBorder="1" applyAlignment="1">
      <alignment horizontal="right" vertical="center" wrapText="1"/>
    </xf>
    <xf numFmtId="4" fontId="34" fillId="0" borderId="3" xfId="0" applyFont="1" applyBorder="1" applyAlignment="1"/>
    <xf numFmtId="4" fontId="43" fillId="0" borderId="3" xfId="0" applyFont="1" applyBorder="1" applyAlignment="1"/>
    <xf numFmtId="4" fontId="34" fillId="0" borderId="10" xfId="0" applyFont="1" applyBorder="1" applyAlignment="1"/>
    <xf numFmtId="4" fontId="34" fillId="0" borderId="10" xfId="0" applyNumberFormat="1" applyFont="1" applyFill="1" applyBorder="1" applyAlignment="1">
      <alignment horizontal="center" vertical="center" wrapText="1"/>
    </xf>
    <xf numFmtId="4" fontId="15" fillId="0" borderId="35" xfId="0" applyFont="1" applyFill="1" applyBorder="1" applyAlignment="1">
      <alignment horizontal="center" vertical="center" wrapText="1"/>
    </xf>
    <xf numFmtId="4" fontId="29" fillId="0" borderId="42" xfId="0" applyNumberFormat="1" applyFont="1" applyBorder="1" applyAlignment="1">
      <alignment horizontal="right" vertical="center" wrapText="1"/>
    </xf>
    <xf numFmtId="4" fontId="29" fillId="0" borderId="35" xfId="0" applyNumberFormat="1" applyFont="1" applyBorder="1" applyAlignment="1">
      <alignment horizontal="right" vertical="center" wrapText="1"/>
    </xf>
    <xf numFmtId="4" fontId="34" fillId="0" borderId="42" xfId="0" applyFont="1" applyBorder="1" applyAlignment="1"/>
    <xf numFmtId="4" fontId="43" fillId="0" borderId="42" xfId="0" applyFont="1" applyBorder="1" applyAlignment="1"/>
    <xf numFmtId="4" fontId="29" fillId="0" borderId="5" xfId="0" applyFont="1" applyBorder="1" applyAlignment="1">
      <alignment vertical="center" wrapText="1"/>
    </xf>
    <xf numFmtId="4" fontId="29" fillId="0" borderId="5" xfId="0" applyNumberFormat="1" applyFont="1" applyBorder="1" applyAlignment="1">
      <alignment horizontal="right" vertical="center" wrapText="1"/>
    </xf>
    <xf numFmtId="4" fontId="29" fillId="0" borderId="10" xfId="0" applyNumberFormat="1" applyFont="1" applyBorder="1" applyAlignment="1">
      <alignment horizontal="right" vertical="center" wrapText="1"/>
    </xf>
    <xf numFmtId="4" fontId="29" fillId="0" borderId="74" xfId="0" applyFont="1" applyBorder="1" applyAlignment="1">
      <alignment vertical="center" wrapText="1"/>
    </xf>
    <xf numFmtId="0" fontId="2" fillId="0" borderId="0" xfId="5"/>
    <xf numFmtId="4" fontId="8" fillId="3" borderId="3" xfId="1" applyNumberFormat="1" applyFont="1" applyFill="1" applyBorder="1"/>
    <xf numFmtId="3" fontId="9" fillId="3" borderId="3" xfId="1" applyNumberFormat="1" applyFont="1" applyFill="1" applyBorder="1"/>
    <xf numFmtId="3" fontId="8" fillId="3" borderId="3" xfId="1" applyNumberFormat="1" applyFont="1" applyFill="1" applyBorder="1" applyAlignment="1">
      <alignment horizontal="right"/>
    </xf>
    <xf numFmtId="3" fontId="10" fillId="0" borderId="3" xfId="1" applyNumberFormat="1" applyFont="1" applyFill="1" applyBorder="1" applyAlignment="1"/>
    <xf numFmtId="3" fontId="8" fillId="0" borderId="3" xfId="1" applyNumberFormat="1" applyFont="1" applyBorder="1" applyAlignment="1">
      <alignment horizontal="right"/>
    </xf>
    <xf numFmtId="4" fontId="8" fillId="0" borderId="3" xfId="1" applyNumberFormat="1" applyFont="1" applyFill="1" applyBorder="1"/>
    <xf numFmtId="3" fontId="8" fillId="0" borderId="3" xfId="1" applyNumberFormat="1" applyFont="1" applyBorder="1"/>
    <xf numFmtId="3" fontId="26" fillId="0" borderId="3" xfId="1" applyFont="1" applyBorder="1" applyAlignment="1">
      <alignment horizontal="left"/>
    </xf>
    <xf numFmtId="3" fontId="8" fillId="0" borderId="3" xfId="1" applyNumberFormat="1" applyFont="1" applyFill="1" applyBorder="1"/>
    <xf numFmtId="3" fontId="8" fillId="0" borderId="3" xfId="1" applyNumberFormat="1" applyFont="1" applyFill="1" applyBorder="1" applyAlignment="1">
      <alignment horizontal="right"/>
    </xf>
    <xf numFmtId="3" fontId="8" fillId="0" borderId="3" xfId="1" applyNumberFormat="1" applyFont="1" applyBorder="1" applyAlignment="1"/>
    <xf numFmtId="4" fontId="11" fillId="0" borderId="3" xfId="1" applyNumberFormat="1" applyFont="1" applyFill="1" applyBorder="1"/>
    <xf numFmtId="3" fontId="11" fillId="0" borderId="3" xfId="1" applyNumberFormat="1" applyFont="1" applyFill="1" applyBorder="1" applyAlignment="1">
      <alignment horizontal="center"/>
    </xf>
    <xf numFmtId="3" fontId="8" fillId="0" borderId="3" xfId="0" applyNumberFormat="1" applyFont="1" applyBorder="1" applyAlignment="1">
      <alignment horizontal="right" vertical="top"/>
    </xf>
    <xf numFmtId="3" fontId="8" fillId="0" borderId="3" xfId="0" applyNumberFormat="1" applyFont="1" applyBorder="1">
      <alignment vertical="top"/>
    </xf>
    <xf numFmtId="4" fontId="11" fillId="3" borderId="3" xfId="1" applyNumberFormat="1" applyFont="1" applyFill="1" applyBorder="1"/>
    <xf numFmtId="3" fontId="9" fillId="3" borderId="37" xfId="1" applyNumberFormat="1" applyFont="1" applyFill="1" applyBorder="1"/>
    <xf numFmtId="3" fontId="9" fillId="3" borderId="38" xfId="1" applyNumberFormat="1" applyFont="1" applyFill="1" applyBorder="1"/>
    <xf numFmtId="3" fontId="8" fillId="0" borderId="37" xfId="1" applyNumberFormat="1" applyFont="1" applyBorder="1" applyAlignment="1">
      <alignment horizontal="right"/>
    </xf>
    <xf numFmtId="3" fontId="8" fillId="0" borderId="38" xfId="1" applyNumberFormat="1" applyFont="1" applyBorder="1" applyAlignment="1">
      <alignment horizontal="right"/>
    </xf>
    <xf numFmtId="3" fontId="8" fillId="3" borderId="37" xfId="1" applyNumberFormat="1" applyFont="1" applyFill="1" applyBorder="1" applyAlignment="1">
      <alignment horizontal="right"/>
    </xf>
    <xf numFmtId="3" fontId="8" fillId="3" borderId="38" xfId="1" applyNumberFormat="1" applyFont="1" applyFill="1" applyBorder="1" applyAlignment="1">
      <alignment horizontal="right"/>
    </xf>
    <xf numFmtId="4" fontId="11" fillId="0" borderId="42" xfId="1" applyNumberFormat="1" applyFont="1" applyFill="1" applyBorder="1"/>
    <xf numFmtId="3" fontId="9" fillId="0" borderId="37" xfId="1" applyNumberFormat="1" applyFont="1" applyBorder="1"/>
    <xf numFmtId="3" fontId="8" fillId="0" borderId="38" xfId="1" applyNumberFormat="1" applyFont="1" applyBorder="1"/>
    <xf numFmtId="3" fontId="25" fillId="0" borderId="37" xfId="1" applyNumberFormat="1" applyFont="1" applyBorder="1" applyAlignment="1">
      <alignment horizontal="right"/>
    </xf>
    <xf numFmtId="3" fontId="9" fillId="3" borderId="37" xfId="1" applyNumberFormat="1" applyFont="1" applyFill="1" applyBorder="1" applyAlignment="1">
      <alignment horizontal="right"/>
    </xf>
    <xf numFmtId="3" fontId="9" fillId="0" borderId="37" xfId="1" applyNumberFormat="1" applyFont="1" applyBorder="1" applyAlignment="1">
      <alignment horizontal="right"/>
    </xf>
    <xf numFmtId="3" fontId="8" fillId="0" borderId="38" xfId="1" applyNumberFormat="1" applyFont="1" applyFill="1" applyBorder="1" applyAlignment="1">
      <alignment horizontal="right"/>
    </xf>
    <xf numFmtId="3" fontId="9" fillId="0" borderId="37" xfId="1" applyNumberFormat="1" applyFont="1" applyBorder="1" applyAlignment="1"/>
    <xf numFmtId="3" fontId="8" fillId="0" borderId="38" xfId="0" applyNumberFormat="1" applyFont="1" applyBorder="1" applyAlignment="1">
      <alignment horizontal="right" vertical="top"/>
    </xf>
    <xf numFmtId="3" fontId="9" fillId="0" borderId="37" xfId="1" applyNumberFormat="1" applyFont="1" applyFill="1" applyBorder="1"/>
    <xf numFmtId="3" fontId="8" fillId="0" borderId="38" xfId="0" applyNumberFormat="1" applyFont="1" applyBorder="1">
      <alignment vertical="top"/>
    </xf>
    <xf numFmtId="3" fontId="10" fillId="0" borderId="37" xfId="1" applyNumberFormat="1" applyFont="1" applyFill="1" applyBorder="1" applyAlignment="1"/>
    <xf numFmtId="3" fontId="10" fillId="0" borderId="38" xfId="1" applyNumberFormat="1" applyFont="1" applyFill="1" applyBorder="1" applyAlignment="1"/>
    <xf numFmtId="3" fontId="10" fillId="0" borderId="41" xfId="1" applyNumberFormat="1" applyFont="1" applyFill="1" applyBorder="1" applyAlignment="1"/>
    <xf numFmtId="3" fontId="10" fillId="0" borderId="42" xfId="1" applyNumberFormat="1" applyFont="1" applyFill="1" applyBorder="1" applyAlignment="1"/>
    <xf numFmtId="4" fontId="8" fillId="0" borderId="42" xfId="1" applyNumberFormat="1" applyFont="1" applyFill="1" applyBorder="1"/>
    <xf numFmtId="3" fontId="10" fillId="0" borderId="43" xfId="1" applyNumberFormat="1" applyFont="1" applyFill="1" applyBorder="1" applyAlignment="1"/>
    <xf numFmtId="3" fontId="8" fillId="0" borderId="37" xfId="1" applyNumberFormat="1" applyFont="1" applyBorder="1"/>
    <xf numFmtId="3" fontId="8" fillId="0" borderId="37" xfId="1" applyNumberFormat="1" applyFont="1" applyFill="1" applyBorder="1"/>
    <xf numFmtId="3" fontId="8" fillId="0" borderId="38" xfId="1" applyNumberFormat="1" applyFont="1" applyFill="1" applyBorder="1"/>
    <xf numFmtId="3" fontId="8" fillId="0" borderId="37" xfId="1" applyNumberFormat="1" applyFont="1" applyFill="1" applyBorder="1" applyAlignment="1">
      <alignment horizontal="right"/>
    </xf>
    <xf numFmtId="3" fontId="8" fillId="0" borderId="37" xfId="0" applyNumberFormat="1" applyFont="1" applyBorder="1" applyAlignment="1">
      <alignment horizontal="right" vertical="top"/>
    </xf>
    <xf numFmtId="3" fontId="8" fillId="0" borderId="37" xfId="0" applyNumberFormat="1" applyFont="1" applyBorder="1">
      <alignment vertical="top"/>
    </xf>
    <xf numFmtId="3" fontId="8" fillId="0" borderId="37" xfId="1" applyNumberFormat="1" applyFont="1" applyBorder="1" applyAlignment="1"/>
    <xf numFmtId="3" fontId="8" fillId="0" borderId="38" xfId="1" applyNumberFormat="1" applyFont="1" applyBorder="1" applyAlignment="1"/>
    <xf numFmtId="3" fontId="11" fillId="0" borderId="37" xfId="1" applyNumberFormat="1" applyFont="1" applyFill="1" applyBorder="1" applyAlignment="1">
      <alignment horizontal="center"/>
    </xf>
    <xf numFmtId="3" fontId="11" fillId="0" borderId="38" xfId="1" applyNumberFormat="1" applyFont="1" applyFill="1" applyBorder="1" applyAlignment="1">
      <alignment horizontal="center"/>
    </xf>
    <xf numFmtId="3" fontId="9" fillId="0" borderId="3" xfId="1" applyFont="1" applyBorder="1" applyAlignment="1">
      <alignment horizontal="left"/>
    </xf>
    <xf numFmtId="3" fontId="25" fillId="0" borderId="3"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49" fontId="9" fillId="3" borderId="4" xfId="1" applyNumberFormat="1" applyFont="1" applyFill="1" applyBorder="1" applyAlignment="1">
      <alignment horizontal="center"/>
    </xf>
    <xf numFmtId="49" fontId="10" fillId="3" borderId="4" xfId="1" applyNumberFormat="1" applyFont="1" applyFill="1" applyBorder="1" applyAlignment="1">
      <alignment horizontal="center"/>
    </xf>
    <xf numFmtId="4" fontId="10" fillId="3" borderId="4" xfId="1" applyNumberFormat="1" applyFont="1" applyFill="1" applyBorder="1" applyAlignment="1">
      <alignment horizontal="center"/>
    </xf>
    <xf numFmtId="49" fontId="10" fillId="3" borderId="76" xfId="1" applyNumberFormat="1" applyFont="1" applyFill="1" applyBorder="1" applyAlignment="1">
      <alignment horizontal="center"/>
    </xf>
    <xf numFmtId="49" fontId="8" fillId="2" borderId="42" xfId="1" applyNumberFormat="1" applyFont="1" applyFill="1" applyBorder="1" applyAlignment="1">
      <alignment horizontal="center"/>
    </xf>
    <xf numFmtId="49" fontId="9" fillId="3" borderId="67" xfId="1" applyNumberFormat="1" applyFont="1" applyFill="1" applyBorder="1" applyAlignment="1">
      <alignment horizontal="center"/>
    </xf>
    <xf numFmtId="3" fontId="9" fillId="3" borderId="34" xfId="1" applyNumberFormat="1" applyFont="1" applyFill="1" applyBorder="1"/>
    <xf numFmtId="3" fontId="9" fillId="3" borderId="35" xfId="1" applyNumberFormat="1" applyFont="1" applyFill="1" applyBorder="1"/>
    <xf numFmtId="4" fontId="8" fillId="3" borderId="35" xfId="1" applyNumberFormat="1" applyFont="1" applyFill="1" applyBorder="1"/>
    <xf numFmtId="3" fontId="9" fillId="3" borderId="36" xfId="1" applyNumberFormat="1" applyFont="1" applyFill="1" applyBorder="1"/>
    <xf numFmtId="4" fontId="10" fillId="0" borderId="38" xfId="1" applyNumberFormat="1" applyFont="1" applyFill="1" applyBorder="1" applyAlignment="1"/>
    <xf numFmtId="3" fontId="11" fillId="0" borderId="38" xfId="0" applyNumberFormat="1" applyFont="1" applyFill="1" applyBorder="1">
      <alignment vertical="top"/>
    </xf>
    <xf numFmtId="4" fontId="11" fillId="0" borderId="38" xfId="0" applyNumberFormat="1" applyFont="1" applyFill="1" applyBorder="1">
      <alignment vertical="top"/>
    </xf>
    <xf numFmtId="3" fontId="11" fillId="0" borderId="43" xfId="0" applyNumberFormat="1" applyFont="1" applyFill="1" applyBorder="1">
      <alignment vertical="top"/>
    </xf>
    <xf numFmtId="4" fontId="10" fillId="0" borderId="37" xfId="1" applyNumberFormat="1" applyFont="1" applyFill="1" applyBorder="1" applyAlignment="1"/>
    <xf numFmtId="3" fontId="11" fillId="0" borderId="37" xfId="0" applyNumberFormat="1" applyFont="1" applyFill="1" applyBorder="1">
      <alignment vertical="top"/>
    </xf>
    <xf numFmtId="4" fontId="11" fillId="0" borderId="37" xfId="0" applyNumberFormat="1" applyFont="1" applyFill="1" applyBorder="1">
      <alignment vertical="top"/>
    </xf>
    <xf numFmtId="4" fontId="10" fillId="0" borderId="3" xfId="1" applyNumberFormat="1" applyFont="1" applyFill="1" applyBorder="1" applyAlignment="1"/>
    <xf numFmtId="3" fontId="11" fillId="0" borderId="3" xfId="0" applyNumberFormat="1" applyFont="1" applyFill="1" applyBorder="1">
      <alignment vertical="top"/>
    </xf>
    <xf numFmtId="4" fontId="11" fillId="0" borderId="3" xfId="0" applyNumberFormat="1" applyFont="1" applyFill="1" applyBorder="1">
      <alignment vertical="top"/>
    </xf>
    <xf numFmtId="3" fontId="11" fillId="0" borderId="41" xfId="0" applyNumberFormat="1" applyFont="1" applyFill="1" applyBorder="1">
      <alignment vertical="top"/>
    </xf>
    <xf numFmtId="3" fontId="11" fillId="0" borderId="42" xfId="0" applyNumberFormat="1" applyFont="1" applyFill="1" applyBorder="1">
      <alignment vertical="top"/>
    </xf>
    <xf numFmtId="0" fontId="16" fillId="0" borderId="0" xfId="5" applyFont="1"/>
    <xf numFmtId="0" fontId="15" fillId="0" borderId="0" xfId="5" applyFont="1" applyAlignment="1">
      <alignment horizontal="center"/>
    </xf>
    <xf numFmtId="0" fontId="14" fillId="0" borderId="0" xfId="5" applyFont="1"/>
    <xf numFmtId="4" fontId="16" fillId="0" borderId="0" xfId="5" applyNumberFormat="1" applyFont="1" applyAlignment="1"/>
    <xf numFmtId="4" fontId="16" fillId="0" borderId="0" xfId="5" applyNumberFormat="1" applyFont="1"/>
    <xf numFmtId="4" fontId="16" fillId="0" borderId="6" xfId="5" applyNumberFormat="1" applyFont="1" applyBorder="1" applyAlignment="1">
      <alignment vertical="center"/>
    </xf>
    <xf numFmtId="0" fontId="15" fillId="0" borderId="2" xfId="5" applyFont="1" applyBorder="1" applyAlignment="1">
      <alignment vertical="center"/>
    </xf>
    <xf numFmtId="4" fontId="16" fillId="0" borderId="2" xfId="5" applyNumberFormat="1" applyFont="1" applyBorder="1" applyAlignment="1">
      <alignment vertical="center"/>
    </xf>
    <xf numFmtId="0" fontId="15" fillId="0" borderId="13" xfId="5" applyFont="1" applyBorder="1" applyAlignment="1">
      <alignment vertical="center"/>
    </xf>
    <xf numFmtId="4" fontId="16" fillId="0" borderId="13" xfId="5" applyNumberFormat="1" applyFont="1" applyBorder="1" applyAlignment="1">
      <alignment vertical="center"/>
    </xf>
    <xf numFmtId="4" fontId="15" fillId="2" borderId="6" xfId="5" applyNumberFormat="1" applyFont="1" applyFill="1" applyBorder="1" applyAlignment="1">
      <alignment vertical="center"/>
    </xf>
    <xf numFmtId="4" fontId="15" fillId="2" borderId="2" xfId="5" applyNumberFormat="1" applyFont="1" applyFill="1" applyBorder="1" applyAlignment="1">
      <alignment vertical="center"/>
    </xf>
    <xf numFmtId="0" fontId="16" fillId="0" borderId="1" xfId="5" applyNumberFormat="1" applyFont="1" applyBorder="1" applyAlignment="1">
      <alignment vertical="center"/>
    </xf>
    <xf numFmtId="0" fontId="15" fillId="2" borderId="3" xfId="5" applyFont="1" applyFill="1" applyBorder="1" applyAlignment="1">
      <alignment vertical="center"/>
    </xf>
    <xf numFmtId="4" fontId="15" fillId="2" borderId="3" xfId="5" applyNumberFormat="1" applyFont="1" applyFill="1" applyBorder="1" applyAlignment="1">
      <alignment vertical="center"/>
    </xf>
    <xf numFmtId="0" fontId="15" fillId="7" borderId="1" xfId="5" applyFont="1" applyFill="1" applyBorder="1" applyAlignment="1">
      <alignment vertical="center"/>
    </xf>
    <xf numFmtId="0" fontId="16" fillId="0" borderId="0" xfId="5" applyFont="1" applyFill="1"/>
    <xf numFmtId="4" fontId="16" fillId="0" borderId="0" xfId="5" applyNumberFormat="1" applyFont="1" applyFill="1" applyAlignment="1"/>
    <xf numFmtId="0" fontId="15" fillId="0" borderId="0" xfId="5" applyFont="1" applyFill="1" applyBorder="1" applyAlignment="1">
      <alignment vertical="center"/>
    </xf>
    <xf numFmtId="0" fontId="15" fillId="7" borderId="3" xfId="5" applyFont="1" applyFill="1" applyBorder="1" applyAlignment="1">
      <alignment vertical="center"/>
    </xf>
    <xf numFmtId="4" fontId="15" fillId="0" borderId="3" xfId="5" applyNumberFormat="1" applyFont="1" applyBorder="1" applyAlignment="1">
      <alignment vertical="center"/>
    </xf>
    <xf numFmtId="4" fontId="16" fillId="0" borderId="0" xfId="5" applyNumberFormat="1" applyFont="1" applyFill="1" applyBorder="1" applyAlignment="1">
      <alignment horizontal="left"/>
    </xf>
    <xf numFmtId="0" fontId="18" fillId="0" borderId="0" xfId="5" applyFont="1" applyFill="1" applyBorder="1" applyAlignment="1">
      <alignment horizontal="left" vertical="center" wrapText="1"/>
    </xf>
    <xf numFmtId="0" fontId="16" fillId="0" borderId="0" xfId="5" applyFont="1" applyBorder="1"/>
    <xf numFmtId="0" fontId="16" fillId="0" borderId="0" xfId="5" applyFont="1" applyFill="1" applyBorder="1"/>
    <xf numFmtId="0" fontId="17" fillId="0" borderId="0" xfId="5" applyFont="1" applyFill="1" applyBorder="1" applyAlignment="1"/>
    <xf numFmtId="0" fontId="18" fillId="0" borderId="0" xfId="5" applyFont="1" applyFill="1" applyBorder="1" applyAlignment="1"/>
    <xf numFmtId="0" fontId="18" fillId="0" borderId="0" xfId="5" applyFont="1" applyFill="1" applyBorder="1" applyAlignment="1">
      <alignment vertical="center" wrapText="1"/>
    </xf>
    <xf numFmtId="0" fontId="16" fillId="0" borderId="0" xfId="5" applyFont="1" applyBorder="1" applyAlignment="1">
      <alignment horizontal="left" vertical="center" wrapText="1"/>
    </xf>
    <xf numFmtId="4" fontId="16" fillId="0" borderId="0" xfId="5" applyNumberFormat="1" applyFont="1" applyBorder="1" applyAlignment="1">
      <alignment horizontal="center" vertical="center" wrapText="1"/>
    </xf>
    <xf numFmtId="4" fontId="16" fillId="0" borderId="0" xfId="5" applyNumberFormat="1" applyFont="1" applyBorder="1" applyAlignment="1">
      <alignment vertical="center" wrapText="1"/>
    </xf>
    <xf numFmtId="4" fontId="16" fillId="0" borderId="1" xfId="5" applyNumberFormat="1" applyFont="1" applyBorder="1" applyAlignment="1">
      <alignment vertical="center"/>
    </xf>
    <xf numFmtId="43" fontId="22" fillId="8" borderId="29" xfId="5" applyNumberFormat="1" applyFont="1" applyFill="1" applyBorder="1" applyAlignment="1">
      <alignment horizontal="left" vertical="center"/>
    </xf>
    <xf numFmtId="14" fontId="22" fillId="8" borderId="22" xfId="5" applyNumberFormat="1" applyFont="1" applyFill="1" applyBorder="1" applyAlignment="1">
      <alignment horizontal="left" vertical="center"/>
    </xf>
    <xf numFmtId="43" fontId="22" fillId="8" borderId="24" xfId="5" applyNumberFormat="1" applyFont="1" applyFill="1" applyBorder="1" applyAlignment="1">
      <alignment horizontal="left" vertical="center"/>
    </xf>
    <xf numFmtId="14" fontId="22" fillId="8" borderId="2" xfId="5" applyNumberFormat="1" applyFont="1" applyFill="1" applyBorder="1" applyAlignment="1">
      <alignment horizontal="left" vertical="center"/>
    </xf>
    <xf numFmtId="43" fontId="22" fillId="8" borderId="14" xfId="5" applyNumberFormat="1" applyFont="1" applyFill="1" applyBorder="1" applyAlignment="1">
      <alignment horizontal="left" vertical="center"/>
    </xf>
    <xf numFmtId="0" fontId="15" fillId="0" borderId="6" xfId="5" applyFont="1" applyFill="1" applyBorder="1" applyAlignment="1">
      <alignment vertical="center"/>
    </xf>
    <xf numFmtId="0" fontId="15" fillId="2" borderId="3" xfId="5" applyFont="1" applyFill="1" applyBorder="1" applyAlignment="1">
      <alignment horizontal="left" vertical="center"/>
    </xf>
    <xf numFmtId="0" fontId="17" fillId="3" borderId="3" xfId="5" applyFont="1" applyFill="1" applyBorder="1" applyAlignment="1">
      <alignment horizontal="center"/>
    </xf>
    <xf numFmtId="4" fontId="17" fillId="3" borderId="3" xfId="5" applyNumberFormat="1" applyFont="1" applyFill="1" applyBorder="1" applyAlignment="1">
      <alignment horizontal="center"/>
    </xf>
    <xf numFmtId="0" fontId="44" fillId="18" borderId="3" xfId="5" applyFont="1" applyFill="1" applyBorder="1" applyAlignment="1">
      <alignment horizontal="center" vertical="center" wrapText="1"/>
    </xf>
    <xf numFmtId="4" fontId="44" fillId="9" borderId="3" xfId="5" applyNumberFormat="1" applyFont="1" applyFill="1" applyBorder="1" applyAlignment="1">
      <alignment horizontal="right" vertical="center" wrapText="1"/>
    </xf>
    <xf numFmtId="0" fontId="56" fillId="7" borderId="3" xfId="5" applyFont="1" applyFill="1" applyBorder="1" applyAlignment="1">
      <alignment vertical="center" wrapText="1"/>
    </xf>
    <xf numFmtId="0" fontId="16" fillId="0" borderId="0" xfId="5" applyFont="1" applyAlignment="1"/>
    <xf numFmtId="4" fontId="15" fillId="2" borderId="44" xfId="5" applyNumberFormat="1" applyFont="1" applyFill="1" applyBorder="1" applyAlignment="1">
      <alignment vertical="center"/>
    </xf>
    <xf numFmtId="0" fontId="15" fillId="2" borderId="49" xfId="5" applyFont="1" applyFill="1" applyBorder="1" applyAlignment="1">
      <alignment vertical="center"/>
    </xf>
    <xf numFmtId="4" fontId="15" fillId="0" borderId="68" xfId="5" applyNumberFormat="1" applyFont="1" applyBorder="1" applyAlignment="1">
      <alignment vertical="center"/>
    </xf>
    <xf numFmtId="4" fontId="15" fillId="0" borderId="72" xfId="5" applyNumberFormat="1" applyFont="1" applyBorder="1" applyAlignment="1">
      <alignment vertical="center"/>
    </xf>
    <xf numFmtId="4" fontId="15" fillId="0" borderId="66" xfId="5" applyNumberFormat="1" applyFont="1" applyFill="1" applyBorder="1" applyAlignment="1">
      <alignment horizontal="right" vertical="center"/>
    </xf>
    <xf numFmtId="4" fontId="15" fillId="0" borderId="112" xfId="5" applyNumberFormat="1" applyFont="1" applyBorder="1" applyAlignment="1">
      <alignment vertical="center"/>
    </xf>
    <xf numFmtId="0" fontId="15" fillId="0" borderId="47" xfId="5" applyFont="1" applyBorder="1" applyAlignment="1">
      <alignment vertical="center"/>
    </xf>
    <xf numFmtId="0" fontId="15" fillId="0" borderId="46" xfId="5" applyFont="1" applyBorder="1" applyAlignment="1">
      <alignment vertical="center"/>
    </xf>
    <xf numFmtId="0" fontId="15" fillId="0" borderId="111" xfId="5" applyFont="1" applyBorder="1" applyAlignment="1">
      <alignment vertical="center"/>
    </xf>
    <xf numFmtId="0" fontId="15" fillId="2" borderId="5" xfId="5" applyFont="1" applyFill="1" applyBorder="1" applyAlignment="1">
      <alignment vertical="center"/>
    </xf>
    <xf numFmtId="4" fontId="15" fillId="2" borderId="5" xfId="5" applyNumberFormat="1" applyFont="1" applyFill="1" applyBorder="1" applyAlignment="1">
      <alignment vertical="center"/>
    </xf>
    <xf numFmtId="0" fontId="13" fillId="0" borderId="47" xfId="5" applyFont="1" applyBorder="1" applyAlignment="1">
      <alignment vertical="center"/>
    </xf>
    <xf numFmtId="4" fontId="16" fillId="0" borderId="49" xfId="5" applyNumberFormat="1" applyFont="1" applyBorder="1" applyAlignment="1">
      <alignment vertical="center"/>
    </xf>
    <xf numFmtId="14" fontId="22" fillId="8" borderId="61" xfId="5" applyNumberFormat="1" applyFont="1" applyFill="1" applyBorder="1" applyAlignment="1">
      <alignment horizontal="left" vertical="center"/>
    </xf>
    <xf numFmtId="14" fontId="22" fillId="8" borderId="62" xfId="5" applyNumberFormat="1" applyFont="1" applyFill="1" applyBorder="1" applyAlignment="1">
      <alignment horizontal="left" vertical="center"/>
    </xf>
    <xf numFmtId="14" fontId="22" fillId="8" borderId="14" xfId="5" applyNumberFormat="1" applyFont="1" applyFill="1" applyBorder="1" applyAlignment="1">
      <alignment horizontal="left" vertical="center"/>
    </xf>
    <xf numFmtId="14" fontId="22" fillId="8" borderId="29" xfId="5" applyNumberFormat="1" applyFont="1" applyFill="1" applyBorder="1" applyAlignment="1">
      <alignment horizontal="left" vertical="center"/>
    </xf>
    <xf numFmtId="14" fontId="22" fillId="8" borderId="55" xfId="5" applyNumberFormat="1" applyFont="1" applyFill="1" applyBorder="1" applyAlignment="1">
      <alignment horizontal="left" vertical="center"/>
    </xf>
    <xf numFmtId="0" fontId="2" fillId="0" borderId="0" xfId="5"/>
    <xf numFmtId="4" fontId="8" fillId="3" borderId="3" xfId="1" applyNumberFormat="1" applyFont="1" applyFill="1" applyBorder="1"/>
    <xf numFmtId="3" fontId="9" fillId="3" borderId="3" xfId="1" applyNumberFormat="1" applyFont="1" applyFill="1" applyBorder="1"/>
    <xf numFmtId="3" fontId="8" fillId="3" borderId="3" xfId="1" applyNumberFormat="1" applyFont="1" applyFill="1" applyBorder="1" applyAlignment="1">
      <alignment horizontal="right"/>
    </xf>
    <xf numFmtId="3" fontId="8" fillId="0" borderId="3" xfId="1" applyNumberFormat="1" applyFont="1" applyBorder="1" applyAlignment="1">
      <alignment horizontal="right"/>
    </xf>
    <xf numFmtId="4" fontId="8" fillId="0" borderId="3" xfId="1" applyNumberFormat="1" applyFont="1" applyFill="1" applyBorder="1"/>
    <xf numFmtId="3" fontId="8" fillId="0" borderId="3" xfId="1" applyNumberFormat="1" applyFont="1" applyBorder="1"/>
    <xf numFmtId="3" fontId="26" fillId="0" borderId="3" xfId="1" applyFont="1" applyBorder="1" applyAlignment="1">
      <alignment horizontal="left"/>
    </xf>
    <xf numFmtId="3" fontId="8" fillId="0" borderId="3" xfId="1" applyNumberFormat="1" applyFont="1" applyFill="1" applyBorder="1"/>
    <xf numFmtId="3" fontId="8" fillId="0" borderId="3" xfId="1" applyNumberFormat="1" applyFont="1" applyFill="1" applyBorder="1" applyAlignment="1">
      <alignment horizontal="right"/>
    </xf>
    <xf numFmtId="3" fontId="8" fillId="0" borderId="3" xfId="1" applyNumberFormat="1" applyFont="1" applyBorder="1" applyAlignment="1"/>
    <xf numFmtId="4" fontId="11" fillId="0" borderId="3" xfId="1" applyNumberFormat="1" applyFont="1" applyFill="1" applyBorder="1"/>
    <xf numFmtId="3" fontId="8" fillId="0" borderId="3" xfId="0" applyNumberFormat="1" applyFont="1" applyBorder="1" applyAlignment="1">
      <alignment horizontal="right" vertical="top"/>
    </xf>
    <xf numFmtId="3" fontId="8" fillId="0" borderId="3" xfId="0" applyNumberFormat="1" applyFont="1" applyBorder="1">
      <alignment vertical="top"/>
    </xf>
    <xf numFmtId="4" fontId="11" fillId="3" borderId="3" xfId="1" applyNumberFormat="1" applyFont="1" applyFill="1" applyBorder="1"/>
    <xf numFmtId="3" fontId="9" fillId="3" borderId="37" xfId="1" applyNumberFormat="1" applyFont="1" applyFill="1" applyBorder="1"/>
    <xf numFmtId="3" fontId="9" fillId="3" borderId="38" xfId="1" applyNumberFormat="1" applyFont="1" applyFill="1" applyBorder="1"/>
    <xf numFmtId="3" fontId="8" fillId="0" borderId="37" xfId="1" applyNumberFormat="1" applyFont="1" applyBorder="1" applyAlignment="1">
      <alignment horizontal="right"/>
    </xf>
    <xf numFmtId="3" fontId="8" fillId="3" borderId="37" xfId="1" applyNumberFormat="1" applyFont="1" applyFill="1" applyBorder="1" applyAlignment="1">
      <alignment horizontal="right"/>
    </xf>
    <xf numFmtId="3" fontId="8" fillId="3" borderId="38" xfId="1" applyNumberFormat="1" applyFont="1" applyFill="1" applyBorder="1" applyAlignment="1">
      <alignment horizontal="right"/>
    </xf>
    <xf numFmtId="4" fontId="11" fillId="0" borderId="42" xfId="1" applyNumberFormat="1" applyFont="1" applyFill="1" applyBorder="1"/>
    <xf numFmtId="3" fontId="9" fillId="3" borderId="37" xfId="1" applyNumberFormat="1" applyFont="1" applyFill="1" applyBorder="1" applyAlignment="1">
      <alignment horizontal="right"/>
    </xf>
    <xf numFmtId="4" fontId="8" fillId="0" borderId="42" xfId="1" applyNumberFormat="1" applyFont="1" applyFill="1" applyBorder="1"/>
    <xf numFmtId="3" fontId="8" fillId="0" borderId="37" xfId="1" applyNumberFormat="1" applyFont="1" applyBorder="1"/>
    <xf numFmtId="3" fontId="8" fillId="0" borderId="37" xfId="1" applyNumberFormat="1" applyFont="1" applyFill="1" applyBorder="1"/>
    <xf numFmtId="3" fontId="8" fillId="0" borderId="37" xfId="1" applyNumberFormat="1" applyFont="1" applyFill="1" applyBorder="1" applyAlignment="1">
      <alignment horizontal="right"/>
    </xf>
    <xf numFmtId="3" fontId="8" fillId="0" borderId="37" xfId="0" applyNumberFormat="1" applyFont="1" applyBorder="1" applyAlignment="1">
      <alignment horizontal="right" vertical="top"/>
    </xf>
    <xf numFmtId="3" fontId="8" fillId="0" borderId="37" xfId="0" applyNumberFormat="1" applyFont="1" applyBorder="1">
      <alignment vertical="top"/>
    </xf>
    <xf numFmtId="3" fontId="8" fillId="0" borderId="37" xfId="1" applyNumberFormat="1" applyFont="1" applyBorder="1" applyAlignment="1"/>
    <xf numFmtId="3" fontId="9" fillId="3" borderId="37" xfId="1" applyFont="1" applyFill="1" applyBorder="1" applyAlignment="1">
      <alignment horizontal="center"/>
    </xf>
    <xf numFmtId="3" fontId="9" fillId="0" borderId="37" xfId="1" applyFont="1" applyBorder="1" applyAlignment="1">
      <alignment horizontal="center"/>
    </xf>
    <xf numFmtId="3" fontId="25" fillId="0" borderId="37" xfId="1" applyFont="1" applyBorder="1" applyAlignment="1">
      <alignment horizontal="center"/>
    </xf>
    <xf numFmtId="3" fontId="9" fillId="0" borderId="37" xfId="1" applyFont="1" applyFill="1" applyBorder="1" applyAlignment="1">
      <alignment horizontal="center"/>
    </xf>
    <xf numFmtId="3" fontId="10" fillId="0" borderId="37" xfId="1" applyFont="1" applyBorder="1" applyAlignment="1">
      <alignment horizontal="center"/>
    </xf>
    <xf numFmtId="4" fontId="10" fillId="0" borderId="37" xfId="1" applyNumberFormat="1" applyFont="1" applyBorder="1" applyAlignment="1">
      <alignment horizontal="center"/>
    </xf>
    <xf numFmtId="3" fontId="9" fillId="0" borderId="3" xfId="1" applyFont="1" applyBorder="1" applyAlignment="1">
      <alignment horizontal="left"/>
    </xf>
    <xf numFmtId="3" fontId="25" fillId="0" borderId="3"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3" fontId="10" fillId="19" borderId="42" xfId="1" applyNumberFormat="1" applyFont="1" applyFill="1" applyBorder="1" applyAlignment="1"/>
    <xf numFmtId="3" fontId="10" fillId="19" borderId="38" xfId="1" applyNumberFormat="1" applyFont="1" applyFill="1" applyBorder="1" applyAlignment="1"/>
    <xf numFmtId="3" fontId="10" fillId="19" borderId="43" xfId="1" applyNumberFormat="1" applyFont="1" applyFill="1" applyBorder="1" applyAlignment="1"/>
    <xf numFmtId="49" fontId="9" fillId="3" borderId="4" xfId="1" applyNumberFormat="1" applyFont="1" applyFill="1" applyBorder="1" applyAlignment="1">
      <alignment horizontal="center"/>
    </xf>
    <xf numFmtId="49" fontId="10" fillId="3" borderId="4" xfId="1" applyNumberFormat="1" applyFont="1" applyFill="1" applyBorder="1" applyAlignment="1">
      <alignment horizontal="center"/>
    </xf>
    <xf numFmtId="4" fontId="10" fillId="3" borderId="4" xfId="1" applyNumberFormat="1" applyFont="1" applyFill="1" applyBorder="1" applyAlignment="1">
      <alignment horizontal="center"/>
    </xf>
    <xf numFmtId="49" fontId="10" fillId="3" borderId="76" xfId="1" applyNumberFormat="1" applyFont="1" applyFill="1" applyBorder="1" applyAlignment="1">
      <alignment horizontal="center"/>
    </xf>
    <xf numFmtId="49" fontId="8" fillId="2" borderId="42" xfId="1" applyNumberFormat="1" applyFont="1" applyFill="1" applyBorder="1" applyAlignment="1">
      <alignment horizontal="center"/>
    </xf>
    <xf numFmtId="3" fontId="9" fillId="3" borderId="34" xfId="1" applyFont="1" applyFill="1" applyBorder="1" applyAlignment="1">
      <alignment horizontal="center"/>
    </xf>
    <xf numFmtId="49" fontId="9" fillId="3" borderId="67" xfId="1" applyNumberFormat="1" applyFont="1" applyFill="1" applyBorder="1" applyAlignment="1">
      <alignment horizontal="center"/>
    </xf>
    <xf numFmtId="3" fontId="9" fillId="3" borderId="34" xfId="1" applyNumberFormat="1" applyFont="1" applyFill="1" applyBorder="1"/>
    <xf numFmtId="3" fontId="9" fillId="3" borderId="35" xfId="1" applyNumberFormat="1" applyFont="1" applyFill="1" applyBorder="1"/>
    <xf numFmtId="4" fontId="8" fillId="3" borderId="35" xfId="1" applyNumberFormat="1" applyFont="1" applyFill="1" applyBorder="1"/>
    <xf numFmtId="3" fontId="9" fillId="3" borderId="36" xfId="1" applyNumberFormat="1" applyFont="1" applyFill="1" applyBorder="1"/>
    <xf numFmtId="4" fontId="10" fillId="0" borderId="41" xfId="1" applyNumberFormat="1" applyFont="1" applyBorder="1" applyAlignment="1">
      <alignment horizontal="center"/>
    </xf>
    <xf numFmtId="3" fontId="0" fillId="19" borderId="37" xfId="0" applyNumberFormat="1" applyFont="1" applyFill="1" applyBorder="1">
      <alignment vertical="top"/>
    </xf>
    <xf numFmtId="3" fontId="0" fillId="19" borderId="3" xfId="0" applyNumberFormat="1" applyFont="1" applyFill="1" applyBorder="1">
      <alignment vertical="top"/>
    </xf>
    <xf numFmtId="3" fontId="0" fillId="19" borderId="41" xfId="0" applyNumberFormat="1" applyFont="1" applyFill="1" applyBorder="1">
      <alignment vertical="top"/>
    </xf>
    <xf numFmtId="3" fontId="0" fillId="19" borderId="42" xfId="0" applyNumberFormat="1" applyFont="1" applyFill="1" applyBorder="1">
      <alignment vertical="top"/>
    </xf>
    <xf numFmtId="3" fontId="0" fillId="19" borderId="43" xfId="0" applyNumberFormat="1" applyFont="1" applyFill="1" applyBorder="1">
      <alignment vertical="top"/>
    </xf>
    <xf numFmtId="4" fontId="0" fillId="19" borderId="37" xfId="0" applyNumberFormat="1" applyFont="1" applyFill="1" applyBorder="1">
      <alignment vertical="top"/>
    </xf>
    <xf numFmtId="3" fontId="25" fillId="0" borderId="37" xfId="1" applyNumberFormat="1" applyFont="1" applyFill="1" applyBorder="1" applyAlignment="1"/>
    <xf numFmtId="3" fontId="25" fillId="0" borderId="41" xfId="1" applyNumberFormat="1" applyFont="1" applyFill="1" applyBorder="1" applyAlignment="1"/>
    <xf numFmtId="4" fontId="0" fillId="19" borderId="3" xfId="0" applyNumberFormat="1" applyFont="1" applyFill="1" applyBorder="1">
      <alignment vertical="top"/>
    </xf>
    <xf numFmtId="4" fontId="8" fillId="3" borderId="3" xfId="1" applyNumberFormat="1" applyFont="1" applyFill="1" applyBorder="1" applyAlignment="1">
      <alignment horizontal="right"/>
    </xf>
    <xf numFmtId="4" fontId="9" fillId="3" borderId="34" xfId="1" applyNumberFormat="1" applyFont="1" applyFill="1" applyBorder="1"/>
    <xf numFmtId="3" fontId="7" fillId="19" borderId="3" xfId="0" applyNumberFormat="1" applyFont="1" applyFill="1" applyBorder="1">
      <alignment vertical="top"/>
    </xf>
    <xf numFmtId="4" fontId="10" fillId="19" borderId="3" xfId="1" applyNumberFormat="1" applyFont="1" applyFill="1" applyBorder="1" applyAlignment="1"/>
    <xf numFmtId="3" fontId="25" fillId="19" borderId="37" xfId="1" applyNumberFormat="1" applyFont="1" applyFill="1" applyBorder="1" applyAlignment="1"/>
    <xf numFmtId="3" fontId="25" fillId="19" borderId="41" xfId="1" applyNumberFormat="1" applyFont="1" applyFill="1" applyBorder="1" applyAlignment="1"/>
    <xf numFmtId="3" fontId="25" fillId="0" borderId="3" xfId="1" applyNumberFormat="1" applyFont="1" applyFill="1" applyBorder="1" applyAlignment="1"/>
    <xf numFmtId="3" fontId="25" fillId="0" borderId="42" xfId="1" applyNumberFormat="1" applyFont="1" applyFill="1" applyBorder="1" applyAlignment="1"/>
    <xf numFmtId="3" fontId="25" fillId="0" borderId="38" xfId="1" applyNumberFormat="1" applyFont="1" applyFill="1" applyBorder="1" applyAlignment="1"/>
    <xf numFmtId="3" fontId="25" fillId="0" borderId="43" xfId="1" applyNumberFormat="1" applyFont="1" applyFill="1" applyBorder="1" applyAlignment="1"/>
    <xf numFmtId="0" fontId="16" fillId="0" borderId="0" xfId="5" applyFont="1"/>
    <xf numFmtId="0" fontId="15" fillId="0" borderId="0" xfId="5" applyFont="1" applyAlignment="1">
      <alignment horizontal="center"/>
    </xf>
    <xf numFmtId="0" fontId="14" fillId="0" borderId="0" xfId="5" applyFont="1"/>
    <xf numFmtId="4" fontId="16" fillId="0" borderId="0" xfId="5" applyNumberFormat="1" applyFont="1" applyAlignment="1"/>
    <xf numFmtId="4" fontId="16" fillId="0" borderId="0" xfId="5" applyNumberFormat="1" applyFont="1"/>
    <xf numFmtId="4" fontId="16" fillId="0" borderId="6" xfId="5" applyNumberFormat="1" applyFont="1" applyBorder="1" applyAlignment="1">
      <alignment vertical="center"/>
    </xf>
    <xf numFmtId="0" fontId="15" fillId="0" borderId="2" xfId="5" applyFont="1" applyBorder="1" applyAlignment="1">
      <alignment vertical="center"/>
    </xf>
    <xf numFmtId="4" fontId="16" fillId="0" borderId="2" xfId="5" applyNumberFormat="1" applyFont="1" applyBorder="1" applyAlignment="1">
      <alignment vertical="center"/>
    </xf>
    <xf numFmtId="0" fontId="15" fillId="0" borderId="13" xfId="5" applyFont="1" applyBorder="1" applyAlignment="1">
      <alignment vertical="center"/>
    </xf>
    <xf numFmtId="4" fontId="16" fillId="0" borderId="13" xfId="5" applyNumberFormat="1" applyFont="1" applyBorder="1" applyAlignment="1">
      <alignment vertical="center"/>
    </xf>
    <xf numFmtId="4" fontId="15" fillId="2" borderId="6" xfId="5" applyNumberFormat="1" applyFont="1" applyFill="1" applyBorder="1" applyAlignment="1">
      <alignment vertical="center"/>
    </xf>
    <xf numFmtId="4" fontId="15" fillId="2" borderId="2" xfId="5" applyNumberFormat="1" applyFont="1" applyFill="1" applyBorder="1" applyAlignment="1">
      <alignment vertical="center"/>
    </xf>
    <xf numFmtId="0" fontId="16" fillId="0" borderId="1" xfId="5" applyNumberFormat="1" applyFont="1" applyBorder="1" applyAlignment="1">
      <alignment vertical="center"/>
    </xf>
    <xf numFmtId="0" fontId="16" fillId="0" borderId="13" xfId="5" applyNumberFormat="1" applyFont="1" applyBorder="1" applyAlignment="1">
      <alignment vertical="center"/>
    </xf>
    <xf numFmtId="0" fontId="15" fillId="2" borderId="3" xfId="5" applyFont="1" applyFill="1" applyBorder="1" applyAlignment="1">
      <alignment vertical="center"/>
    </xf>
    <xf numFmtId="4" fontId="15" fillId="2" borderId="3" xfId="5" applyNumberFormat="1" applyFont="1" applyFill="1" applyBorder="1" applyAlignment="1">
      <alignment vertical="center"/>
    </xf>
    <xf numFmtId="0" fontId="15" fillId="7" borderId="1" xfId="5" applyFont="1" applyFill="1" applyBorder="1" applyAlignment="1">
      <alignment vertical="center"/>
    </xf>
    <xf numFmtId="0" fontId="16" fillId="0" borderId="0" xfId="5" applyFont="1" applyFill="1"/>
    <xf numFmtId="4" fontId="16" fillId="0" borderId="0" xfId="5" applyNumberFormat="1" applyFont="1" applyFill="1" applyAlignment="1"/>
    <xf numFmtId="0" fontId="15" fillId="0" borderId="0" xfId="5" applyFont="1" applyFill="1" applyBorder="1" applyAlignment="1">
      <alignment vertical="center"/>
    </xf>
    <xf numFmtId="0" fontId="15" fillId="7" borderId="3" xfId="5" applyFont="1" applyFill="1" applyBorder="1" applyAlignment="1">
      <alignment vertical="center"/>
    </xf>
    <xf numFmtId="4" fontId="15" fillId="0" borderId="3" xfId="5" applyNumberFormat="1" applyFont="1" applyBorder="1" applyAlignment="1">
      <alignment vertical="center"/>
    </xf>
    <xf numFmtId="4" fontId="16" fillId="0" borderId="0" xfId="5" applyNumberFormat="1" applyFont="1" applyFill="1" applyBorder="1" applyAlignment="1">
      <alignment horizontal="left"/>
    </xf>
    <xf numFmtId="0" fontId="18" fillId="0" borderId="0" xfId="5" applyFont="1" applyFill="1" applyBorder="1" applyAlignment="1">
      <alignment horizontal="left" vertical="center" wrapText="1"/>
    </xf>
    <xf numFmtId="0" fontId="16" fillId="0" borderId="0" xfId="5" applyFont="1" applyBorder="1"/>
    <xf numFmtId="0" fontId="16" fillId="0" borderId="0" xfId="5" applyFont="1" applyFill="1" applyBorder="1"/>
    <xf numFmtId="0" fontId="17" fillId="0" borderId="0" xfId="5" applyFont="1" applyFill="1" applyBorder="1" applyAlignment="1"/>
    <xf numFmtId="0" fontId="18" fillId="0" borderId="0" xfId="5" applyFont="1" applyFill="1" applyBorder="1" applyAlignment="1"/>
    <xf numFmtId="0" fontId="18" fillId="0" borderId="0" xfId="5" applyFont="1" applyFill="1" applyBorder="1" applyAlignment="1">
      <alignment vertical="center" wrapText="1"/>
    </xf>
    <xf numFmtId="0" fontId="16" fillId="0" borderId="0" xfId="5" applyFont="1" applyBorder="1" applyAlignment="1">
      <alignment horizontal="left" vertical="center" wrapText="1"/>
    </xf>
    <xf numFmtId="4" fontId="16" fillId="0" borderId="0" xfId="5" applyNumberFormat="1" applyFont="1" applyBorder="1" applyAlignment="1">
      <alignment horizontal="center" vertical="center" wrapText="1"/>
    </xf>
    <xf numFmtId="4" fontId="16" fillId="0" borderId="0" xfId="5" applyNumberFormat="1" applyFont="1" applyBorder="1" applyAlignment="1">
      <alignment vertical="center" wrapText="1"/>
    </xf>
    <xf numFmtId="0" fontId="16" fillId="0" borderId="2" xfId="5" applyNumberFormat="1" applyFont="1" applyBorder="1" applyAlignment="1">
      <alignment vertical="center"/>
    </xf>
    <xf numFmtId="4" fontId="16" fillId="0" borderId="33" xfId="5" applyNumberFormat="1" applyFont="1" applyBorder="1" applyAlignment="1">
      <alignment vertical="center"/>
    </xf>
    <xf numFmtId="4" fontId="16" fillId="0" borderId="1" xfId="5" applyNumberFormat="1" applyFont="1" applyBorder="1" applyAlignment="1">
      <alignment vertical="center"/>
    </xf>
    <xf numFmtId="0" fontId="15" fillId="0" borderId="6" xfId="5" applyFont="1" applyFill="1" applyBorder="1" applyAlignment="1">
      <alignment vertical="center"/>
    </xf>
    <xf numFmtId="0" fontId="15" fillId="2" borderId="3" xfId="5" applyFont="1" applyFill="1" applyBorder="1" applyAlignment="1">
      <alignment horizontal="left" vertical="center"/>
    </xf>
    <xf numFmtId="0" fontId="17" fillId="3" borderId="3" xfId="5" applyFont="1" applyFill="1" applyBorder="1" applyAlignment="1">
      <alignment horizontal="center"/>
    </xf>
    <xf numFmtId="4" fontId="17" fillId="3" borderId="3" xfId="5" applyNumberFormat="1" applyFont="1" applyFill="1" applyBorder="1" applyAlignment="1">
      <alignment horizontal="center"/>
    </xf>
    <xf numFmtId="4" fontId="44" fillId="9" borderId="3" xfId="5" applyNumberFormat="1" applyFont="1" applyFill="1" applyBorder="1" applyAlignment="1">
      <alignment horizontal="right" vertical="center" wrapText="1"/>
    </xf>
    <xf numFmtId="0" fontId="56" fillId="7" borderId="3" xfId="5" applyFont="1" applyFill="1" applyBorder="1" applyAlignment="1">
      <alignment vertical="center" wrapText="1"/>
    </xf>
    <xf numFmtId="0" fontId="16" fillId="0" borderId="0" xfId="5" applyFont="1" applyAlignment="1"/>
    <xf numFmtId="4" fontId="15" fillId="2" borderId="44" xfId="5" applyNumberFormat="1" applyFont="1" applyFill="1" applyBorder="1" applyAlignment="1">
      <alignment vertical="center"/>
    </xf>
    <xf numFmtId="0" fontId="15" fillId="2" borderId="49" xfId="5" applyFont="1" applyFill="1" applyBorder="1" applyAlignment="1">
      <alignment vertical="center"/>
    </xf>
    <xf numFmtId="4" fontId="15" fillId="0" borderId="68" xfId="5" applyNumberFormat="1" applyFont="1" applyBorder="1" applyAlignment="1">
      <alignment vertical="center"/>
    </xf>
    <xf numFmtId="4" fontId="15" fillId="0" borderId="72" xfId="5" applyNumberFormat="1" applyFont="1" applyBorder="1" applyAlignment="1">
      <alignment vertical="center"/>
    </xf>
    <xf numFmtId="4" fontId="15" fillId="0" borderId="66" xfId="5" applyNumberFormat="1" applyFont="1" applyFill="1" applyBorder="1" applyAlignment="1">
      <alignment horizontal="right" vertical="center"/>
    </xf>
    <xf numFmtId="4" fontId="15" fillId="0" borderId="112" xfId="5" applyNumberFormat="1" applyFont="1" applyBorder="1" applyAlignment="1">
      <alignment vertical="center"/>
    </xf>
    <xf numFmtId="0" fontId="15" fillId="0" borderId="47" xfId="5" applyFont="1" applyBorder="1" applyAlignment="1">
      <alignment vertical="center"/>
    </xf>
    <xf numFmtId="0" fontId="15" fillId="0" borderId="46" xfId="5" applyFont="1" applyBorder="1" applyAlignment="1">
      <alignment vertical="center"/>
    </xf>
    <xf numFmtId="0" fontId="15" fillId="0" borderId="111" xfId="5" applyFont="1" applyBorder="1" applyAlignment="1">
      <alignment vertical="center"/>
    </xf>
    <xf numFmtId="0" fontId="15" fillId="2" borderId="5" xfId="5" applyFont="1" applyFill="1" applyBorder="1" applyAlignment="1">
      <alignment vertical="center"/>
    </xf>
    <xf numFmtId="4" fontId="15" fillId="2" borderId="5" xfId="5" applyNumberFormat="1" applyFont="1" applyFill="1" applyBorder="1" applyAlignment="1">
      <alignment vertical="center"/>
    </xf>
    <xf numFmtId="0" fontId="13" fillId="0" borderId="47" xfId="5" applyFont="1" applyBorder="1" applyAlignment="1">
      <alignment vertical="center"/>
    </xf>
    <xf numFmtId="0" fontId="16" fillId="0" borderId="111" xfId="5" applyFont="1" applyBorder="1" applyAlignment="1">
      <alignment vertical="center"/>
    </xf>
    <xf numFmtId="0" fontId="16" fillId="0" borderId="69" xfId="5" applyFont="1" applyBorder="1" applyAlignment="1">
      <alignment vertical="center"/>
    </xf>
    <xf numFmtId="4" fontId="16" fillId="0" borderId="44" xfId="5" applyNumberFormat="1" applyFont="1" applyBorder="1" applyAlignment="1">
      <alignment vertical="center"/>
    </xf>
    <xf numFmtId="0" fontId="16" fillId="0" borderId="9" xfId="5" applyNumberFormat="1" applyFont="1" applyBorder="1" applyAlignment="1">
      <alignment vertical="center"/>
    </xf>
    <xf numFmtId="0" fontId="13" fillId="0" borderId="46" xfId="5" applyFont="1" applyBorder="1" applyAlignment="1">
      <alignment vertical="center"/>
    </xf>
    <xf numFmtId="4" fontId="16" fillId="0" borderId="49" xfId="5" applyNumberFormat="1" applyFont="1" applyBorder="1" applyAlignment="1">
      <alignment vertical="center"/>
    </xf>
    <xf numFmtId="4" fontId="16" fillId="0" borderId="31" xfId="5" applyNumberFormat="1" applyFont="1" applyBorder="1" applyAlignment="1">
      <alignment vertical="center"/>
    </xf>
    <xf numFmtId="0" fontId="44" fillId="18" borderId="10" xfId="5" applyFont="1" applyFill="1" applyBorder="1" applyAlignment="1">
      <alignment horizontal="center" vertical="center" wrapText="1"/>
    </xf>
    <xf numFmtId="0" fontId="34" fillId="0" borderId="3" xfId="5" applyFont="1" applyBorder="1" applyAlignment="1">
      <alignment vertical="center" wrapText="1"/>
    </xf>
    <xf numFmtId="0" fontId="34" fillId="0" borderId="10" xfId="5" applyFont="1" applyBorder="1" applyAlignment="1">
      <alignment vertical="center" wrapText="1"/>
    </xf>
    <xf numFmtId="14" fontId="35" fillId="0" borderId="53" xfId="5" applyNumberFormat="1" applyFont="1" applyBorder="1" applyAlignment="1">
      <alignment horizontal="center" vertical="center" wrapText="1"/>
    </xf>
    <xf numFmtId="0" fontId="36" fillId="0" borderId="55" xfId="5" applyFont="1" applyBorder="1" applyAlignment="1">
      <alignment horizontal="center" vertical="center" wrapText="1"/>
    </xf>
    <xf numFmtId="0" fontId="21" fillId="0" borderId="55" xfId="5" applyFont="1" applyBorder="1" applyAlignment="1">
      <alignment horizontal="center" vertical="center" wrapText="1"/>
    </xf>
    <xf numFmtId="2" fontId="34" fillId="0" borderId="3" xfId="5" applyNumberFormat="1" applyFont="1" applyBorder="1" applyAlignment="1">
      <alignment horizontal="left" vertical="center" wrapText="1"/>
    </xf>
    <xf numFmtId="2" fontId="34" fillId="0" borderId="4" xfId="5" applyNumberFormat="1" applyFont="1" applyBorder="1" applyAlignment="1">
      <alignment horizontal="center" vertical="center" wrapText="1"/>
    </xf>
    <xf numFmtId="2" fontId="34" fillId="0" borderId="10" xfId="5" applyNumberFormat="1" applyFont="1" applyBorder="1" applyAlignment="1">
      <alignment horizontal="center" vertical="center" wrapText="1"/>
    </xf>
    <xf numFmtId="2" fontId="34" fillId="0" borderId="52" xfId="5" applyNumberFormat="1" applyFont="1" applyBorder="1" applyAlignment="1">
      <alignment horizontal="center" vertical="center" wrapText="1"/>
    </xf>
    <xf numFmtId="2" fontId="34" fillId="0" borderId="3" xfId="5" applyNumberFormat="1" applyFont="1" applyBorder="1" applyAlignment="1">
      <alignment horizontal="center" vertical="center" wrapText="1"/>
    </xf>
    <xf numFmtId="14" fontId="35" fillId="0" borderId="10" xfId="5" applyNumberFormat="1" applyFont="1" applyBorder="1" applyAlignment="1">
      <alignment horizontal="center" vertical="center" wrapText="1"/>
    </xf>
    <xf numFmtId="14" fontId="35" fillId="0" borderId="3" xfId="5" applyNumberFormat="1" applyFont="1" applyBorder="1" applyAlignment="1">
      <alignment horizontal="center" vertical="center" wrapText="1"/>
    </xf>
    <xf numFmtId="0" fontId="35" fillId="0" borderId="58" xfId="5" applyFont="1" applyBorder="1" applyAlignment="1">
      <alignment horizontal="center" vertical="center" wrapText="1"/>
    </xf>
    <xf numFmtId="0" fontId="35" fillId="0" borderId="3" xfId="5" applyFont="1" applyBorder="1" applyAlignment="1">
      <alignment horizontal="center" vertical="center" wrapText="1"/>
    </xf>
    <xf numFmtId="0" fontId="2" fillId="0" borderId="58" xfId="5" applyBorder="1" applyAlignment="1">
      <alignment horizontal="center" vertical="center" wrapText="1"/>
    </xf>
    <xf numFmtId="0" fontId="2" fillId="0" borderId="5" xfId="5" applyBorder="1" applyAlignment="1">
      <alignment horizontal="center" vertical="center" wrapText="1"/>
    </xf>
    <xf numFmtId="0" fontId="43" fillId="0" borderId="0" xfId="5" applyFont="1"/>
    <xf numFmtId="0" fontId="21" fillId="0" borderId="3" xfId="5" applyFont="1" applyBorder="1" applyAlignment="1">
      <alignment horizontal="center" vertical="center" wrapText="1"/>
    </xf>
    <xf numFmtId="0" fontId="34" fillId="0" borderId="3" xfId="5" applyFont="1" applyBorder="1" applyAlignment="1">
      <alignment horizontal="center" vertical="center" wrapText="1"/>
    </xf>
    <xf numFmtId="0" fontId="21" fillId="0" borderId="57" xfId="5" applyFont="1" applyBorder="1" applyAlignment="1">
      <alignment horizontal="center" vertical="center" wrapText="1"/>
    </xf>
    <xf numFmtId="0" fontId="34" fillId="0" borderId="3" xfId="5" applyFont="1" applyBorder="1" applyAlignment="1">
      <alignment horizontal="right" vertical="center" wrapText="1"/>
    </xf>
    <xf numFmtId="0" fontId="21" fillId="0" borderId="58" xfId="5" applyFont="1" applyBorder="1" applyAlignment="1">
      <alignment horizontal="center" vertical="center" wrapText="1"/>
    </xf>
    <xf numFmtId="0" fontId="21" fillId="0" borderId="5" xfId="5" applyFont="1" applyBorder="1" applyAlignment="1">
      <alignment horizontal="center" vertical="center" wrapText="1"/>
    </xf>
    <xf numFmtId="2" fontId="35" fillId="0" borderId="3" xfId="5" applyNumberFormat="1" applyFont="1" applyBorder="1" applyAlignment="1">
      <alignment horizontal="left" vertical="center" wrapText="1"/>
    </xf>
    <xf numFmtId="0" fontId="34" fillId="0" borderId="11" xfId="5" applyFont="1" applyBorder="1" applyAlignment="1">
      <alignment horizontal="right" vertical="center" wrapText="1"/>
    </xf>
    <xf numFmtId="49" fontId="29" fillId="0" borderId="11" xfId="5" applyNumberFormat="1" applyFont="1" applyBorder="1" applyAlignment="1">
      <alignment horizontal="right" vertical="center" wrapText="1"/>
    </xf>
    <xf numFmtId="0" fontId="34" fillId="0" borderId="5" xfId="5" applyFont="1" applyBorder="1" applyAlignment="1">
      <alignment horizontal="right" vertical="center" wrapText="1"/>
    </xf>
    <xf numFmtId="2" fontId="34" fillId="0" borderId="5" xfId="5" applyNumberFormat="1" applyFont="1" applyBorder="1" applyAlignment="1">
      <alignment horizontal="center" vertical="center" wrapText="1"/>
    </xf>
    <xf numFmtId="2" fontId="34" fillId="0" borderId="56" xfId="5" applyNumberFormat="1" applyFont="1" applyBorder="1" applyAlignment="1">
      <alignment horizontal="center" vertical="center" wrapText="1"/>
    </xf>
    <xf numFmtId="14" fontId="35" fillId="0" borderId="58" xfId="5" applyNumberFormat="1" applyFont="1" applyBorder="1" applyAlignment="1">
      <alignment horizontal="center" vertical="center" wrapText="1"/>
    </xf>
    <xf numFmtId="14" fontId="35" fillId="0" borderId="55" xfId="5" applyNumberFormat="1" applyFont="1" applyBorder="1" applyAlignment="1">
      <alignment horizontal="center" vertical="center" wrapText="1"/>
    </xf>
    <xf numFmtId="0" fontId="35" fillId="0" borderId="3" xfId="5" applyFont="1" applyBorder="1" applyAlignment="1">
      <alignment horizontal="left" vertical="center" wrapText="1"/>
    </xf>
    <xf numFmtId="14" fontId="35" fillId="0" borderId="5" xfId="5" applyNumberFormat="1" applyFont="1" applyBorder="1" applyAlignment="1">
      <alignment horizontal="center" vertical="center" wrapText="1"/>
    </xf>
    <xf numFmtId="14" fontId="35" fillId="0" borderId="57" xfId="5" applyNumberFormat="1" applyFont="1" applyBorder="1" applyAlignment="1">
      <alignment horizontal="center" vertical="center" wrapText="1"/>
    </xf>
    <xf numFmtId="0" fontId="34" fillId="0" borderId="58" xfId="5" applyFont="1" applyBorder="1" applyAlignment="1">
      <alignment horizontal="right" vertical="center" wrapText="1"/>
    </xf>
    <xf numFmtId="2" fontId="34" fillId="0" borderId="58" xfId="5" applyNumberFormat="1" applyFont="1" applyBorder="1" applyAlignment="1">
      <alignment horizontal="center" vertical="center" wrapText="1"/>
    </xf>
    <xf numFmtId="2" fontId="34" fillId="0" borderId="12" xfId="5" applyNumberFormat="1" applyFont="1" applyBorder="1" applyAlignment="1">
      <alignment horizontal="center" vertical="center" wrapText="1"/>
    </xf>
    <xf numFmtId="49" fontId="35" fillId="0" borderId="5" xfId="5" applyNumberFormat="1" applyFont="1" applyBorder="1" applyAlignment="1">
      <alignment horizontal="center" vertical="center" wrapText="1"/>
    </xf>
    <xf numFmtId="0" fontId="34" fillId="0" borderId="57" xfId="5" applyFont="1" applyBorder="1" applyAlignment="1">
      <alignment horizontal="right" vertical="center" wrapText="1"/>
    </xf>
    <xf numFmtId="2" fontId="35" fillId="0" borderId="5" xfId="5" applyNumberFormat="1" applyFont="1" applyBorder="1" applyAlignment="1">
      <alignment horizontal="left" vertical="center" wrapText="1"/>
    </xf>
    <xf numFmtId="0" fontId="56" fillId="4" borderId="0" xfId="5" applyFont="1" applyFill="1" applyBorder="1" applyAlignment="1">
      <alignment vertical="center" wrapText="1"/>
    </xf>
    <xf numFmtId="4" fontId="44" fillId="4" borderId="0" xfId="5" applyNumberFormat="1" applyFont="1" applyFill="1" applyBorder="1" applyAlignment="1">
      <alignment horizontal="right" vertical="center" wrapText="1"/>
    </xf>
    <xf numFmtId="0" fontId="38" fillId="4" borderId="0" xfId="5" applyFont="1" applyFill="1" applyBorder="1" applyAlignment="1">
      <alignment horizontal="center" vertical="center" wrapText="1"/>
    </xf>
    <xf numFmtId="0" fontId="19" fillId="0" borderId="8" xfId="5" applyFont="1" applyBorder="1" applyAlignment="1">
      <alignment horizontal="left" vertical="center" wrapText="1"/>
    </xf>
    <xf numFmtId="0" fontId="19" fillId="0" borderId="20" xfId="5" applyFont="1" applyBorder="1" applyAlignment="1">
      <alignment horizontal="left" vertical="center" wrapText="1"/>
    </xf>
    <xf numFmtId="0" fontId="19" fillId="0" borderId="62" xfId="5" applyFont="1" applyBorder="1" applyAlignment="1">
      <alignment horizontal="left" vertical="center" wrapText="1"/>
    </xf>
    <xf numFmtId="4" fontId="13" fillId="0" borderId="63" xfId="5" applyNumberFormat="1" applyFont="1" applyBorder="1" applyAlignment="1">
      <alignment horizontal="left" vertical="center" wrapText="1"/>
    </xf>
    <xf numFmtId="4" fontId="13" fillId="0" borderId="57" xfId="5" applyNumberFormat="1" applyFont="1" applyBorder="1" applyAlignment="1">
      <alignment horizontal="left" vertical="center" wrapText="1"/>
    </xf>
    <xf numFmtId="4" fontId="13" fillId="0" borderId="102" xfId="5" applyNumberFormat="1" applyFont="1" applyBorder="1" applyAlignment="1">
      <alignment horizontal="left" vertical="center" wrapText="1"/>
    </xf>
    <xf numFmtId="4" fontId="44" fillId="18" borderId="10" xfId="0" applyFont="1" applyFill="1" applyBorder="1" applyAlignment="1">
      <alignment horizontal="center" vertical="center" wrapText="1"/>
    </xf>
    <xf numFmtId="4" fontId="8" fillId="3" borderId="3" xfId="1" applyNumberFormat="1" applyFont="1" applyFill="1" applyBorder="1"/>
    <xf numFmtId="3" fontId="9" fillId="3" borderId="3" xfId="1" applyNumberFormat="1" applyFont="1" applyFill="1" applyBorder="1"/>
    <xf numFmtId="3" fontId="8" fillId="3" borderId="3" xfId="1" applyNumberFormat="1" applyFont="1" applyFill="1" applyBorder="1" applyAlignment="1">
      <alignment horizontal="right"/>
    </xf>
    <xf numFmtId="3" fontId="10" fillId="0" borderId="3" xfId="1" applyNumberFormat="1" applyFont="1" applyFill="1" applyBorder="1" applyAlignment="1"/>
    <xf numFmtId="3" fontId="8" fillId="0" borderId="3" xfId="1" applyNumberFormat="1" applyFont="1" applyBorder="1" applyAlignment="1">
      <alignment horizontal="right"/>
    </xf>
    <xf numFmtId="4" fontId="8" fillId="0" borderId="3" xfId="1" applyNumberFormat="1" applyFont="1" applyFill="1" applyBorder="1"/>
    <xf numFmtId="3" fontId="8" fillId="0" borderId="3" xfId="1" applyNumberFormat="1" applyFont="1" applyBorder="1"/>
    <xf numFmtId="3" fontId="26" fillId="0" borderId="3" xfId="1" applyFont="1" applyBorder="1" applyAlignment="1">
      <alignment horizontal="left"/>
    </xf>
    <xf numFmtId="3" fontId="8" fillId="0" borderId="3" xfId="1" applyNumberFormat="1" applyFont="1" applyFill="1" applyBorder="1"/>
    <xf numFmtId="3" fontId="8" fillId="0" borderId="3" xfId="1" applyNumberFormat="1" applyFont="1" applyFill="1" applyBorder="1" applyAlignment="1">
      <alignment horizontal="right"/>
    </xf>
    <xf numFmtId="3" fontId="8" fillId="0" borderId="3" xfId="1" applyNumberFormat="1" applyFont="1" applyBorder="1" applyAlignment="1"/>
    <xf numFmtId="4" fontId="11" fillId="0" borderId="3" xfId="1" applyNumberFormat="1" applyFont="1" applyFill="1" applyBorder="1"/>
    <xf numFmtId="3" fontId="11" fillId="0" borderId="3" xfId="1" applyNumberFormat="1" applyFont="1" applyFill="1" applyBorder="1" applyAlignment="1">
      <alignment horizontal="center"/>
    </xf>
    <xf numFmtId="3" fontId="8" fillId="0" borderId="3" xfId="0" applyNumberFormat="1" applyFont="1" applyBorder="1" applyAlignment="1">
      <alignment horizontal="right" vertical="top"/>
    </xf>
    <xf numFmtId="3" fontId="8" fillId="0" borderId="3" xfId="0" applyNumberFormat="1" applyFont="1" applyBorder="1">
      <alignment vertical="top"/>
    </xf>
    <xf numFmtId="4" fontId="11" fillId="3" borderId="3" xfId="1" applyNumberFormat="1" applyFont="1" applyFill="1" applyBorder="1"/>
    <xf numFmtId="3" fontId="9" fillId="3" borderId="37" xfId="1" applyNumberFormat="1" applyFont="1" applyFill="1" applyBorder="1"/>
    <xf numFmtId="3" fontId="9" fillId="3" borderId="38" xfId="1" applyNumberFormat="1" applyFont="1" applyFill="1" applyBorder="1"/>
    <xf numFmtId="3" fontId="8" fillId="0" borderId="37" xfId="1" applyNumberFormat="1" applyFont="1" applyBorder="1" applyAlignment="1">
      <alignment horizontal="right"/>
    </xf>
    <xf numFmtId="3" fontId="8" fillId="0" borderId="38" xfId="1" applyNumberFormat="1" applyFont="1" applyBorder="1" applyAlignment="1">
      <alignment horizontal="right"/>
    </xf>
    <xf numFmtId="3" fontId="8" fillId="3" borderId="37" xfId="1" applyNumberFormat="1" applyFont="1" applyFill="1" applyBorder="1" applyAlignment="1">
      <alignment horizontal="right"/>
    </xf>
    <xf numFmtId="3" fontId="8" fillId="3" borderId="38" xfId="1" applyNumberFormat="1" applyFont="1" applyFill="1" applyBorder="1" applyAlignment="1">
      <alignment horizontal="right"/>
    </xf>
    <xf numFmtId="4" fontId="11" fillId="0" borderId="42" xfId="1" applyNumberFormat="1" applyFont="1" applyFill="1" applyBorder="1"/>
    <xf numFmtId="3" fontId="9" fillId="0" borderId="37" xfId="1" applyNumberFormat="1" applyFont="1" applyBorder="1"/>
    <xf numFmtId="3" fontId="8" fillId="0" borderId="38" xfId="1" applyNumberFormat="1" applyFont="1" applyBorder="1"/>
    <xf numFmtId="3" fontId="25" fillId="0" borderId="37" xfId="1" applyNumberFormat="1" applyFont="1" applyBorder="1" applyAlignment="1">
      <alignment horizontal="right"/>
    </xf>
    <xf numFmtId="3" fontId="9" fillId="3" borderId="37" xfId="1" applyNumberFormat="1" applyFont="1" applyFill="1" applyBorder="1" applyAlignment="1">
      <alignment horizontal="right"/>
    </xf>
    <xf numFmtId="3" fontId="9" fillId="0" borderId="37" xfId="1" applyNumberFormat="1" applyFont="1" applyBorder="1" applyAlignment="1">
      <alignment horizontal="right"/>
    </xf>
    <xf numFmtId="3" fontId="8" fillId="0" borderId="38" xfId="1" applyNumberFormat="1" applyFont="1" applyFill="1" applyBorder="1" applyAlignment="1">
      <alignment horizontal="right"/>
    </xf>
    <xf numFmtId="3" fontId="9" fillId="0" borderId="37" xfId="1" applyNumberFormat="1" applyFont="1" applyBorder="1" applyAlignment="1"/>
    <xf numFmtId="3" fontId="8" fillId="0" borderId="38" xfId="0" applyNumberFormat="1" applyFont="1" applyBorder="1" applyAlignment="1">
      <alignment horizontal="right" vertical="top"/>
    </xf>
    <xf numFmtId="3" fontId="9" fillId="0" borderId="37" xfId="1" applyNumberFormat="1" applyFont="1" applyFill="1" applyBorder="1"/>
    <xf numFmtId="3" fontId="8" fillId="0" borderId="38" xfId="0" applyNumberFormat="1" applyFont="1" applyBorder="1">
      <alignment vertical="top"/>
    </xf>
    <xf numFmtId="3" fontId="10" fillId="0" borderId="37" xfId="1" applyNumberFormat="1" applyFont="1" applyFill="1" applyBorder="1" applyAlignment="1"/>
    <xf numFmtId="3" fontId="10" fillId="0" borderId="38" xfId="1" applyNumberFormat="1" applyFont="1" applyFill="1" applyBorder="1" applyAlignment="1"/>
    <xf numFmtId="3" fontId="10" fillId="0" borderId="41" xfId="1" applyNumberFormat="1" applyFont="1" applyFill="1" applyBorder="1" applyAlignment="1"/>
    <xf numFmtId="3" fontId="10" fillId="0" borderId="42" xfId="1" applyNumberFormat="1" applyFont="1" applyFill="1" applyBorder="1" applyAlignment="1"/>
    <xf numFmtId="4" fontId="8" fillId="0" borderId="42" xfId="1" applyNumberFormat="1" applyFont="1" applyFill="1" applyBorder="1"/>
    <xf numFmtId="3" fontId="10" fillId="0" borderId="43" xfId="1" applyNumberFormat="1" applyFont="1" applyFill="1" applyBorder="1" applyAlignment="1"/>
    <xf numFmtId="3" fontId="8" fillId="0" borderId="37" xfId="1" applyNumberFormat="1" applyFont="1" applyBorder="1"/>
    <xf numFmtId="3" fontId="8" fillId="0" borderId="37" xfId="1" applyNumberFormat="1" applyFont="1" applyFill="1" applyBorder="1"/>
    <xf numFmtId="3" fontId="8" fillId="0" borderId="38" xfId="1" applyNumberFormat="1" applyFont="1" applyFill="1" applyBorder="1"/>
    <xf numFmtId="3" fontId="8" fillId="0" borderId="37" xfId="1" applyNumberFormat="1" applyFont="1" applyFill="1" applyBorder="1" applyAlignment="1">
      <alignment horizontal="right"/>
    </xf>
    <xf numFmtId="3" fontId="8" fillId="0" borderId="37" xfId="0" applyNumberFormat="1" applyFont="1" applyBorder="1" applyAlignment="1">
      <alignment horizontal="right" vertical="top"/>
    </xf>
    <xf numFmtId="3" fontId="8" fillId="0" borderId="37" xfId="0" applyNumberFormat="1" applyFont="1" applyBorder="1">
      <alignment vertical="top"/>
    </xf>
    <xf numFmtId="3" fontId="8" fillId="0" borderId="37" xfId="1" applyNumberFormat="1" applyFont="1" applyBorder="1" applyAlignment="1"/>
    <xf numFmtId="3" fontId="8" fillId="0" borderId="38" xfId="1" applyNumberFormat="1" applyFont="1" applyBorder="1" applyAlignment="1"/>
    <xf numFmtId="3" fontId="11" fillId="0" borderId="37" xfId="1" applyNumberFormat="1" applyFont="1" applyFill="1" applyBorder="1" applyAlignment="1">
      <alignment horizontal="center"/>
    </xf>
    <xf numFmtId="3" fontId="11" fillId="0" borderId="38" xfId="1" applyNumberFormat="1" applyFont="1" applyFill="1" applyBorder="1" applyAlignment="1">
      <alignment horizontal="center"/>
    </xf>
    <xf numFmtId="3" fontId="9" fillId="3" borderId="37" xfId="1" applyFont="1" applyFill="1" applyBorder="1" applyAlignment="1">
      <alignment horizontal="center"/>
    </xf>
    <xf numFmtId="3" fontId="9" fillId="0" borderId="37" xfId="1" applyFont="1" applyBorder="1" applyAlignment="1">
      <alignment horizontal="center"/>
    </xf>
    <xf numFmtId="3" fontId="25" fillId="0" borderId="37" xfId="1" applyFont="1" applyBorder="1" applyAlignment="1">
      <alignment horizontal="center"/>
    </xf>
    <xf numFmtId="3" fontId="9" fillId="0" borderId="37" xfId="1" applyFont="1" applyFill="1" applyBorder="1" applyAlignment="1">
      <alignment horizontal="center"/>
    </xf>
    <xf numFmtId="3" fontId="10" fillId="0" borderId="37" xfId="1" applyFont="1" applyBorder="1" applyAlignment="1">
      <alignment horizontal="center"/>
    </xf>
    <xf numFmtId="4" fontId="10" fillId="0" borderId="37" xfId="1" applyNumberFormat="1" applyFont="1" applyBorder="1" applyAlignment="1">
      <alignment horizontal="center"/>
    </xf>
    <xf numFmtId="3" fontId="9" fillId="0" borderId="3" xfId="1" applyFont="1" applyBorder="1" applyAlignment="1">
      <alignment horizontal="left"/>
    </xf>
    <xf numFmtId="3" fontId="25" fillId="0" borderId="3"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3" fontId="79" fillId="19" borderId="37" xfId="0" applyNumberFormat="1" applyFont="1" applyFill="1" applyBorder="1">
      <alignment vertical="top"/>
    </xf>
    <xf numFmtId="3" fontId="79" fillId="19" borderId="3" xfId="0" applyNumberFormat="1" applyFont="1" applyFill="1" applyBorder="1">
      <alignment vertical="top"/>
    </xf>
    <xf numFmtId="3" fontId="79" fillId="19" borderId="41" xfId="0" applyNumberFormat="1" applyFont="1" applyFill="1" applyBorder="1">
      <alignment vertical="top"/>
    </xf>
    <xf numFmtId="3" fontId="79" fillId="19" borderId="42" xfId="0" applyNumberFormat="1" applyFont="1" applyFill="1" applyBorder="1">
      <alignment vertical="top"/>
    </xf>
    <xf numFmtId="3" fontId="7" fillId="19" borderId="38" xfId="0" applyNumberFormat="1" applyFont="1" applyFill="1" applyBorder="1">
      <alignment vertical="top"/>
    </xf>
    <xf numFmtId="3" fontId="7" fillId="19" borderId="43" xfId="0" applyNumberFormat="1" applyFont="1" applyFill="1" applyBorder="1">
      <alignment vertical="top"/>
    </xf>
    <xf numFmtId="3" fontId="10" fillId="19" borderId="37" xfId="1" applyNumberFormat="1" applyFont="1" applyFill="1" applyBorder="1" applyAlignment="1"/>
    <xf numFmtId="3" fontId="10" fillId="19" borderId="3" xfId="1" applyNumberFormat="1" applyFont="1" applyFill="1" applyBorder="1" applyAlignment="1"/>
    <xf numFmtId="3" fontId="10" fillId="19" borderId="41" xfId="1" applyNumberFormat="1" applyFont="1" applyFill="1" applyBorder="1" applyAlignment="1"/>
    <xf numFmtId="3" fontId="10" fillId="19" borderId="42" xfId="1" applyNumberFormat="1" applyFont="1" applyFill="1" applyBorder="1" applyAlignment="1"/>
    <xf numFmtId="3" fontId="10" fillId="19" borderId="38" xfId="1" applyNumberFormat="1" applyFont="1" applyFill="1" applyBorder="1" applyAlignment="1"/>
    <xf numFmtId="3" fontId="10" fillId="19" borderId="43" xfId="1" applyNumberFormat="1" applyFont="1" applyFill="1" applyBorder="1" applyAlignment="1"/>
    <xf numFmtId="49" fontId="9" fillId="3" borderId="4" xfId="1" applyNumberFormat="1" applyFont="1" applyFill="1" applyBorder="1" applyAlignment="1">
      <alignment horizontal="center"/>
    </xf>
    <xf numFmtId="49" fontId="10" fillId="3" borderId="4" xfId="1" applyNumberFormat="1" applyFont="1" applyFill="1" applyBorder="1" applyAlignment="1">
      <alignment horizontal="center"/>
    </xf>
    <xf numFmtId="4" fontId="10" fillId="3" borderId="4" xfId="1" applyNumberFormat="1" applyFont="1" applyFill="1" applyBorder="1" applyAlignment="1">
      <alignment horizontal="center"/>
    </xf>
    <xf numFmtId="49" fontId="10" fillId="3" borderId="76" xfId="1" applyNumberFormat="1" applyFont="1" applyFill="1" applyBorder="1" applyAlignment="1">
      <alignment horizontal="center"/>
    </xf>
    <xf numFmtId="49" fontId="8" fillId="2" borderId="42" xfId="1" applyNumberFormat="1" applyFont="1" applyFill="1" applyBorder="1" applyAlignment="1">
      <alignment horizontal="center"/>
    </xf>
    <xf numFmtId="3" fontId="9" fillId="3" borderId="34" xfId="1" applyFont="1" applyFill="1" applyBorder="1" applyAlignment="1">
      <alignment horizontal="center"/>
    </xf>
    <xf numFmtId="49" fontId="9" fillId="3" borderId="67" xfId="1" applyNumberFormat="1" applyFont="1" applyFill="1" applyBorder="1" applyAlignment="1">
      <alignment horizontal="center"/>
    </xf>
    <xf numFmtId="3" fontId="9" fillId="3" borderId="34" xfId="1" applyNumberFormat="1" applyFont="1" applyFill="1" applyBorder="1"/>
    <xf numFmtId="3" fontId="9" fillId="3" borderId="35" xfId="1" applyNumberFormat="1" applyFont="1" applyFill="1" applyBorder="1"/>
    <xf numFmtId="4" fontId="8" fillId="3" borderId="35" xfId="1" applyNumberFormat="1" applyFont="1" applyFill="1" applyBorder="1"/>
    <xf numFmtId="3" fontId="9" fillId="3" borderId="36" xfId="1" applyNumberFormat="1" applyFont="1" applyFill="1" applyBorder="1"/>
    <xf numFmtId="4" fontId="10" fillId="0" borderId="41" xfId="1" applyNumberFormat="1" applyFont="1" applyBorder="1" applyAlignment="1">
      <alignment horizontal="center"/>
    </xf>
    <xf numFmtId="4" fontId="44" fillId="18" borderId="129" xfId="0" applyFont="1" applyFill="1" applyBorder="1" applyAlignment="1">
      <alignment horizontal="center" vertical="center" wrapText="1"/>
    </xf>
    <xf numFmtId="4" fontId="40" fillId="0" borderId="3" xfId="0" applyFont="1" applyBorder="1" applyAlignment="1">
      <alignment horizontal="center" vertical="center" wrapText="1"/>
    </xf>
    <xf numFmtId="4" fontId="40" fillId="0" borderId="3" xfId="0" applyNumberFormat="1" applyFont="1" applyBorder="1" applyAlignment="1">
      <alignment horizontal="right" vertical="center" wrapText="1"/>
    </xf>
    <xf numFmtId="14" fontId="40" fillId="0" borderId="3" xfId="0" applyNumberFormat="1" applyFont="1" applyBorder="1" applyAlignment="1">
      <alignment horizontal="center" vertical="center" wrapText="1"/>
    </xf>
    <xf numFmtId="4" fontId="44" fillId="9" borderId="2" xfId="0" applyFont="1" applyFill="1" applyBorder="1" applyAlignment="1">
      <alignment horizontal="left" vertical="center" wrapText="1"/>
    </xf>
    <xf numFmtId="4" fontId="56" fillId="7" borderId="2" xfId="0" applyFont="1" applyFill="1" applyBorder="1" applyAlignment="1">
      <alignment vertical="center" wrapText="1"/>
    </xf>
    <xf numFmtId="4" fontId="44" fillId="9" borderId="2" xfId="0" applyNumberFormat="1" applyFont="1" applyFill="1" applyBorder="1" applyAlignment="1">
      <alignment horizontal="right" vertical="center" wrapText="1"/>
    </xf>
    <xf numFmtId="4" fontId="38" fillId="7" borderId="2" xfId="0" applyFont="1" applyFill="1" applyBorder="1" applyAlignment="1">
      <alignment horizontal="center" vertical="center" wrapText="1"/>
    </xf>
    <xf numFmtId="171" fontId="8" fillId="0" borderId="3" xfId="1" applyNumberFormat="1" applyFont="1" applyFill="1" applyBorder="1"/>
    <xf numFmtId="4" fontId="15" fillId="14" borderId="84" xfId="0" applyNumberFormat="1" applyFont="1" applyFill="1" applyBorder="1" applyAlignment="1">
      <alignment vertical="center"/>
    </xf>
    <xf numFmtId="4" fontId="15" fillId="14" borderId="88" xfId="0" applyNumberFormat="1" applyFont="1" applyFill="1" applyBorder="1" applyAlignment="1">
      <alignment vertical="center"/>
    </xf>
    <xf numFmtId="4" fontId="15" fillId="14" borderId="134" xfId="0" applyNumberFormat="1" applyFont="1" applyFill="1" applyBorder="1" applyAlignment="1">
      <alignment vertical="center"/>
    </xf>
    <xf numFmtId="4" fontId="15" fillId="14" borderId="138" xfId="0" applyFont="1" applyFill="1" applyBorder="1" applyAlignment="1">
      <alignment vertical="center"/>
    </xf>
    <xf numFmtId="4" fontId="15" fillId="0" borderId="139" xfId="0" applyNumberFormat="1" applyFont="1" applyBorder="1" applyAlignment="1">
      <alignment vertical="center"/>
    </xf>
    <xf numFmtId="4" fontId="15" fillId="0" borderId="98" xfId="0" applyNumberFormat="1" applyFont="1" applyBorder="1" applyAlignment="1">
      <alignment vertical="center"/>
    </xf>
    <xf numFmtId="4" fontId="15" fillId="0" borderId="100" xfId="0" applyNumberFormat="1" applyFont="1" applyBorder="1" applyAlignment="1">
      <alignment horizontal="right" vertical="center"/>
    </xf>
    <xf numFmtId="4" fontId="15" fillId="0" borderId="101" xfId="0" applyNumberFormat="1" applyFont="1" applyBorder="1" applyAlignment="1">
      <alignment vertical="center"/>
    </xf>
    <xf numFmtId="4" fontId="15" fillId="0" borderId="143" xfId="0" applyFont="1" applyBorder="1" applyAlignment="1">
      <alignment vertical="center"/>
    </xf>
    <xf numFmtId="4" fontId="15" fillId="0" borderId="144" xfId="0" applyFont="1" applyBorder="1" applyAlignment="1">
      <alignment vertical="center"/>
    </xf>
    <xf numFmtId="4" fontId="15" fillId="0" borderId="140" xfId="0" applyFont="1" applyBorder="1" applyAlignment="1">
      <alignment vertical="center"/>
    </xf>
    <xf numFmtId="4" fontId="16" fillId="0" borderId="84" xfId="0" applyFont="1" applyBorder="1" applyAlignment="1">
      <alignment vertical="center"/>
    </xf>
    <xf numFmtId="4" fontId="16" fillId="0" borderId="140" xfId="0" applyFont="1" applyBorder="1" applyAlignment="1">
      <alignment vertical="center"/>
    </xf>
    <xf numFmtId="4" fontId="16" fillId="0" borderId="146" xfId="0" applyFont="1" applyBorder="1" applyAlignment="1">
      <alignment vertical="center"/>
    </xf>
    <xf numFmtId="4" fontId="16" fillId="0" borderId="134" xfId="0" applyNumberFormat="1" applyFont="1" applyBorder="1" applyAlignment="1">
      <alignment vertical="center"/>
    </xf>
    <xf numFmtId="4" fontId="16" fillId="0" borderId="135" xfId="0" applyFont="1" applyBorder="1" applyAlignment="1">
      <alignment vertical="center"/>
    </xf>
    <xf numFmtId="4" fontId="15" fillId="14" borderId="149" xfId="0" applyFont="1" applyFill="1" applyBorder="1" applyAlignment="1">
      <alignment vertical="center"/>
    </xf>
    <xf numFmtId="4" fontId="15" fillId="14" borderId="149" xfId="0" applyNumberFormat="1" applyFont="1" applyFill="1" applyBorder="1" applyAlignment="1">
      <alignment vertical="center"/>
    </xf>
    <xf numFmtId="4" fontId="16" fillId="0" borderId="144" xfId="0" applyFont="1" applyBorder="1" applyAlignment="1">
      <alignment vertical="center"/>
    </xf>
    <xf numFmtId="4" fontId="16" fillId="0" borderId="91" xfId="0" applyNumberFormat="1" applyFont="1" applyBorder="1" applyAlignment="1">
      <alignment vertical="center"/>
    </xf>
    <xf numFmtId="4" fontId="16" fillId="0" borderId="144" xfId="0" applyNumberFormat="1" applyFont="1" applyBorder="1" applyAlignment="1">
      <alignment vertical="center"/>
    </xf>
    <xf numFmtId="4" fontId="16" fillId="0" borderId="142" xfId="0" applyNumberFormat="1" applyFont="1" applyBorder="1" applyAlignment="1">
      <alignment vertical="center"/>
    </xf>
    <xf numFmtId="4" fontId="16" fillId="0" borderId="94" xfId="0" applyNumberFormat="1" applyFont="1" applyBorder="1" applyAlignment="1">
      <alignment vertical="center"/>
    </xf>
    <xf numFmtId="4" fontId="48" fillId="22" borderId="79" xfId="0" applyFont="1" applyFill="1" applyBorder="1" applyAlignment="1">
      <alignment horizontal="center" vertical="center" wrapText="1"/>
    </xf>
    <xf numFmtId="49" fontId="88" fillId="0" borderId="91" xfId="0" applyNumberFormat="1" applyFont="1" applyBorder="1" applyAlignment="1">
      <alignment horizontal="center" wrapText="1"/>
    </xf>
    <xf numFmtId="4" fontId="88" fillId="0" borderId="91" xfId="0" applyNumberFormat="1" applyFont="1" applyBorder="1" applyAlignment="1">
      <alignment horizontal="right" wrapText="1"/>
    </xf>
    <xf numFmtId="167" fontId="88" fillId="0" borderId="91" xfId="0" applyNumberFormat="1" applyFont="1" applyBorder="1" applyAlignment="1">
      <alignment horizontal="right" wrapText="1"/>
    </xf>
    <xf numFmtId="168" fontId="88" fillId="0" borderId="139" xfId="0" applyNumberFormat="1" applyFont="1" applyBorder="1" applyAlignment="1">
      <alignment horizontal="right" wrapText="1"/>
    </xf>
    <xf numFmtId="49" fontId="88" fillId="0" borderId="88" xfId="0" applyNumberFormat="1" applyFont="1" applyBorder="1" applyAlignment="1">
      <alignment horizontal="center" wrapText="1"/>
    </xf>
    <xf numFmtId="4" fontId="88" fillId="0" borderId="88" xfId="0" applyNumberFormat="1" applyFont="1" applyBorder="1" applyAlignment="1">
      <alignment horizontal="right" wrapText="1"/>
    </xf>
    <xf numFmtId="167" fontId="88" fillId="0" borderId="88" xfId="0" applyNumberFormat="1" applyFont="1" applyBorder="1" applyAlignment="1">
      <alignment horizontal="right" wrapText="1"/>
    </xf>
    <xf numFmtId="168" fontId="88" fillId="0" borderId="100" xfId="0" applyNumberFormat="1" applyFont="1" applyBorder="1" applyAlignment="1">
      <alignment horizontal="right" wrapText="1"/>
    </xf>
    <xf numFmtId="49" fontId="88" fillId="0" borderId="134" xfId="0" applyNumberFormat="1" applyFont="1" applyBorder="1" applyAlignment="1">
      <alignment horizontal="center" wrapText="1"/>
    </xf>
    <xf numFmtId="4" fontId="88" fillId="0" borderId="134" xfId="0" applyNumberFormat="1" applyFont="1" applyBorder="1" applyAlignment="1">
      <alignment horizontal="right" wrapText="1"/>
    </xf>
    <xf numFmtId="167" fontId="88" fillId="0" borderId="134" xfId="0" applyNumberFormat="1" applyFont="1" applyBorder="1" applyAlignment="1">
      <alignment horizontal="right" wrapText="1"/>
    </xf>
    <xf numFmtId="168" fontId="88" fillId="0" borderId="154" xfId="0" applyNumberFormat="1" applyFont="1" applyBorder="1" applyAlignment="1">
      <alignment horizontal="right" wrapText="1"/>
    </xf>
    <xf numFmtId="4" fontId="57" fillId="15" borderId="79" xfId="0" applyFont="1" applyFill="1" applyBorder="1" applyAlignment="1">
      <alignment vertical="center" wrapText="1"/>
    </xf>
    <xf numFmtId="4" fontId="48" fillId="14" borderId="79" xfId="0" applyNumberFormat="1" applyFont="1" applyFill="1" applyBorder="1" applyAlignment="1">
      <alignment horizontal="right" vertical="center" wrapText="1"/>
    </xf>
    <xf numFmtId="4" fontId="16" fillId="0" borderId="0" xfId="0" applyFont="1" applyAlignment="1">
      <alignment horizontal="left" vertical="center" wrapText="1"/>
    </xf>
    <xf numFmtId="4" fontId="16" fillId="0" borderId="0" xfId="0" applyNumberFormat="1" applyFont="1" applyAlignment="1">
      <alignment horizontal="center" vertical="center" wrapText="1"/>
    </xf>
    <xf numFmtId="4" fontId="16" fillId="0" borderId="0" xfId="0" applyNumberFormat="1" applyFont="1" applyAlignment="1">
      <alignment vertical="center" wrapText="1"/>
    </xf>
    <xf numFmtId="4" fontId="16" fillId="0" borderId="90" xfId="0" applyFont="1" applyBorder="1" applyAlignment="1">
      <alignment horizontal="left" vertical="center" wrapText="1"/>
    </xf>
    <xf numFmtId="4" fontId="16" fillId="0" borderId="87" xfId="0" applyFont="1" applyBorder="1" applyAlignment="1">
      <alignment horizontal="left" vertical="center" wrapText="1"/>
    </xf>
    <xf numFmtId="3" fontId="10" fillId="0" borderId="37" xfId="1" applyFont="1" applyBorder="1" applyAlignment="1">
      <alignment horizontal="center"/>
    </xf>
    <xf numFmtId="4" fontId="10" fillId="0" borderId="37" xfId="1" applyNumberFormat="1" applyFont="1" applyBorder="1" applyAlignment="1">
      <alignment horizontal="center"/>
    </xf>
    <xf numFmtId="4" fontId="10" fillId="0" borderId="41" xfId="1" applyNumberFormat="1" applyFont="1" applyBorder="1" applyAlignment="1">
      <alignment horizontal="center"/>
    </xf>
    <xf numFmtId="49" fontId="10" fillId="3" borderId="76" xfId="1" applyNumberFormat="1" applyFont="1" applyFill="1" applyBorder="1" applyAlignment="1">
      <alignment horizontal="center"/>
    </xf>
    <xf numFmtId="49" fontId="10" fillId="3" borderId="4" xfId="1" applyNumberFormat="1" applyFont="1" applyFill="1" applyBorder="1" applyAlignment="1">
      <alignment horizontal="center"/>
    </xf>
    <xf numFmtId="4" fontId="10" fillId="3" borderId="4" xfId="1" applyNumberFormat="1" applyFont="1" applyFill="1" applyBorder="1" applyAlignment="1">
      <alignment horizontal="center"/>
    </xf>
    <xf numFmtId="3" fontId="10" fillId="0" borderId="3" xfId="1" applyFont="1" applyBorder="1" applyAlignment="1"/>
    <xf numFmtId="4" fontId="10" fillId="0" borderId="3" xfId="1" applyNumberFormat="1" applyFont="1" applyBorder="1" applyAlignment="1"/>
    <xf numFmtId="3" fontId="10" fillId="0" borderId="42" xfId="1" applyFont="1" applyBorder="1" applyAlignment="1"/>
    <xf numFmtId="3" fontId="8" fillId="3" borderId="34" xfId="1" applyFont="1" applyFill="1" applyBorder="1" applyAlignment="1">
      <alignment horizontal="center"/>
    </xf>
    <xf numFmtId="3" fontId="8" fillId="0" borderId="37" xfId="1" applyFont="1" applyBorder="1" applyAlignment="1">
      <alignment horizontal="center"/>
    </xf>
    <xf numFmtId="3" fontId="8" fillId="3" borderId="37" xfId="1" applyFont="1" applyFill="1" applyBorder="1" applyAlignment="1">
      <alignment horizontal="center"/>
    </xf>
    <xf numFmtId="3" fontId="8" fillId="0" borderId="37" xfId="1" applyFont="1" applyFill="1" applyBorder="1" applyAlignment="1">
      <alignment horizontal="center"/>
    </xf>
    <xf numFmtId="3" fontId="8" fillId="3" borderId="3" xfId="1" applyFont="1" applyFill="1" applyBorder="1" applyAlignment="1">
      <alignment horizontal="left"/>
    </xf>
    <xf numFmtId="49" fontId="8" fillId="3" borderId="38" xfId="1" applyNumberFormat="1" applyFont="1" applyFill="1" applyBorder="1" applyAlignment="1">
      <alignment horizontal="center"/>
    </xf>
    <xf numFmtId="3" fontId="8" fillId="0" borderId="3" xfId="1" applyFont="1" applyBorder="1" applyAlignment="1">
      <alignment horizontal="left"/>
    </xf>
    <xf numFmtId="49" fontId="8" fillId="0" borderId="38" xfId="1" applyNumberFormat="1" applyFont="1" applyFill="1" applyBorder="1" applyAlignment="1">
      <alignment horizontal="center"/>
    </xf>
    <xf numFmtId="3" fontId="8" fillId="0" borderId="4" xfId="1" applyFont="1" applyBorder="1" applyAlignment="1">
      <alignment horizontal="left"/>
    </xf>
    <xf numFmtId="49" fontId="12" fillId="2" borderId="3" xfId="1" applyNumberFormat="1" applyFont="1" applyFill="1" applyBorder="1" applyAlignment="1">
      <alignment horizontal="center"/>
    </xf>
    <xf numFmtId="3" fontId="12" fillId="3" borderId="37" xfId="1" applyNumberFormat="1" applyFont="1" applyFill="1" applyBorder="1"/>
    <xf numFmtId="3" fontId="12" fillId="3" borderId="3" xfId="1" applyNumberFormat="1" applyFont="1" applyFill="1" applyBorder="1"/>
    <xf numFmtId="4" fontId="12" fillId="3" borderId="3" xfId="1" applyNumberFormat="1" applyFont="1" applyFill="1" applyBorder="1"/>
    <xf numFmtId="3" fontId="12" fillId="3" borderId="4" xfId="1" applyNumberFormat="1" applyFont="1" applyFill="1" applyBorder="1"/>
    <xf numFmtId="3" fontId="12" fillId="3" borderId="38" xfId="1" applyNumberFormat="1" applyFont="1" applyFill="1" applyBorder="1" applyAlignment="1">
      <alignment horizontal="right"/>
    </xf>
    <xf numFmtId="3" fontId="12" fillId="3" borderId="11" xfId="1" applyNumberFormat="1" applyFont="1" applyFill="1" applyBorder="1"/>
    <xf numFmtId="3" fontId="12" fillId="3" borderId="38" xfId="1" applyNumberFormat="1" applyFont="1" applyFill="1" applyBorder="1"/>
    <xf numFmtId="3" fontId="12" fillId="0" borderId="37" xfId="1" applyNumberFormat="1" applyFont="1" applyBorder="1" applyAlignment="1">
      <alignment horizontal="right"/>
    </xf>
    <xf numFmtId="3" fontId="12" fillId="0" borderId="3" xfId="1" applyNumberFormat="1" applyFont="1" applyBorder="1" applyAlignment="1">
      <alignment horizontal="right"/>
    </xf>
    <xf numFmtId="3" fontId="12" fillId="23" borderId="3" xfId="1" applyNumberFormat="1" applyFont="1" applyFill="1" applyBorder="1" applyAlignment="1">
      <alignment horizontal="right"/>
    </xf>
    <xf numFmtId="4" fontId="12" fillId="0" borderId="3" xfId="1" applyNumberFormat="1" applyFont="1" applyFill="1" applyBorder="1"/>
    <xf numFmtId="3" fontId="12" fillId="0" borderId="4" xfId="1" applyNumberFormat="1" applyFont="1" applyBorder="1" applyAlignment="1">
      <alignment horizontal="right"/>
    </xf>
    <xf numFmtId="3" fontId="12" fillId="0" borderId="37" xfId="1" applyNumberFormat="1" applyFont="1" applyBorder="1"/>
    <xf numFmtId="3" fontId="12" fillId="0" borderId="3" xfId="1" applyNumberFormat="1" applyFont="1" applyBorder="1"/>
    <xf numFmtId="3" fontId="12" fillId="24" borderId="3" xfId="1" applyNumberFormat="1" applyFont="1" applyFill="1" applyBorder="1"/>
    <xf numFmtId="3" fontId="12" fillId="0" borderId="38" xfId="1" applyNumberFormat="1" applyFont="1" applyBorder="1"/>
    <xf numFmtId="3" fontId="12" fillId="0" borderId="11" xfId="1" applyNumberFormat="1" applyFont="1" applyBorder="1"/>
    <xf numFmtId="3" fontId="12" fillId="24" borderId="3" xfId="1" applyNumberFormat="1" applyFont="1" applyFill="1" applyBorder="1" applyAlignment="1">
      <alignment horizontal="right"/>
    </xf>
    <xf numFmtId="3" fontId="12" fillId="0" borderId="38" xfId="1" applyNumberFormat="1" applyFont="1" applyBorder="1" applyAlignment="1">
      <alignment horizontal="right"/>
    </xf>
    <xf numFmtId="3" fontId="12" fillId="0" borderId="11" xfId="1" applyNumberFormat="1" applyFont="1" applyBorder="1" applyAlignment="1">
      <alignment horizontal="right"/>
    </xf>
    <xf numFmtId="3" fontId="12" fillId="3" borderId="37" xfId="1" applyNumberFormat="1" applyFont="1" applyFill="1" applyBorder="1" applyAlignment="1">
      <alignment horizontal="right"/>
    </xf>
    <xf numFmtId="3" fontId="12" fillId="3" borderId="3" xfId="1" applyNumberFormat="1" applyFont="1" applyFill="1" applyBorder="1" applyAlignment="1">
      <alignment horizontal="right"/>
    </xf>
    <xf numFmtId="3" fontId="12" fillId="3" borderId="4" xfId="1" applyNumberFormat="1" applyFont="1" applyFill="1" applyBorder="1" applyAlignment="1">
      <alignment horizontal="right"/>
    </xf>
    <xf numFmtId="3" fontId="12" fillId="3" borderId="11" xfId="1" applyNumberFormat="1" applyFont="1" applyFill="1" applyBorder="1" applyAlignment="1">
      <alignment horizontal="right"/>
    </xf>
    <xf numFmtId="3" fontId="12" fillId="0" borderId="3" xfId="1" applyNumberFormat="1" applyFont="1" applyFill="1" applyBorder="1"/>
    <xf numFmtId="3" fontId="12" fillId="0" borderId="38" xfId="1" applyNumberFormat="1" applyFont="1" applyFill="1" applyBorder="1" applyAlignment="1">
      <alignment horizontal="right"/>
    </xf>
    <xf numFmtId="3" fontId="12" fillId="0" borderId="11" xfId="1" applyNumberFormat="1" applyFont="1" applyFill="1" applyBorder="1"/>
    <xf numFmtId="3" fontId="12" fillId="0" borderId="38" xfId="1" applyNumberFormat="1" applyFont="1" applyFill="1" applyBorder="1"/>
    <xf numFmtId="3" fontId="12" fillId="0" borderId="37" xfId="1" applyNumberFormat="1" applyFont="1" applyFill="1" applyBorder="1"/>
    <xf numFmtId="3" fontId="12" fillId="0" borderId="3" xfId="1" applyNumberFormat="1" applyFont="1" applyFill="1" applyBorder="1" applyAlignment="1">
      <alignment horizontal="right"/>
    </xf>
    <xf numFmtId="3" fontId="12" fillId="0" borderId="37" xfId="1" applyNumberFormat="1" applyFont="1" applyBorder="1" applyAlignment="1"/>
    <xf numFmtId="3" fontId="12" fillId="0" borderId="3" xfId="1" applyNumberFormat="1" applyFont="1" applyBorder="1" applyAlignment="1"/>
    <xf numFmtId="3" fontId="12" fillId="24" borderId="3" xfId="1" applyNumberFormat="1" applyFont="1" applyFill="1" applyBorder="1" applyAlignment="1"/>
    <xf numFmtId="3" fontId="12" fillId="0" borderId="38" xfId="1" applyNumberFormat="1" applyFont="1" applyBorder="1" applyAlignment="1"/>
    <xf numFmtId="4" fontId="90" fillId="0" borderId="3" xfId="1" applyNumberFormat="1" applyFont="1" applyFill="1" applyBorder="1"/>
    <xf numFmtId="3" fontId="12" fillId="0" borderId="11" xfId="1" applyNumberFormat="1" applyFont="1" applyFill="1" applyBorder="1" applyAlignment="1">
      <alignment horizontal="right"/>
    </xf>
    <xf numFmtId="3" fontId="12" fillId="0" borderId="37" xfId="1" applyNumberFormat="1" applyFont="1" applyFill="1" applyBorder="1" applyAlignment="1">
      <alignment horizontal="right"/>
    </xf>
    <xf numFmtId="3" fontId="90" fillId="24" borderId="3" xfId="1" applyNumberFormat="1" applyFont="1" applyFill="1" applyBorder="1" applyAlignment="1">
      <alignment horizontal="center"/>
    </xf>
    <xf numFmtId="3" fontId="90" fillId="0" borderId="38" xfId="1" applyNumberFormat="1" applyFont="1" applyFill="1" applyBorder="1" applyAlignment="1">
      <alignment horizontal="center"/>
    </xf>
    <xf numFmtId="3" fontId="12" fillId="0" borderId="3" xfId="6" applyNumberFormat="1" applyFont="1" applyBorder="1" applyAlignment="1">
      <alignment horizontal="right" vertical="top"/>
    </xf>
    <xf numFmtId="3" fontId="12" fillId="24" borderId="3" xfId="6" applyNumberFormat="1" applyFont="1" applyFill="1" applyBorder="1" applyAlignment="1">
      <alignment horizontal="right" vertical="top"/>
    </xf>
    <xf numFmtId="3" fontId="12" fillId="0" borderId="38" xfId="6" applyNumberFormat="1" applyFont="1" applyBorder="1" applyAlignment="1">
      <alignment horizontal="right" vertical="top"/>
    </xf>
    <xf numFmtId="3" fontId="12" fillId="0" borderId="11" xfId="6" applyNumberFormat="1" applyFont="1" applyBorder="1" applyAlignment="1">
      <alignment horizontal="right" vertical="top"/>
    </xf>
    <xf numFmtId="3" fontId="12" fillId="0" borderId="37" xfId="6" applyNumberFormat="1" applyFont="1" applyBorder="1" applyAlignment="1">
      <alignment vertical="top"/>
    </xf>
    <xf numFmtId="3" fontId="12" fillId="0" borderId="3" xfId="6" applyNumberFormat="1" applyFont="1" applyBorder="1" applyAlignment="1">
      <alignment vertical="top"/>
    </xf>
    <xf numFmtId="3" fontId="12" fillId="24" borderId="3" xfId="6" applyNumberFormat="1" applyFont="1" applyFill="1" applyBorder="1" applyAlignment="1">
      <alignment vertical="top"/>
    </xf>
    <xf numFmtId="3" fontId="12" fillId="0" borderId="38" xfId="6" applyNumberFormat="1" applyFont="1" applyBorder="1" applyAlignment="1">
      <alignment vertical="top"/>
    </xf>
    <xf numFmtId="3" fontId="12" fillId="0" borderId="11" xfId="6" applyNumberFormat="1" applyFont="1" applyBorder="1" applyAlignment="1">
      <alignment vertical="top"/>
    </xf>
    <xf numFmtId="3" fontId="12" fillId="25" borderId="3" xfId="1" applyNumberFormat="1" applyFont="1" applyFill="1" applyBorder="1"/>
    <xf numFmtId="4" fontId="90" fillId="3" borderId="3" xfId="1" applyNumberFormat="1" applyFont="1" applyFill="1" applyBorder="1"/>
    <xf numFmtId="3" fontId="12" fillId="23" borderId="3" xfId="1" applyNumberFormat="1" applyFont="1" applyFill="1" applyBorder="1"/>
    <xf numFmtId="3" fontId="91" fillId="19" borderId="37" xfId="6" applyNumberFormat="1" applyFont="1" applyFill="1" applyBorder="1" applyAlignment="1">
      <alignment vertical="top"/>
    </xf>
    <xf numFmtId="3" fontId="91" fillId="19" borderId="3" xfId="6" applyNumberFormat="1" applyFont="1" applyFill="1" applyBorder="1" applyAlignment="1">
      <alignment vertical="top"/>
    </xf>
    <xf numFmtId="3" fontId="13" fillId="19" borderId="38" xfId="6" applyNumberFormat="1" applyFont="1" applyFill="1" applyBorder="1" applyAlignment="1">
      <alignment vertical="top"/>
    </xf>
    <xf numFmtId="3" fontId="92" fillId="0" borderId="37" xfId="1" applyNumberFormat="1" applyFont="1" applyFill="1" applyBorder="1" applyAlignment="1"/>
    <xf numFmtId="3" fontId="92" fillId="0" borderId="38" xfId="1" applyNumberFormat="1" applyFont="1" applyFill="1" applyBorder="1" applyAlignment="1"/>
    <xf numFmtId="3" fontId="92" fillId="19" borderId="37" xfId="1" applyNumberFormat="1" applyFont="1" applyFill="1" applyBorder="1" applyAlignment="1"/>
    <xf numFmtId="3" fontId="92" fillId="19" borderId="3" xfId="1" applyNumberFormat="1" applyFont="1" applyFill="1" applyBorder="1" applyAlignment="1"/>
    <xf numFmtId="3" fontId="92" fillId="19" borderId="38" xfId="1" applyNumberFormat="1" applyFont="1" applyFill="1" applyBorder="1" applyAlignment="1"/>
    <xf numFmtId="3" fontId="92" fillId="0" borderId="3" xfId="1" applyNumberFormat="1" applyFont="1" applyFill="1" applyBorder="1" applyAlignment="1"/>
    <xf numFmtId="3" fontId="91" fillId="19" borderId="41" xfId="6" applyNumberFormat="1" applyFont="1" applyFill="1" applyBorder="1" applyAlignment="1">
      <alignment vertical="top"/>
    </xf>
    <xf numFmtId="3" fontId="91" fillId="19" borderId="42" xfId="6" applyNumberFormat="1" applyFont="1" applyFill="1" applyBorder="1" applyAlignment="1">
      <alignment vertical="top"/>
    </xf>
    <xf numFmtId="4" fontId="90" fillId="0" borderId="42" xfId="1" applyNumberFormat="1" applyFont="1" applyFill="1" applyBorder="1"/>
    <xf numFmtId="3" fontId="13" fillId="19" borderId="43" xfId="6" applyNumberFormat="1" applyFont="1" applyFill="1" applyBorder="1" applyAlignment="1">
      <alignment vertical="top"/>
    </xf>
    <xf numFmtId="3" fontId="92" fillId="0" borderId="41" xfId="1" applyNumberFormat="1" applyFont="1" applyFill="1" applyBorder="1" applyAlignment="1"/>
    <xf numFmtId="3" fontId="92" fillId="0" borderId="42" xfId="1" applyNumberFormat="1" applyFont="1" applyFill="1" applyBorder="1" applyAlignment="1"/>
    <xf numFmtId="4" fontId="12" fillId="0" borderId="42" xfId="1" applyNumberFormat="1" applyFont="1" applyFill="1" applyBorder="1"/>
    <xf numFmtId="3" fontId="92" fillId="0" borderId="43" xfId="1" applyNumberFormat="1" applyFont="1" applyFill="1" applyBorder="1" applyAlignment="1"/>
    <xf numFmtId="3" fontId="92" fillId="19" borderId="41" xfId="1" applyNumberFormat="1" applyFont="1" applyFill="1" applyBorder="1" applyAlignment="1"/>
    <xf numFmtId="3" fontId="92" fillId="19" borderId="42" xfId="1" applyNumberFormat="1" applyFont="1" applyFill="1" applyBorder="1" applyAlignment="1"/>
    <xf numFmtId="3" fontId="92" fillId="19" borderId="43" xfId="1" applyNumberFormat="1" applyFont="1" applyFill="1" applyBorder="1" applyAlignment="1"/>
    <xf numFmtId="3" fontId="9" fillId="0" borderId="3" xfId="1" applyFont="1" applyBorder="1" applyAlignment="1">
      <alignment horizontal="left"/>
    </xf>
    <xf numFmtId="3" fontId="10" fillId="0" borderId="3" xfId="1" applyFont="1" applyBorder="1" applyAlignment="1">
      <alignment horizontal="left"/>
    </xf>
    <xf numFmtId="3" fontId="9" fillId="3" borderId="35" xfId="1" applyFont="1" applyFill="1" applyBorder="1" applyAlignment="1">
      <alignment horizontal="left"/>
    </xf>
    <xf numFmtId="3" fontId="25" fillId="0" borderId="3" xfId="1" applyFont="1" applyBorder="1" applyAlignment="1">
      <alignment horizontal="left"/>
    </xf>
    <xf numFmtId="4" fontId="8" fillId="2" borderId="37" xfId="1" applyNumberFormat="1" applyFont="1" applyFill="1" applyBorder="1" applyAlignment="1">
      <alignment horizontal="center" wrapText="1"/>
    </xf>
    <xf numFmtId="4" fontId="8" fillId="2" borderId="41" xfId="1" applyNumberFormat="1" applyFont="1" applyFill="1" applyBorder="1" applyAlignment="1">
      <alignment horizontal="center" wrapText="1"/>
    </xf>
    <xf numFmtId="3" fontId="8" fillId="2" borderId="38" xfId="1" applyFont="1" applyFill="1" applyBorder="1" applyAlignment="1">
      <alignment horizontal="center" wrapText="1"/>
    </xf>
    <xf numFmtId="3" fontId="8" fillId="2" borderId="43" xfId="1" applyFont="1" applyFill="1" applyBorder="1" applyAlignment="1">
      <alignment horizontal="center" wrapText="1"/>
    </xf>
    <xf numFmtId="3" fontId="8" fillId="2" borderId="34" xfId="1" applyFont="1" applyFill="1" applyBorder="1" applyAlignment="1">
      <alignment horizontal="center"/>
    </xf>
    <xf numFmtId="3" fontId="8" fillId="2" borderId="35" xfId="1" applyFont="1" applyFill="1" applyBorder="1" applyAlignment="1">
      <alignment horizontal="center"/>
    </xf>
    <xf numFmtId="3" fontId="8" fillId="2" borderId="36" xfId="1" applyFont="1" applyFill="1" applyBorder="1" applyAlignment="1">
      <alignment horizontal="center"/>
    </xf>
    <xf numFmtId="4" fontId="8" fillId="2" borderId="3" xfId="1" applyNumberFormat="1" applyFont="1" applyFill="1" applyBorder="1" applyAlignment="1">
      <alignment horizontal="center"/>
    </xf>
    <xf numFmtId="3" fontId="6" fillId="0" borderId="0" xfId="1" applyFont="1" applyBorder="1" applyAlignment="1">
      <alignment horizontal="center"/>
    </xf>
    <xf numFmtId="4" fontId="10" fillId="0" borderId="3" xfId="1" applyNumberFormat="1" applyFont="1" applyBorder="1" applyAlignment="1">
      <alignment horizontal="left"/>
    </xf>
    <xf numFmtId="3" fontId="10" fillId="0" borderId="42"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3" fontId="8" fillId="2" borderId="34" xfId="1" applyFont="1" applyFill="1" applyBorder="1" applyAlignment="1">
      <alignment horizontal="center" vertical="center" wrapText="1"/>
    </xf>
    <xf numFmtId="4" fontId="7" fillId="2" borderId="37" xfId="0" applyFont="1" applyFill="1" applyBorder="1" applyAlignment="1">
      <alignment horizontal="center" vertical="center" wrapText="1"/>
    </xf>
    <xf numFmtId="4" fontId="7" fillId="2" borderId="41" xfId="0" applyFont="1" applyFill="1" applyBorder="1" applyAlignment="1">
      <alignment horizontal="center" vertical="center" wrapText="1"/>
    </xf>
    <xf numFmtId="49" fontId="8" fillId="2" borderId="35" xfId="1" applyNumberFormat="1" applyFont="1" applyFill="1" applyBorder="1" applyAlignment="1">
      <alignment horizontal="center" vertical="center" wrapText="1"/>
    </xf>
    <xf numFmtId="4" fontId="7" fillId="2" borderId="35" xfId="0" applyFont="1" applyFill="1" applyBorder="1" applyAlignment="1">
      <alignment horizontal="center" vertical="center" wrapText="1"/>
    </xf>
    <xf numFmtId="4" fontId="7" fillId="2" borderId="3" xfId="0" applyFont="1" applyFill="1" applyBorder="1" applyAlignment="1">
      <alignment horizontal="center" vertical="center" wrapText="1"/>
    </xf>
    <xf numFmtId="4" fontId="7" fillId="2" borderId="42" xfId="0" applyFont="1" applyFill="1" applyBorder="1" applyAlignment="1">
      <alignment horizontal="center" vertical="center" wrapText="1"/>
    </xf>
    <xf numFmtId="49" fontId="8" fillId="2" borderId="67" xfId="1" applyNumberFormat="1" applyFont="1" applyFill="1" applyBorder="1" applyAlignment="1">
      <alignment horizontal="center" vertical="center" wrapText="1"/>
    </xf>
    <xf numFmtId="49" fontId="8" fillId="2" borderId="4" xfId="1" applyNumberFormat="1" applyFont="1" applyFill="1" applyBorder="1" applyAlignment="1">
      <alignment horizontal="center" vertical="center" wrapText="1"/>
    </xf>
    <xf numFmtId="49" fontId="8" fillId="2" borderId="76" xfId="1" applyNumberFormat="1" applyFont="1" applyFill="1" applyBorder="1" applyAlignment="1">
      <alignment horizontal="center" vertical="center" wrapText="1"/>
    </xf>
    <xf numFmtId="4" fontId="16" fillId="0" borderId="8" xfId="0" applyFont="1" applyBorder="1" applyAlignment="1">
      <alignment horizontal="left" vertical="center" wrapText="1"/>
    </xf>
    <xf numFmtId="4" fontId="16" fillId="0" borderId="20" xfId="0" applyFont="1" applyBorder="1" applyAlignment="1">
      <alignment horizontal="left" vertical="center" wrapText="1"/>
    </xf>
    <xf numFmtId="4" fontId="16" fillId="0" borderId="14" xfId="0" applyFont="1" applyBorder="1" applyAlignment="1">
      <alignment horizontal="left" vertical="center" wrapText="1"/>
    </xf>
    <xf numFmtId="4" fontId="15" fillId="5" borderId="0" xfId="0" applyFont="1" applyFill="1" applyAlignment="1">
      <alignment horizontal="left"/>
    </xf>
    <xf numFmtId="4" fontId="44" fillId="9" borderId="4" xfId="0" applyFont="1" applyFill="1" applyBorder="1" applyAlignment="1">
      <alignment horizontal="left" vertical="center" wrapText="1"/>
    </xf>
    <xf numFmtId="4" fontId="44" fillId="9" borderId="104" xfId="0" applyFont="1" applyFill="1" applyBorder="1" applyAlignment="1">
      <alignment horizontal="left" vertical="center" wrapText="1"/>
    </xf>
    <xf numFmtId="4" fontId="38" fillId="7" borderId="4" xfId="0" applyFont="1" applyFill="1" applyBorder="1" applyAlignment="1">
      <alignment horizontal="center" vertical="center" wrapText="1"/>
    </xf>
    <xf numFmtId="4" fontId="38" fillId="7" borderId="11" xfId="0" applyFont="1" applyFill="1" applyBorder="1" applyAlignment="1">
      <alignment horizontal="center" vertical="center" wrapText="1"/>
    </xf>
    <xf numFmtId="4" fontId="12" fillId="5" borderId="0" xfId="0" applyFont="1" applyFill="1" applyAlignment="1">
      <alignment horizontal="left"/>
    </xf>
    <xf numFmtId="4" fontId="13" fillId="0" borderId="63" xfId="0" applyNumberFormat="1" applyFont="1" applyBorder="1" applyAlignment="1">
      <alignment horizontal="left" vertical="center" wrapText="1"/>
    </xf>
    <xf numFmtId="4" fontId="13" fillId="0" borderId="57" xfId="0" applyNumberFormat="1" applyFont="1" applyBorder="1" applyAlignment="1">
      <alignment horizontal="left" vertical="center" wrapText="1"/>
    </xf>
    <xf numFmtId="4" fontId="15" fillId="2" borderId="3" xfId="0" applyNumberFormat="1" applyFont="1" applyFill="1" applyBorder="1" applyAlignment="1">
      <alignment horizontal="center"/>
    </xf>
    <xf numFmtId="4" fontId="44" fillId="18" borderId="4" xfId="0" applyFont="1" applyFill="1" applyBorder="1" applyAlignment="1">
      <alignment horizontal="center" vertical="center" wrapText="1"/>
    </xf>
    <xf numFmtId="4" fontId="44" fillId="18" borderId="11" xfId="0" applyFont="1" applyFill="1" applyBorder="1" applyAlignment="1">
      <alignment horizontal="center" vertical="center" wrapText="1"/>
    </xf>
    <xf numFmtId="4" fontId="15" fillId="6" borderId="3" xfId="0" applyNumberFormat="1" applyFont="1" applyFill="1" applyBorder="1" applyAlignment="1">
      <alignment horizontal="left"/>
    </xf>
    <xf numFmtId="4" fontId="15" fillId="6" borderId="5" xfId="0" applyNumberFormat="1" applyFont="1" applyFill="1" applyBorder="1" applyAlignment="1">
      <alignment horizontal="left"/>
    </xf>
    <xf numFmtId="4" fontId="17" fillId="3" borderId="3" xfId="0" applyNumberFormat="1" applyFont="1" applyFill="1" applyBorder="1" applyAlignment="1">
      <alignment horizontal="center"/>
    </xf>
    <xf numFmtId="4" fontId="13" fillId="0" borderId="28" xfId="0" applyNumberFormat="1" applyFont="1" applyBorder="1" applyAlignment="1">
      <alignment horizontal="left" vertical="center" wrapText="1"/>
    </xf>
    <xf numFmtId="4" fontId="13" fillId="0" borderId="53" xfId="0" applyNumberFormat="1" applyFont="1" applyBorder="1" applyAlignment="1">
      <alignment horizontal="left" vertical="center" wrapText="1"/>
    </xf>
    <xf numFmtId="4" fontId="13" fillId="0" borderId="8" xfId="0" applyNumberFormat="1" applyFont="1" applyBorder="1" applyAlignment="1">
      <alignment horizontal="left" vertical="center" wrapText="1"/>
    </xf>
    <xf numFmtId="4" fontId="13" fillId="0" borderId="20" xfId="0" applyNumberFormat="1" applyFont="1" applyBorder="1" applyAlignment="1">
      <alignment horizontal="left" vertical="center" wrapText="1"/>
    </xf>
    <xf numFmtId="4" fontId="13" fillId="0" borderId="62" xfId="0" applyNumberFormat="1" applyFont="1" applyBorder="1" applyAlignment="1">
      <alignment horizontal="left" vertical="center" wrapText="1"/>
    </xf>
    <xf numFmtId="4" fontId="17" fillId="3" borderId="3" xfId="0" applyFont="1" applyFill="1" applyBorder="1" applyAlignment="1">
      <alignment horizontal="center"/>
    </xf>
    <xf numFmtId="4" fontId="19" fillId="0" borderId="18" xfId="0" applyFont="1" applyBorder="1" applyAlignment="1">
      <alignment horizontal="left" vertical="center" wrapText="1"/>
    </xf>
    <xf numFmtId="4" fontId="19" fillId="0" borderId="45" xfId="0" applyFont="1" applyBorder="1" applyAlignment="1">
      <alignment horizontal="left" vertical="center" wrapText="1"/>
    </xf>
    <xf numFmtId="4" fontId="19" fillId="0" borderId="60" xfId="0" applyFont="1" applyBorder="1" applyAlignment="1">
      <alignment horizontal="left" vertical="center" wrapText="1"/>
    </xf>
    <xf numFmtId="4" fontId="19" fillId="0" borderId="8" xfId="0" applyFont="1" applyBorder="1" applyAlignment="1">
      <alignment horizontal="left" vertical="center" wrapText="1"/>
    </xf>
    <xf numFmtId="4" fontId="19" fillId="0" borderId="20" xfId="0" applyFont="1" applyBorder="1" applyAlignment="1">
      <alignment horizontal="left" vertical="center" wrapText="1"/>
    </xf>
    <xf numFmtId="4" fontId="19" fillId="0" borderId="62" xfId="0" applyFont="1" applyBorder="1" applyAlignment="1">
      <alignment horizontal="left" vertical="center" wrapText="1"/>
    </xf>
    <xf numFmtId="4" fontId="15" fillId="6" borderId="3" xfId="0" applyFont="1" applyFill="1" applyBorder="1" applyAlignment="1">
      <alignment horizontal="left"/>
    </xf>
    <xf numFmtId="4" fontId="19" fillId="0" borderId="27" xfId="0" applyFont="1" applyBorder="1" applyAlignment="1">
      <alignment horizontal="left" vertical="center" wrapText="1"/>
    </xf>
    <xf numFmtId="4" fontId="19" fillId="0" borderId="28" xfId="0" applyFont="1" applyBorder="1" applyAlignment="1">
      <alignment horizontal="left" vertical="center" wrapText="1"/>
    </xf>
    <xf numFmtId="4" fontId="19" fillId="0" borderId="53" xfId="0" applyFont="1" applyBorder="1" applyAlignment="1">
      <alignment horizontal="left" vertical="center" wrapText="1"/>
    </xf>
    <xf numFmtId="4" fontId="19" fillId="0" borderId="21" xfId="0" applyFont="1" applyBorder="1" applyAlignment="1">
      <alignment horizontal="left" vertical="center" wrapText="1"/>
    </xf>
    <xf numFmtId="4" fontId="19" fillId="0" borderId="0" xfId="0" applyFont="1" applyBorder="1" applyAlignment="1">
      <alignment horizontal="left" vertical="center" wrapText="1"/>
    </xf>
    <xf numFmtId="4" fontId="19" fillId="0" borderId="55" xfId="0" applyFont="1" applyBorder="1" applyAlignment="1">
      <alignment horizontal="left" vertical="center" wrapText="1"/>
    </xf>
    <xf numFmtId="4" fontId="19" fillId="0" borderId="102" xfId="0" applyFont="1" applyBorder="1" applyAlignment="1">
      <alignment horizontal="left" vertical="center" wrapText="1"/>
    </xf>
    <xf numFmtId="4" fontId="19" fillId="0" borderId="63" xfId="0" applyFont="1" applyBorder="1" applyAlignment="1">
      <alignment horizontal="left" vertical="center" wrapText="1"/>
    </xf>
    <xf numFmtId="4" fontId="19" fillId="0" borderId="57" xfId="0" applyFont="1" applyBorder="1" applyAlignment="1">
      <alignment horizontal="left" vertical="center" wrapText="1"/>
    </xf>
    <xf numFmtId="4" fontId="21" fillId="6" borderId="5" xfId="0" applyNumberFormat="1" applyFont="1" applyFill="1" applyBorder="1" applyAlignment="1">
      <alignment horizontal="left"/>
    </xf>
    <xf numFmtId="4" fontId="21" fillId="6" borderId="31" xfId="0" applyNumberFormat="1" applyFont="1" applyFill="1" applyBorder="1" applyAlignment="1">
      <alignment horizontal="left"/>
    </xf>
    <xf numFmtId="4" fontId="17" fillId="3" borderId="4" xfId="0" applyFont="1" applyFill="1" applyBorder="1" applyAlignment="1">
      <alignment horizontal="center"/>
    </xf>
    <xf numFmtId="4" fontId="17" fillId="3" borderId="11" xfId="0" applyFont="1" applyFill="1" applyBorder="1" applyAlignment="1">
      <alignment horizontal="center"/>
    </xf>
    <xf numFmtId="4" fontId="15" fillId="2" borderId="59" xfId="0" applyFont="1" applyFill="1" applyBorder="1" applyAlignment="1">
      <alignment horizontal="left" vertical="center"/>
    </xf>
    <xf numFmtId="4" fontId="15" fillId="2" borderId="19" xfId="0" applyFont="1" applyFill="1" applyBorder="1" applyAlignment="1">
      <alignment horizontal="left" vertical="center"/>
    </xf>
    <xf numFmtId="4" fontId="15" fillId="2" borderId="65" xfId="0" applyFont="1" applyFill="1" applyBorder="1" applyAlignment="1">
      <alignment horizontal="left" vertical="center"/>
    </xf>
    <xf numFmtId="4" fontId="15" fillId="2" borderId="14" xfId="0" applyFont="1" applyFill="1" applyBorder="1" applyAlignment="1">
      <alignment horizontal="left" vertical="center"/>
    </xf>
    <xf numFmtId="4" fontId="15" fillId="2" borderId="51" xfId="0" applyFont="1" applyFill="1" applyBorder="1" applyAlignment="1">
      <alignment horizontal="left" vertical="center"/>
    </xf>
    <xf numFmtId="4" fontId="15" fillId="2" borderId="26" xfId="0" applyFont="1" applyFill="1" applyBorder="1" applyAlignment="1">
      <alignment horizontal="left" vertical="center"/>
    </xf>
    <xf numFmtId="4" fontId="13" fillId="0" borderId="2" xfId="0" applyFont="1" applyBorder="1" applyAlignment="1">
      <alignment horizontal="left" vertical="center" wrapText="1"/>
    </xf>
    <xf numFmtId="4" fontId="13" fillId="0" borderId="66" xfId="0" applyFont="1" applyBorder="1" applyAlignment="1">
      <alignment horizontal="left" vertical="center" wrapText="1"/>
    </xf>
    <xf numFmtId="4" fontId="16" fillId="6" borderId="17" xfId="0" applyFont="1" applyFill="1" applyBorder="1" applyAlignment="1">
      <alignment horizontal="left"/>
    </xf>
    <xf numFmtId="4" fontId="16" fillId="6" borderId="15" xfId="0" applyFont="1" applyFill="1" applyBorder="1" applyAlignment="1">
      <alignment horizontal="left"/>
    </xf>
    <xf numFmtId="4" fontId="16" fillId="6" borderId="106" xfId="0" applyFont="1" applyFill="1" applyBorder="1" applyAlignment="1">
      <alignment horizontal="left"/>
    </xf>
    <xf numFmtId="4" fontId="15" fillId="6" borderId="9" xfId="0" applyFont="1" applyFill="1" applyBorder="1" applyAlignment="1">
      <alignment horizontal="left"/>
    </xf>
    <xf numFmtId="4" fontId="15" fillId="6" borderId="25" xfId="0" applyFont="1" applyFill="1" applyBorder="1" applyAlignment="1">
      <alignment horizontal="left"/>
    </xf>
    <xf numFmtId="4" fontId="15" fillId="6" borderId="64" xfId="0" applyFont="1" applyFill="1" applyBorder="1" applyAlignment="1">
      <alignment horizontal="left"/>
    </xf>
    <xf numFmtId="4" fontId="15" fillId="2" borderId="3" xfId="0" applyFont="1" applyFill="1" applyBorder="1" applyAlignment="1">
      <alignment horizontal="left" vertical="center"/>
    </xf>
    <xf numFmtId="4" fontId="20" fillId="0" borderId="20" xfId="0" applyFont="1" applyBorder="1" applyAlignment="1">
      <alignment horizontal="left" vertical="center" wrapText="1"/>
    </xf>
    <xf numFmtId="4" fontId="20" fillId="0" borderId="62" xfId="0" applyFont="1" applyBorder="1" applyAlignment="1">
      <alignment horizontal="left" vertical="center" wrapText="1"/>
    </xf>
    <xf numFmtId="4" fontId="19" fillId="0" borderId="9" xfId="0" applyFont="1" applyBorder="1" applyAlignment="1">
      <alignment horizontal="left" vertical="center" wrapText="1"/>
    </xf>
    <xf numFmtId="4" fontId="19" fillId="0" borderId="25" xfId="0" applyFont="1" applyBorder="1" applyAlignment="1">
      <alignment horizontal="left" vertical="center" wrapText="1"/>
    </xf>
    <xf numFmtId="4" fontId="19" fillId="0" borderId="64" xfId="0" applyFont="1" applyBorder="1" applyAlignment="1">
      <alignment horizontal="left" vertical="center" wrapText="1"/>
    </xf>
    <xf numFmtId="4" fontId="15" fillId="2" borderId="111" xfId="0" applyFont="1" applyFill="1" applyBorder="1" applyAlignment="1">
      <alignment horizontal="left" vertical="center"/>
    </xf>
    <xf numFmtId="4" fontId="15" fillId="2" borderId="48" xfId="0" applyFont="1" applyFill="1" applyBorder="1" applyAlignment="1">
      <alignment horizontal="left" vertical="center"/>
    </xf>
    <xf numFmtId="4" fontId="15" fillId="2" borderId="31" xfId="0" applyFont="1" applyFill="1" applyBorder="1" applyAlignment="1">
      <alignment horizontal="left" vertical="center"/>
    </xf>
    <xf numFmtId="4" fontId="19" fillId="0" borderId="7" xfId="0" applyFont="1" applyBorder="1" applyAlignment="1">
      <alignment horizontal="left" vertical="center" wrapText="1"/>
    </xf>
    <xf numFmtId="4" fontId="19" fillId="0" borderId="23" xfId="0" applyFont="1" applyBorder="1" applyAlignment="1">
      <alignment horizontal="left" vertical="center" wrapText="1"/>
    </xf>
    <xf numFmtId="4" fontId="19" fillId="0" borderId="61" xfId="0" applyFont="1" applyBorder="1" applyAlignment="1">
      <alignment horizontal="left" vertical="center" wrapText="1"/>
    </xf>
    <xf numFmtId="49" fontId="8" fillId="2" borderId="3" xfId="1" applyNumberFormat="1" applyFont="1" applyFill="1" applyBorder="1" applyAlignment="1">
      <alignment horizontal="center" wrapText="1"/>
    </xf>
    <xf numFmtId="3" fontId="8" fillId="2" borderId="3" xfId="1" applyFont="1" applyFill="1" applyBorder="1" applyAlignment="1">
      <alignment horizontal="center"/>
    </xf>
    <xf numFmtId="3" fontId="10" fillId="0" borderId="3" xfId="1" applyFont="1" applyBorder="1" applyAlignment="1">
      <alignment horizontal="left" wrapText="1"/>
    </xf>
    <xf numFmtId="4" fontId="8" fillId="2" borderId="3" xfId="1" applyNumberFormat="1" applyFont="1" applyFill="1" applyBorder="1" applyAlignment="1">
      <alignment horizontal="center" wrapText="1"/>
    </xf>
    <xf numFmtId="3" fontId="8" fillId="2" borderId="3" xfId="1" applyFont="1" applyFill="1" applyBorder="1" applyAlignment="1">
      <alignment horizontal="center" wrapText="1"/>
    </xf>
    <xf numFmtId="4" fontId="7" fillId="2" borderId="3" xfId="0" applyFont="1" applyFill="1" applyBorder="1" applyAlignment="1">
      <alignment horizontal="center" wrapText="1"/>
    </xf>
    <xf numFmtId="0" fontId="16" fillId="0" borderId="8" xfId="5" applyFont="1" applyBorder="1" applyAlignment="1">
      <alignment horizontal="left" vertical="center" wrapText="1"/>
    </xf>
    <xf numFmtId="0" fontId="16" fillId="0" borderId="20" xfId="5" applyFont="1" applyBorder="1" applyAlignment="1">
      <alignment horizontal="left" vertical="center" wrapText="1"/>
    </xf>
    <xf numFmtId="0" fontId="16" fillId="0" borderId="14" xfId="5" applyFont="1" applyBorder="1" applyAlignment="1">
      <alignment horizontal="left" vertical="center" wrapText="1"/>
    </xf>
    <xf numFmtId="4" fontId="17" fillId="3" borderId="3" xfId="5" applyNumberFormat="1" applyFont="1" applyFill="1" applyBorder="1" applyAlignment="1">
      <alignment horizontal="center"/>
    </xf>
    <xf numFmtId="0" fontId="22" fillId="8" borderId="52" xfId="5" applyFont="1" applyFill="1" applyBorder="1" applyAlignment="1">
      <alignment horizontal="left" vertical="center"/>
    </xf>
    <xf numFmtId="0" fontId="2" fillId="0" borderId="17" xfId="5" applyBorder="1" applyAlignment="1">
      <alignment horizontal="left" vertical="center"/>
    </xf>
    <xf numFmtId="0" fontId="22" fillId="8" borderId="52" xfId="5" applyFont="1" applyFill="1" applyBorder="1" applyAlignment="1">
      <alignment horizontal="left" vertical="center" wrapText="1"/>
    </xf>
    <xf numFmtId="0" fontId="2" fillId="0" borderId="17" xfId="5" applyBorder="1" applyAlignment="1">
      <alignment horizontal="left" vertical="center" wrapText="1"/>
    </xf>
    <xf numFmtId="0" fontId="19" fillId="0" borderId="8" xfId="5" applyFont="1" applyBorder="1" applyAlignment="1">
      <alignment horizontal="left" vertical="center" wrapText="1"/>
    </xf>
    <xf numFmtId="0" fontId="19" fillId="0" borderId="20" xfId="5" applyFont="1" applyBorder="1" applyAlignment="1">
      <alignment horizontal="left" vertical="center" wrapText="1"/>
    </xf>
    <xf numFmtId="0" fontId="19" fillId="0" borderId="62" xfId="5" applyFont="1" applyBorder="1" applyAlignment="1">
      <alignment horizontal="left" vertical="center" wrapText="1"/>
    </xf>
    <xf numFmtId="0" fontId="12" fillId="5" borderId="0" xfId="5" applyFont="1" applyFill="1" applyAlignment="1">
      <alignment horizontal="left"/>
    </xf>
    <xf numFmtId="0" fontId="15" fillId="6" borderId="9" xfId="5" applyFont="1" applyFill="1" applyBorder="1" applyAlignment="1">
      <alignment horizontal="left"/>
    </xf>
    <xf numFmtId="0" fontId="15" fillId="6" borderId="25" xfId="5" applyFont="1" applyFill="1" applyBorder="1" applyAlignment="1">
      <alignment horizontal="left"/>
    </xf>
    <xf numFmtId="0" fontId="15" fillId="6" borderId="64" xfId="5" applyFont="1" applyFill="1" applyBorder="1" applyAlignment="1">
      <alignment horizontal="left"/>
    </xf>
    <xf numFmtId="4" fontId="13" fillId="0" borderId="28" xfId="5" applyNumberFormat="1" applyFont="1" applyBorder="1" applyAlignment="1">
      <alignment horizontal="left" vertical="center" wrapText="1"/>
    </xf>
    <xf numFmtId="4" fontId="13" fillId="0" borderId="53" xfId="5" applyNumberFormat="1" applyFont="1" applyBorder="1" applyAlignment="1">
      <alignment horizontal="left" vertical="center" wrapText="1"/>
    </xf>
    <xf numFmtId="0" fontId="13" fillId="0" borderId="8" xfId="5" applyFont="1" applyBorder="1" applyAlignment="1">
      <alignment horizontal="left" vertical="center" wrapText="1"/>
    </xf>
    <xf numFmtId="0" fontId="18" fillId="0" borderId="20" xfId="5" applyFont="1" applyBorder="1" applyAlignment="1">
      <alignment horizontal="left" vertical="center" wrapText="1"/>
    </xf>
    <xf numFmtId="0" fontId="18" fillId="0" borderId="62" xfId="5" applyFont="1" applyBorder="1" applyAlignment="1">
      <alignment horizontal="left" vertical="center" wrapText="1"/>
    </xf>
    <xf numFmtId="0" fontId="13" fillId="0" borderId="9" xfId="5" applyFont="1" applyBorder="1" applyAlignment="1">
      <alignment horizontal="left" vertical="center" wrapText="1"/>
    </xf>
    <xf numFmtId="0" fontId="13" fillId="0" borderId="25" xfId="5" applyFont="1" applyBorder="1" applyAlignment="1">
      <alignment horizontal="left" vertical="center" wrapText="1"/>
    </xf>
    <xf numFmtId="0" fontId="13" fillId="0" borderId="64" xfId="5" applyFont="1" applyBorder="1" applyAlignment="1">
      <alignment horizontal="left" vertical="center" wrapText="1"/>
    </xf>
    <xf numFmtId="0" fontId="15" fillId="6" borderId="3" xfId="5" applyFont="1" applyFill="1" applyBorder="1" applyAlignment="1">
      <alignment horizontal="left"/>
    </xf>
    <xf numFmtId="0" fontId="17" fillId="3" borderId="3" xfId="5" applyFont="1" applyFill="1" applyBorder="1" applyAlignment="1">
      <alignment horizontal="center"/>
    </xf>
    <xf numFmtId="4" fontId="21" fillId="6" borderId="5" xfId="5" applyNumberFormat="1" applyFont="1" applyFill="1" applyBorder="1" applyAlignment="1">
      <alignment horizontal="left"/>
    </xf>
    <xf numFmtId="4" fontId="21" fillId="6" borderId="31" xfId="5" applyNumberFormat="1" applyFont="1" applyFill="1" applyBorder="1" applyAlignment="1">
      <alignment horizontal="left"/>
    </xf>
    <xf numFmtId="4" fontId="15" fillId="6" borderId="3" xfId="5" applyNumberFormat="1" applyFont="1" applyFill="1" applyBorder="1" applyAlignment="1">
      <alignment horizontal="left"/>
    </xf>
    <xf numFmtId="4" fontId="15" fillId="6" borderId="5" xfId="5" applyNumberFormat="1" applyFont="1" applyFill="1" applyBorder="1" applyAlignment="1">
      <alignment horizontal="left"/>
    </xf>
    <xf numFmtId="0" fontId="15" fillId="5" borderId="0" xfId="5" applyFont="1" applyFill="1" applyAlignment="1">
      <alignment horizontal="left"/>
    </xf>
    <xf numFmtId="0" fontId="15" fillId="2" borderId="111" xfId="5" applyFont="1" applyFill="1" applyBorder="1" applyAlignment="1">
      <alignment horizontal="left" vertical="center"/>
    </xf>
    <xf numFmtId="0" fontId="15" fillId="2" borderId="48" xfId="5" applyFont="1" applyFill="1" applyBorder="1" applyAlignment="1">
      <alignment horizontal="left" vertical="center"/>
    </xf>
    <xf numFmtId="0" fontId="15" fillId="2" borderId="31" xfId="5" applyFont="1" applyFill="1" applyBorder="1" applyAlignment="1">
      <alignment horizontal="left" vertical="center"/>
    </xf>
    <xf numFmtId="0" fontId="15" fillId="2" borderId="65" xfId="5" applyFont="1" applyFill="1" applyBorder="1" applyAlignment="1">
      <alignment horizontal="left" vertical="center"/>
    </xf>
    <xf numFmtId="0" fontId="15" fillId="2" borderId="14" xfId="5" applyFont="1" applyFill="1" applyBorder="1" applyAlignment="1">
      <alignment horizontal="left" vertical="center"/>
    </xf>
    <xf numFmtId="0" fontId="19" fillId="0" borderId="27" xfId="5" applyFont="1" applyBorder="1" applyAlignment="1">
      <alignment horizontal="left" vertical="center" wrapText="1"/>
    </xf>
    <xf numFmtId="0" fontId="19" fillId="0" borderId="28" xfId="5" applyFont="1" applyBorder="1" applyAlignment="1">
      <alignment horizontal="left" vertical="center" wrapText="1"/>
    </xf>
    <xf numFmtId="0" fontId="19" fillId="0" borderId="53" xfId="5" applyFont="1" applyBorder="1" applyAlignment="1">
      <alignment horizontal="left" vertical="center" wrapText="1"/>
    </xf>
    <xf numFmtId="0" fontId="19" fillId="0" borderId="21" xfId="5" applyFont="1" applyBorder="1" applyAlignment="1">
      <alignment horizontal="left" vertical="center" wrapText="1"/>
    </xf>
    <xf numFmtId="0" fontId="19" fillId="0" borderId="0" xfId="5" applyFont="1" applyBorder="1" applyAlignment="1">
      <alignment horizontal="left" vertical="center" wrapText="1"/>
    </xf>
    <xf numFmtId="0" fontId="19" fillId="0" borderId="55" xfId="5" applyFont="1" applyBorder="1" applyAlignment="1">
      <alignment horizontal="left" vertical="center" wrapText="1"/>
    </xf>
    <xf numFmtId="0" fontId="19" fillId="0" borderId="102" xfId="5" applyFont="1" applyBorder="1" applyAlignment="1">
      <alignment horizontal="left" vertical="center" wrapText="1"/>
    </xf>
    <xf numFmtId="0" fontId="19" fillId="0" borderId="63" xfId="5" applyFont="1" applyBorder="1" applyAlignment="1">
      <alignment horizontal="left" vertical="center" wrapText="1"/>
    </xf>
    <xf numFmtId="0" fontId="19" fillId="0" borderId="57" xfId="5" applyFont="1" applyBorder="1" applyAlignment="1">
      <alignment horizontal="left" vertical="center" wrapText="1"/>
    </xf>
    <xf numFmtId="0" fontId="13" fillId="0" borderId="7" xfId="5" applyFont="1" applyBorder="1" applyAlignment="1">
      <alignment horizontal="left" vertical="center" wrapText="1"/>
    </xf>
    <xf numFmtId="0" fontId="13" fillId="0" borderId="23" xfId="5" applyFont="1" applyBorder="1" applyAlignment="1">
      <alignment horizontal="left" vertical="center" wrapText="1"/>
    </xf>
    <xf numFmtId="0" fontId="13" fillId="0" borderId="61" xfId="5" applyFont="1" applyBorder="1" applyAlignment="1">
      <alignment horizontal="left" vertical="center" wrapText="1"/>
    </xf>
    <xf numFmtId="0" fontId="13" fillId="0" borderId="2" xfId="5" applyFont="1" applyBorder="1" applyAlignment="1">
      <alignment horizontal="left" vertical="center" wrapText="1"/>
    </xf>
    <xf numFmtId="0" fontId="13" fillId="0" borderId="66" xfId="5" applyFont="1" applyBorder="1" applyAlignment="1">
      <alignment horizontal="left" vertical="center" wrapText="1"/>
    </xf>
    <xf numFmtId="0" fontId="15" fillId="2" borderId="51" xfId="5" applyFont="1" applyFill="1" applyBorder="1" applyAlignment="1">
      <alignment horizontal="left" vertical="center"/>
    </xf>
    <xf numFmtId="0" fontId="15" fillId="2" borderId="26" xfId="5" applyFont="1" applyFill="1" applyBorder="1" applyAlignment="1">
      <alignment horizontal="left" vertical="center"/>
    </xf>
    <xf numFmtId="0" fontId="17" fillId="3" borderId="4" xfId="5" applyFont="1" applyFill="1" applyBorder="1" applyAlignment="1">
      <alignment horizontal="center"/>
    </xf>
    <xf numFmtId="0" fontId="17" fillId="3" borderId="11" xfId="5" applyFont="1" applyFill="1" applyBorder="1" applyAlignment="1">
      <alignment horizontal="center"/>
    </xf>
    <xf numFmtId="0" fontId="15" fillId="2" borderId="3" xfId="5" applyFont="1" applyFill="1" applyBorder="1" applyAlignment="1">
      <alignment horizontal="left" vertical="center"/>
    </xf>
    <xf numFmtId="0" fontId="15" fillId="2" borderId="59" xfId="5" applyFont="1" applyFill="1" applyBorder="1" applyAlignment="1">
      <alignment horizontal="left" vertical="center"/>
    </xf>
    <xf numFmtId="0" fontId="15" fillId="2" borderId="19" xfId="5" applyFont="1" applyFill="1" applyBorder="1" applyAlignment="1">
      <alignment horizontal="left" vertical="center"/>
    </xf>
    <xf numFmtId="0" fontId="16" fillId="6" borderId="17" xfId="5" applyFont="1" applyFill="1" applyBorder="1" applyAlignment="1">
      <alignment horizontal="left"/>
    </xf>
    <xf numFmtId="0" fontId="16" fillId="6" borderId="15" xfId="5" applyFont="1" applyFill="1" applyBorder="1" applyAlignment="1">
      <alignment horizontal="left"/>
    </xf>
    <xf numFmtId="0" fontId="16" fillId="6" borderId="106" xfId="5" applyFont="1" applyFill="1" applyBorder="1" applyAlignment="1">
      <alignment horizontal="left"/>
    </xf>
    <xf numFmtId="0" fontId="15" fillId="5" borderId="0" xfId="5" applyFont="1" applyFill="1" applyBorder="1" applyAlignment="1">
      <alignment horizontal="left"/>
    </xf>
    <xf numFmtId="0" fontId="15" fillId="5" borderId="29" xfId="5" applyFont="1" applyFill="1" applyBorder="1" applyAlignment="1">
      <alignment horizontal="left"/>
    </xf>
    <xf numFmtId="0" fontId="19" fillId="0" borderId="18" xfId="5" applyFont="1" applyBorder="1" applyAlignment="1">
      <alignment horizontal="left" vertical="center" wrapText="1"/>
    </xf>
    <xf numFmtId="0" fontId="19" fillId="0" borderId="45" xfId="5" applyFont="1" applyBorder="1" applyAlignment="1">
      <alignment horizontal="left" vertical="center" wrapText="1"/>
    </xf>
    <xf numFmtId="0" fontId="19" fillId="0" borderId="60" xfId="5" applyFont="1" applyBorder="1" applyAlignment="1">
      <alignment horizontal="left" vertical="center" wrapText="1"/>
    </xf>
    <xf numFmtId="0" fontId="44" fillId="9" borderId="4" xfId="5" applyFont="1" applyFill="1" applyBorder="1" applyAlignment="1">
      <alignment horizontal="left" vertical="center" wrapText="1"/>
    </xf>
    <xf numFmtId="0" fontId="44" fillId="9" borderId="104" xfId="5" applyFont="1" applyFill="1" applyBorder="1" applyAlignment="1">
      <alignment horizontal="left" vertical="center" wrapText="1"/>
    </xf>
    <xf numFmtId="0" fontId="38" fillId="7" borderId="4" xfId="5" applyFont="1" applyFill="1" applyBorder="1" applyAlignment="1">
      <alignment horizontal="center" vertical="center" wrapText="1"/>
    </xf>
    <xf numFmtId="0" fontId="38" fillId="7" borderId="11" xfId="5" applyFont="1" applyFill="1" applyBorder="1" applyAlignment="1">
      <alignment horizontal="center" vertical="center" wrapText="1"/>
    </xf>
    <xf numFmtId="4" fontId="13" fillId="0" borderId="8" xfId="5" applyNumberFormat="1" applyFont="1" applyBorder="1" applyAlignment="1">
      <alignment horizontal="left" vertical="center" wrapText="1"/>
    </xf>
    <xf numFmtId="4" fontId="13" fillId="0" borderId="20" xfId="5" applyNumberFormat="1" applyFont="1" applyBorder="1" applyAlignment="1">
      <alignment horizontal="left" vertical="center" wrapText="1"/>
    </xf>
    <xf numFmtId="4" fontId="13" fillId="0" borderId="62" xfId="5" applyNumberFormat="1" applyFont="1" applyBorder="1" applyAlignment="1">
      <alignment horizontal="left" vertical="center" wrapText="1"/>
    </xf>
    <xf numFmtId="4" fontId="13" fillId="0" borderId="63" xfId="5" applyNumberFormat="1" applyFont="1" applyBorder="1" applyAlignment="1">
      <alignment horizontal="left" vertical="center" wrapText="1"/>
    </xf>
    <xf numFmtId="4" fontId="13" fillId="0" borderId="57" xfId="5" applyNumberFormat="1" applyFont="1" applyBorder="1" applyAlignment="1">
      <alignment horizontal="left" vertical="center" wrapText="1"/>
    </xf>
    <xf numFmtId="4" fontId="15" fillId="2" borderId="3" xfId="5" applyNumberFormat="1" applyFont="1" applyFill="1" applyBorder="1" applyAlignment="1">
      <alignment horizontal="center"/>
    </xf>
    <xf numFmtId="0" fontId="44" fillId="18" borderId="4" xfId="5" applyFont="1" applyFill="1" applyBorder="1" applyAlignment="1">
      <alignment horizontal="center" vertical="center" wrapText="1"/>
    </xf>
    <xf numFmtId="0" fontId="44" fillId="18" borderId="11" xfId="5" applyFont="1" applyFill="1" applyBorder="1" applyAlignment="1">
      <alignment horizontal="center" vertical="center" wrapText="1"/>
    </xf>
    <xf numFmtId="0" fontId="13" fillId="0" borderId="46" xfId="5" applyFont="1" applyBorder="1" applyAlignment="1">
      <alignment horizontal="left" vertical="center" wrapText="1"/>
    </xf>
    <xf numFmtId="0" fontId="13" fillId="0" borderId="48" xfId="5" applyFont="1" applyBorder="1" applyAlignment="1">
      <alignment horizontal="left" vertical="center" wrapText="1"/>
    </xf>
    <xf numFmtId="0" fontId="13" fillId="0" borderId="65" xfId="5" applyFont="1" applyBorder="1" applyAlignment="1">
      <alignment horizontal="left" vertical="center" wrapText="1"/>
    </xf>
    <xf numFmtId="0" fontId="13" fillId="0" borderId="14" xfId="5" applyFont="1" applyBorder="1" applyAlignment="1">
      <alignment horizontal="left" vertical="center" wrapText="1"/>
    </xf>
    <xf numFmtId="4" fontId="16" fillId="0" borderId="7" xfId="5" applyNumberFormat="1" applyFont="1" applyBorder="1" applyAlignment="1">
      <alignment horizontal="left" vertical="center" wrapText="1"/>
    </xf>
    <xf numFmtId="4" fontId="16" fillId="0" borderId="23" xfId="5" applyNumberFormat="1" applyFont="1" applyBorder="1" applyAlignment="1">
      <alignment horizontal="left" vertical="center" wrapText="1"/>
    </xf>
    <xf numFmtId="4" fontId="16" fillId="0" borderId="61" xfId="5" applyNumberFormat="1" applyFont="1" applyBorder="1" applyAlignment="1">
      <alignment horizontal="left" vertical="center" wrapText="1"/>
    </xf>
    <xf numFmtId="4" fontId="16" fillId="0" borderId="8" xfId="5" applyNumberFormat="1" applyFont="1" applyBorder="1" applyAlignment="1">
      <alignment horizontal="left" vertical="center" wrapText="1"/>
    </xf>
    <xf numFmtId="4" fontId="16" fillId="0" borderId="20" xfId="5" applyNumberFormat="1" applyFont="1" applyBorder="1" applyAlignment="1">
      <alignment horizontal="left" vertical="center" wrapText="1"/>
    </xf>
    <xf numFmtId="4" fontId="16" fillId="0" borderId="62" xfId="5" applyNumberFormat="1" applyFont="1" applyBorder="1" applyAlignment="1">
      <alignment horizontal="left" vertical="center" wrapText="1"/>
    </xf>
    <xf numFmtId="4" fontId="13" fillId="0" borderId="18" xfId="5" applyNumberFormat="1" applyFont="1" applyBorder="1" applyAlignment="1">
      <alignment horizontal="left" vertical="center" wrapText="1"/>
    </xf>
    <xf numFmtId="4" fontId="13" fillId="0" borderId="45" xfId="5" applyNumberFormat="1" applyFont="1" applyBorder="1" applyAlignment="1">
      <alignment horizontal="left" vertical="center" wrapText="1"/>
    </xf>
    <xf numFmtId="4" fontId="13" fillId="0" borderId="60" xfId="5" applyNumberFormat="1" applyFont="1" applyBorder="1" applyAlignment="1">
      <alignment horizontal="left" vertical="center" wrapText="1"/>
    </xf>
    <xf numFmtId="4" fontId="13" fillId="0" borderId="9" xfId="5" applyNumberFormat="1" applyFont="1" applyBorder="1" applyAlignment="1">
      <alignment horizontal="left" vertical="center" wrapText="1"/>
    </xf>
    <xf numFmtId="4" fontId="13" fillId="0" borderId="25" xfId="5" applyNumberFormat="1" applyFont="1" applyBorder="1" applyAlignment="1">
      <alignment horizontal="left" vertical="center" wrapText="1"/>
    </xf>
    <xf numFmtId="4" fontId="13" fillId="0" borderId="64" xfId="5" applyNumberFormat="1" applyFont="1" applyBorder="1" applyAlignment="1">
      <alignment horizontal="left" vertical="center" wrapText="1"/>
    </xf>
    <xf numFmtId="4" fontId="21" fillId="6" borderId="3" xfId="5" applyNumberFormat="1" applyFont="1" applyFill="1" applyBorder="1" applyAlignment="1">
      <alignment horizontal="left"/>
    </xf>
    <xf numFmtId="4" fontId="21" fillId="6" borderId="16" xfId="5" applyNumberFormat="1" applyFont="1" applyFill="1" applyBorder="1" applyAlignment="1">
      <alignment horizontal="left"/>
    </xf>
    <xf numFmtId="0" fontId="14" fillId="0" borderId="0" xfId="5" applyFont="1" applyAlignment="1">
      <alignment horizontal="left"/>
    </xf>
    <xf numFmtId="0" fontId="13" fillId="0" borderId="11" xfId="5" applyFont="1" applyBorder="1" applyAlignment="1">
      <alignment horizontal="left" vertical="center" wrapText="1"/>
    </xf>
    <xf numFmtId="0" fontId="12" fillId="0" borderId="3" xfId="5" applyFont="1" applyBorder="1" applyAlignment="1">
      <alignment horizontal="left" vertical="center" wrapText="1"/>
    </xf>
    <xf numFmtId="0" fontId="12" fillId="0" borderId="16" xfId="5" applyFont="1" applyBorder="1" applyAlignment="1">
      <alignment horizontal="left" vertical="center" wrapText="1"/>
    </xf>
    <xf numFmtId="0" fontId="18" fillId="0" borderId="2" xfId="5" applyFont="1" applyBorder="1" applyAlignment="1">
      <alignment horizontal="left" vertical="center" wrapText="1"/>
    </xf>
    <xf numFmtId="0" fontId="18" fillId="0" borderId="66" xfId="5" applyFont="1" applyBorder="1" applyAlignment="1">
      <alignment horizontal="left" vertical="center" wrapText="1"/>
    </xf>
    <xf numFmtId="0" fontId="13" fillId="0" borderId="47" xfId="5" applyFont="1" applyBorder="1" applyAlignment="1">
      <alignment horizontal="left" vertical="center" wrapText="1"/>
    </xf>
    <xf numFmtId="0" fontId="16" fillId="0" borderId="0" xfId="5" applyFont="1" applyBorder="1" applyAlignment="1">
      <alignment horizontal="left" vertical="center" wrapText="1"/>
    </xf>
    <xf numFmtId="0" fontId="13" fillId="0" borderId="69" xfId="5" applyFont="1" applyBorder="1" applyAlignment="1">
      <alignment horizontal="left" vertical="center" wrapText="1"/>
    </xf>
    <xf numFmtId="0" fontId="22" fillId="8" borderId="65" xfId="5" applyFont="1" applyFill="1" applyBorder="1" applyAlignment="1">
      <alignment horizontal="left" vertical="center"/>
    </xf>
    <xf numFmtId="0" fontId="22" fillId="8" borderId="14" xfId="5" applyFont="1" applyFill="1" applyBorder="1" applyAlignment="1">
      <alignment horizontal="left" vertical="center"/>
    </xf>
    <xf numFmtId="0" fontId="22" fillId="2" borderId="108" xfId="5" applyFont="1" applyFill="1" applyBorder="1" applyAlignment="1">
      <alignment horizontal="left" vertical="center"/>
    </xf>
    <xf numFmtId="0" fontId="22" fillId="2" borderId="109" xfId="5" applyFont="1" applyFill="1" applyBorder="1" applyAlignment="1">
      <alignment horizontal="left" vertical="center"/>
    </xf>
    <xf numFmtId="0" fontId="22" fillId="8" borderId="65" xfId="5" applyFont="1" applyFill="1" applyBorder="1" applyAlignment="1">
      <alignment horizontal="left" vertical="center" wrapText="1"/>
    </xf>
    <xf numFmtId="0" fontId="22" fillId="8" borderId="14" xfId="5" applyFont="1" applyFill="1" applyBorder="1" applyAlignment="1">
      <alignment horizontal="left" vertical="center" wrapText="1"/>
    </xf>
    <xf numFmtId="0" fontId="22" fillId="8" borderId="50" xfId="5" applyFont="1" applyFill="1" applyBorder="1" applyAlignment="1">
      <alignment horizontal="left" vertical="center" wrapText="1"/>
    </xf>
    <xf numFmtId="0" fontId="22" fillId="8" borderId="24" xfId="5" applyFont="1" applyFill="1" applyBorder="1" applyAlignment="1">
      <alignment horizontal="left" vertical="center" wrapText="1"/>
    </xf>
    <xf numFmtId="0" fontId="22" fillId="2" borderId="65" xfId="5" applyFont="1" applyFill="1" applyBorder="1" applyAlignment="1">
      <alignment horizontal="left" vertical="center"/>
    </xf>
    <xf numFmtId="0" fontId="22" fillId="2" borderId="14" xfId="5" applyFont="1" applyFill="1" applyBorder="1" applyAlignment="1">
      <alignment horizontal="left" vertical="center"/>
    </xf>
    <xf numFmtId="49" fontId="22" fillId="8" borderId="65" xfId="5" applyNumberFormat="1" applyFont="1" applyFill="1" applyBorder="1" applyAlignment="1">
      <alignment horizontal="left" vertical="center"/>
    </xf>
    <xf numFmtId="49" fontId="22" fillId="8" borderId="14" xfId="5" applyNumberFormat="1" applyFont="1" applyFill="1" applyBorder="1" applyAlignment="1">
      <alignment horizontal="left" vertical="center"/>
    </xf>
    <xf numFmtId="0" fontId="44" fillId="3" borderId="4" xfId="5" applyFont="1" applyFill="1" applyBorder="1" applyAlignment="1">
      <alignment horizontal="left" vertical="center" wrapText="1"/>
    </xf>
    <xf numFmtId="0" fontId="44" fillId="3" borderId="11" xfId="5" applyFont="1" applyFill="1" applyBorder="1" applyAlignment="1">
      <alignment horizontal="left" vertical="center" wrapText="1"/>
    </xf>
    <xf numFmtId="4" fontId="12" fillId="0" borderId="28" xfId="5" applyNumberFormat="1" applyFont="1" applyBorder="1" applyAlignment="1">
      <alignment horizontal="left" vertical="center" wrapText="1"/>
    </xf>
    <xf numFmtId="4" fontId="12" fillId="0" borderId="53" xfId="5" applyNumberFormat="1" applyFont="1" applyBorder="1" applyAlignment="1">
      <alignment horizontal="left" vertical="center" wrapText="1"/>
    </xf>
    <xf numFmtId="0" fontId="15" fillId="2" borderId="4" xfId="5" applyFont="1" applyFill="1" applyBorder="1" applyAlignment="1">
      <alignment horizontal="left" vertical="center"/>
    </xf>
    <xf numFmtId="0" fontId="15" fillId="2" borderId="11" xfId="5" applyFont="1" applyFill="1" applyBorder="1" applyAlignment="1">
      <alignment horizontal="left" vertical="center"/>
    </xf>
    <xf numFmtId="0" fontId="15" fillId="2" borderId="50" xfId="5" applyFont="1" applyFill="1" applyBorder="1" applyAlignment="1">
      <alignment horizontal="left" vertical="center"/>
    </xf>
    <xf numFmtId="0" fontId="15" fillId="2" borderId="24" xfId="5" applyFont="1" applyFill="1" applyBorder="1" applyAlignment="1">
      <alignment horizontal="left" vertical="center"/>
    </xf>
    <xf numFmtId="4" fontId="15" fillId="2" borderId="50" xfId="0" applyFont="1" applyFill="1" applyBorder="1" applyAlignment="1">
      <alignment horizontal="left" vertical="center"/>
    </xf>
    <xf numFmtId="4" fontId="15" fillId="2" borderId="24" xfId="0" applyFont="1" applyFill="1" applyBorder="1" applyAlignment="1">
      <alignment horizontal="left" vertical="center"/>
    </xf>
    <xf numFmtId="4" fontId="17" fillId="3" borderId="104" xfId="0" applyFont="1" applyFill="1" applyBorder="1" applyAlignment="1">
      <alignment horizontal="center"/>
    </xf>
    <xf numFmtId="4" fontId="15" fillId="2" borderId="4" xfId="0" applyFont="1" applyFill="1" applyBorder="1" applyAlignment="1">
      <alignment horizontal="left" vertical="center"/>
    </xf>
    <xf numFmtId="4" fontId="15" fillId="2" borderId="11" xfId="0" applyFont="1" applyFill="1" applyBorder="1" applyAlignment="1">
      <alignment horizontal="left" vertical="center"/>
    </xf>
    <xf numFmtId="4" fontId="16" fillId="6" borderId="50" xfId="0" applyFont="1" applyFill="1" applyBorder="1" applyAlignment="1">
      <alignment horizontal="left"/>
    </xf>
    <xf numFmtId="4" fontId="16" fillId="6" borderId="23" xfId="0" applyFont="1" applyFill="1" applyBorder="1" applyAlignment="1">
      <alignment horizontal="left"/>
    </xf>
    <xf numFmtId="4" fontId="16" fillId="6" borderId="61" xfId="0" applyFont="1" applyFill="1" applyBorder="1" applyAlignment="1">
      <alignment horizontal="left"/>
    </xf>
    <xf numFmtId="4" fontId="13" fillId="0" borderId="8" xfId="0" applyFont="1" applyBorder="1" applyAlignment="1">
      <alignment horizontal="left" vertical="center" wrapText="1"/>
    </xf>
    <xf numFmtId="4" fontId="13" fillId="0" borderId="20" xfId="0" applyFont="1" applyBorder="1" applyAlignment="1">
      <alignment horizontal="left" vertical="center" wrapText="1"/>
    </xf>
    <xf numFmtId="4" fontId="13" fillId="0" borderId="62" xfId="0" applyFont="1" applyBorder="1" applyAlignment="1">
      <alignment horizontal="left" vertical="center" wrapText="1"/>
    </xf>
    <xf numFmtId="4" fontId="15" fillId="6" borderId="4" xfId="0" applyFont="1" applyFill="1" applyBorder="1" applyAlignment="1">
      <alignment horizontal="left"/>
    </xf>
    <xf numFmtId="4" fontId="15" fillId="6" borderId="104" xfId="0" applyFont="1" applyFill="1" applyBorder="1" applyAlignment="1">
      <alignment horizontal="left"/>
    </xf>
    <xf numFmtId="4" fontId="15" fillId="6" borderId="11" xfId="0" applyFont="1" applyFill="1" applyBorder="1" applyAlignment="1">
      <alignment horizontal="left"/>
    </xf>
    <xf numFmtId="4" fontId="21" fillId="6" borderId="4" xfId="0" applyNumberFormat="1" applyFont="1" applyFill="1" applyBorder="1" applyAlignment="1">
      <alignment horizontal="left"/>
    </xf>
    <xf numFmtId="4" fontId="21" fillId="6" borderId="104" xfId="0" applyNumberFormat="1" applyFont="1" applyFill="1" applyBorder="1" applyAlignment="1">
      <alignment horizontal="left"/>
    </xf>
    <xf numFmtId="4" fontId="21" fillId="6" borderId="113" xfId="0" applyNumberFormat="1" applyFont="1" applyFill="1" applyBorder="1" applyAlignment="1">
      <alignment horizontal="left"/>
    </xf>
    <xf numFmtId="4" fontId="15" fillId="6" borderId="56" xfId="0" applyNumberFormat="1" applyFont="1" applyFill="1" applyBorder="1" applyAlignment="1">
      <alignment horizontal="left"/>
    </xf>
    <xf numFmtId="4" fontId="15" fillId="6" borderId="63" xfId="0" applyNumberFormat="1" applyFont="1" applyFill="1" applyBorder="1" applyAlignment="1">
      <alignment horizontal="left"/>
    </xf>
    <xf numFmtId="4" fontId="15" fillId="6" borderId="57" xfId="0" applyNumberFormat="1" applyFont="1" applyFill="1" applyBorder="1" applyAlignment="1">
      <alignment horizontal="left"/>
    </xf>
    <xf numFmtId="4" fontId="46" fillId="0" borderId="4" xfId="0" applyFont="1" applyBorder="1" applyAlignment="1">
      <alignment horizontal="left" vertical="center" wrapText="1"/>
    </xf>
    <xf numFmtId="4" fontId="46" fillId="0" borderId="11" xfId="0" applyFont="1" applyBorder="1" applyAlignment="1">
      <alignment horizontal="left" vertical="center" wrapText="1"/>
    </xf>
    <xf numFmtId="4" fontId="17" fillId="3" borderId="4" xfId="0" applyNumberFormat="1" applyFont="1" applyFill="1" applyBorder="1" applyAlignment="1">
      <alignment horizontal="center"/>
    </xf>
    <xf numFmtId="4" fontId="17" fillId="3" borderId="104" xfId="0" applyNumberFormat="1" applyFont="1" applyFill="1" applyBorder="1" applyAlignment="1">
      <alignment horizontal="center"/>
    </xf>
    <xf numFmtId="4" fontId="17" fillId="3" borderId="11" xfId="0" applyNumberFormat="1" applyFont="1" applyFill="1" applyBorder="1" applyAlignment="1">
      <alignment horizontal="center"/>
    </xf>
    <xf numFmtId="4" fontId="13" fillId="0" borderId="7" xfId="0" applyNumberFormat="1" applyFont="1" applyBorder="1" applyAlignment="1">
      <alignment horizontal="left" vertical="center" wrapText="1"/>
    </xf>
    <xf numFmtId="4" fontId="13" fillId="0" borderId="23" xfId="0" applyNumberFormat="1" applyFont="1" applyBorder="1" applyAlignment="1">
      <alignment horizontal="left" vertical="center" wrapText="1"/>
    </xf>
    <xf numFmtId="4" fontId="13" fillId="0" borderId="61" xfId="0" applyNumberFormat="1" applyFont="1" applyBorder="1" applyAlignment="1">
      <alignment horizontal="left" vertical="center" wrapText="1"/>
    </xf>
    <xf numFmtId="4" fontId="13" fillId="0" borderId="9" xfId="0" applyNumberFormat="1" applyFont="1" applyBorder="1" applyAlignment="1">
      <alignment horizontal="left" vertical="center" wrapText="1"/>
    </xf>
    <xf numFmtId="4" fontId="13" fillId="0" borderId="25" xfId="0" applyNumberFormat="1" applyFont="1" applyBorder="1" applyAlignment="1">
      <alignment horizontal="left" vertical="center" wrapText="1"/>
    </xf>
    <xf numFmtId="4" fontId="13" fillId="0" borderId="64" xfId="0" applyNumberFormat="1" applyFont="1" applyBorder="1" applyAlignment="1">
      <alignment horizontal="left" vertical="center" wrapText="1"/>
    </xf>
    <xf numFmtId="4" fontId="15" fillId="2" borderId="4" xfId="0" applyNumberFormat="1" applyFont="1" applyFill="1" applyBorder="1" applyAlignment="1">
      <alignment horizontal="center"/>
    </xf>
    <xf numFmtId="4" fontId="15" fillId="2" borderId="104" xfId="0" applyNumberFormat="1" applyFont="1" applyFill="1" applyBorder="1" applyAlignment="1">
      <alignment horizontal="center"/>
    </xf>
    <xf numFmtId="4" fontId="15" fillId="2" borderId="11" xfId="0" applyNumberFormat="1" applyFont="1" applyFill="1" applyBorder="1" applyAlignment="1">
      <alignment horizontal="center"/>
    </xf>
    <xf numFmtId="4" fontId="44" fillId="9" borderId="11" xfId="0" applyFont="1" applyFill="1" applyBorder="1" applyAlignment="1">
      <alignment horizontal="left" vertical="center" wrapText="1"/>
    </xf>
    <xf numFmtId="4" fontId="22" fillId="8" borderId="4" xfId="0" applyFont="1" applyFill="1" applyBorder="1" applyAlignment="1">
      <alignment horizontal="left" vertical="center"/>
    </xf>
    <xf numFmtId="4" fontId="22" fillId="8" borderId="113" xfId="0" applyFont="1" applyFill="1" applyBorder="1" applyAlignment="1">
      <alignment horizontal="left" vertical="center"/>
    </xf>
    <xf numFmtId="0" fontId="34" fillId="0" borderId="46" xfId="5" applyFont="1" applyBorder="1" applyAlignment="1">
      <alignment horizontal="left" vertical="center" wrapText="1"/>
    </xf>
    <xf numFmtId="0" fontId="2" fillId="0" borderId="2" xfId="5" applyBorder="1" applyAlignment="1">
      <alignment vertical="center" wrapText="1"/>
    </xf>
    <xf numFmtId="0" fontId="34" fillId="0" borderId="65" xfId="5" applyFont="1" applyBorder="1" applyAlignment="1">
      <alignment horizontal="left" vertical="center" wrapText="1"/>
    </xf>
    <xf numFmtId="0" fontId="34" fillId="0" borderId="14" xfId="5" applyFont="1" applyBorder="1" applyAlignment="1">
      <alignment horizontal="left" vertical="center" wrapText="1"/>
    </xf>
    <xf numFmtId="0" fontId="2" fillId="0" borderId="2" xfId="5" applyFont="1" applyBorder="1" applyAlignment="1">
      <alignment vertical="center" wrapText="1"/>
    </xf>
    <xf numFmtId="0" fontId="19" fillId="0" borderId="7" xfId="5" applyFont="1" applyBorder="1" applyAlignment="1">
      <alignment horizontal="left" vertical="center" wrapText="1"/>
    </xf>
    <xf numFmtId="0" fontId="19" fillId="0" borderId="23" xfId="5" applyFont="1" applyBorder="1" applyAlignment="1">
      <alignment horizontal="left" vertical="center" wrapText="1"/>
    </xf>
    <xf numFmtId="0" fontId="19" fillId="0" borderId="61" xfId="5" applyFont="1" applyBorder="1" applyAlignment="1">
      <alignment horizontal="left" vertical="center" wrapText="1"/>
    </xf>
    <xf numFmtId="0" fontId="20" fillId="0" borderId="20" xfId="5" applyFont="1" applyBorder="1" applyAlignment="1">
      <alignment horizontal="left" vertical="center" wrapText="1"/>
    </xf>
    <xf numFmtId="0" fontId="20" fillId="0" borderId="62" xfId="5" applyFont="1" applyBorder="1" applyAlignment="1">
      <alignment horizontal="left" vertical="center" wrapText="1"/>
    </xf>
    <xf numFmtId="0" fontId="19" fillId="0" borderId="9" xfId="5" applyFont="1" applyBorder="1" applyAlignment="1">
      <alignment horizontal="left" vertical="center" wrapText="1"/>
    </xf>
    <xf numFmtId="0" fontId="19" fillId="0" borderId="25" xfId="5" applyFont="1" applyBorder="1" applyAlignment="1">
      <alignment horizontal="left" vertical="center" wrapText="1"/>
    </xf>
    <xf numFmtId="0" fontId="19" fillId="0" borderId="64" xfId="5" applyFont="1" applyBorder="1" applyAlignment="1">
      <alignment horizontal="left" vertical="center" wrapText="1"/>
    </xf>
    <xf numFmtId="0" fontId="34" fillId="0" borderId="49" xfId="5" applyFont="1" applyBorder="1" applyAlignment="1">
      <alignment horizontal="left" vertical="center" wrapText="1"/>
    </xf>
    <xf numFmtId="0" fontId="2" fillId="0" borderId="1" xfId="5" applyFont="1" applyBorder="1" applyAlignment="1">
      <alignment vertical="center" wrapText="1"/>
    </xf>
    <xf numFmtId="0" fontId="34" fillId="0" borderId="2" xfId="5" applyFont="1" applyBorder="1" applyAlignment="1">
      <alignment horizontal="left" vertical="center" wrapText="1"/>
    </xf>
    <xf numFmtId="4" fontId="0" fillId="0" borderId="0" xfId="0" applyAlignment="1">
      <alignment horizontal="left" vertical="top"/>
    </xf>
    <xf numFmtId="4" fontId="0" fillId="0" borderId="0" xfId="0" applyAlignment="1">
      <alignment horizontal="center" vertical="top"/>
    </xf>
    <xf numFmtId="3" fontId="8" fillId="2" borderId="3" xfId="1" applyFont="1" applyFill="1" applyBorder="1" applyAlignment="1">
      <alignment horizontal="center" vertical="center" wrapText="1"/>
    </xf>
    <xf numFmtId="49" fontId="8" fillId="2" borderId="3" xfId="1" applyNumberFormat="1" applyFont="1" applyFill="1" applyBorder="1" applyAlignment="1">
      <alignment horizontal="center" vertical="center" wrapText="1"/>
    </xf>
    <xf numFmtId="0" fontId="29" fillId="0" borderId="50" xfId="5" applyFont="1" applyFill="1" applyBorder="1" applyAlignment="1">
      <alignment horizontal="left" vertical="center" wrapText="1"/>
    </xf>
    <xf numFmtId="0" fontId="29" fillId="0" borderId="24" xfId="5" applyFont="1" applyFill="1" applyBorder="1" applyAlignment="1">
      <alignment horizontal="left" vertical="center" wrapText="1"/>
    </xf>
    <xf numFmtId="0" fontId="29" fillId="0" borderId="12" xfId="5" applyFont="1" applyFill="1" applyBorder="1" applyAlignment="1">
      <alignment horizontal="left" vertical="center" wrapText="1"/>
    </xf>
    <xf numFmtId="0" fontId="29" fillId="0" borderId="0" xfId="5" applyFont="1" applyFill="1" applyBorder="1" applyAlignment="1">
      <alignment horizontal="left" vertical="center" wrapText="1"/>
    </xf>
    <xf numFmtId="0" fontId="29" fillId="0" borderId="65" xfId="5" applyFont="1" applyFill="1" applyBorder="1" applyAlignment="1">
      <alignment horizontal="left" vertical="center" wrapText="1"/>
    </xf>
    <xf numFmtId="0" fontId="29" fillId="0" borderId="14" xfId="5" applyFont="1" applyFill="1" applyBorder="1" applyAlignment="1">
      <alignment horizontal="left" vertical="center" wrapText="1"/>
    </xf>
    <xf numFmtId="0" fontId="16" fillId="0" borderId="18" xfId="5" applyFont="1" applyBorder="1" applyAlignment="1">
      <alignment horizontal="left" vertical="center" wrapText="1"/>
    </xf>
    <xf numFmtId="0" fontId="16" fillId="0" borderId="45" xfId="5" applyFont="1" applyBorder="1" applyAlignment="1">
      <alignment horizontal="left" vertical="center" wrapText="1"/>
    </xf>
    <xf numFmtId="0" fontId="16" fillId="0" borderId="19" xfId="5" applyFont="1" applyBorder="1" applyAlignment="1">
      <alignment horizontal="left" vertical="center" wrapText="1"/>
    </xf>
    <xf numFmtId="0" fontId="29" fillId="0" borderId="20" xfId="5" applyFont="1" applyFill="1" applyBorder="1" applyAlignment="1">
      <alignment horizontal="left" vertical="center" wrapText="1"/>
    </xf>
    <xf numFmtId="0" fontId="29" fillId="0" borderId="46" xfId="5" applyFont="1" applyBorder="1" applyAlignment="1">
      <alignment horizontal="left" vertical="center" wrapText="1"/>
    </xf>
    <xf numFmtId="0" fontId="58" fillId="0" borderId="65" xfId="5" applyFont="1" applyBorder="1" applyAlignment="1">
      <alignment horizontal="left"/>
    </xf>
    <xf numFmtId="0" fontId="58" fillId="0" borderId="14" xfId="5" applyFont="1" applyBorder="1" applyAlignment="1">
      <alignment horizontal="left"/>
    </xf>
    <xf numFmtId="0" fontId="44" fillId="9" borderId="11" xfId="5" applyFont="1" applyFill="1" applyBorder="1" applyAlignment="1">
      <alignment horizontal="left" vertical="center" wrapText="1"/>
    </xf>
    <xf numFmtId="0" fontId="15" fillId="4" borderId="0" xfId="5" applyFont="1" applyFill="1" applyAlignment="1">
      <alignment horizontal="left"/>
    </xf>
    <xf numFmtId="0" fontId="29" fillId="0" borderId="51" xfId="5" applyFont="1" applyBorder="1" applyAlignment="1">
      <alignment horizontal="left" vertical="center" wrapText="1"/>
    </xf>
    <xf numFmtId="0" fontId="29" fillId="0" borderId="26" xfId="5" applyFont="1" applyBorder="1" applyAlignment="1">
      <alignment horizontal="left" vertical="center" wrapText="1"/>
    </xf>
    <xf numFmtId="0" fontId="66" fillId="0" borderId="0" xfId="5" applyFont="1" applyAlignment="1">
      <alignment horizontal="left"/>
    </xf>
    <xf numFmtId="14" fontId="56" fillId="4" borderId="106" xfId="5" applyNumberFormat="1" applyFont="1" applyFill="1" applyBorder="1" applyAlignment="1">
      <alignment horizontal="center" vertical="center" wrapText="1"/>
    </xf>
    <xf numFmtId="14" fontId="56" fillId="4" borderId="105" xfId="5" applyNumberFormat="1" applyFont="1" applyFill="1" applyBorder="1" applyAlignment="1">
      <alignment horizontal="center" vertical="center" wrapText="1"/>
    </xf>
    <xf numFmtId="0" fontId="2" fillId="4" borderId="107" xfId="5" applyFill="1" applyBorder="1" applyAlignment="1">
      <alignment horizontal="center" vertical="center" wrapText="1"/>
    </xf>
    <xf numFmtId="0" fontId="60" fillId="4" borderId="52" xfId="5" applyFont="1" applyFill="1" applyBorder="1" applyAlignment="1">
      <alignment horizontal="left" vertical="center" wrapText="1"/>
    </xf>
    <xf numFmtId="0" fontId="61" fillId="4" borderId="17" xfId="5" applyFont="1" applyFill="1" applyBorder="1" applyAlignment="1">
      <alignment horizontal="left" vertical="center" wrapText="1"/>
    </xf>
    <xf numFmtId="0" fontId="55" fillId="4" borderId="12" xfId="5" applyFont="1" applyFill="1" applyBorder="1" applyAlignment="1">
      <alignment horizontal="left" vertical="center" wrapText="1"/>
    </xf>
    <xf numFmtId="0" fontId="61" fillId="4" borderId="29" xfId="5" applyFont="1" applyFill="1" applyBorder="1" applyAlignment="1">
      <alignment horizontal="left" vertical="center" wrapText="1"/>
    </xf>
    <xf numFmtId="0" fontId="61" fillId="4" borderId="56" xfId="5" applyFont="1" applyFill="1" applyBorder="1" applyAlignment="1">
      <alignment horizontal="left" vertical="center" wrapText="1"/>
    </xf>
    <xf numFmtId="0" fontId="61" fillId="4" borderId="103" xfId="5" applyFont="1" applyFill="1" applyBorder="1" applyAlignment="1">
      <alignment horizontal="left" vertical="center" wrapText="1"/>
    </xf>
    <xf numFmtId="14" fontId="56" fillId="4" borderId="15" xfId="5" applyNumberFormat="1" applyFont="1" applyFill="1" applyBorder="1" applyAlignment="1">
      <alignment horizontal="center" vertical="center" wrapText="1"/>
    </xf>
    <xf numFmtId="14" fontId="56" fillId="4" borderId="22" xfId="5" applyNumberFormat="1" applyFont="1" applyFill="1" applyBorder="1" applyAlignment="1">
      <alignment horizontal="center" vertical="center" wrapText="1"/>
    </xf>
    <xf numFmtId="0" fontId="2" fillId="4" borderId="33" xfId="5" applyFill="1" applyBorder="1" applyAlignment="1">
      <alignment horizontal="center" vertical="center" wrapText="1"/>
    </xf>
    <xf numFmtId="0" fontId="19" fillId="4" borderId="8" xfId="5" applyFont="1" applyFill="1" applyBorder="1" applyAlignment="1">
      <alignment horizontal="left" vertical="center" wrapText="1"/>
    </xf>
    <xf numFmtId="0" fontId="20" fillId="4" borderId="20" xfId="5" applyFont="1" applyFill="1" applyBorder="1" applyAlignment="1">
      <alignment horizontal="left" vertical="center" wrapText="1"/>
    </xf>
    <xf numFmtId="0" fontId="20" fillId="4" borderId="14" xfId="5" applyFont="1" applyFill="1" applyBorder="1" applyAlignment="1">
      <alignment horizontal="left" vertical="center" wrapText="1"/>
    </xf>
    <xf numFmtId="0" fontId="19" fillId="4" borderId="9" xfId="5" applyFont="1" applyFill="1" applyBorder="1" applyAlignment="1">
      <alignment horizontal="left" vertical="center" wrapText="1"/>
    </xf>
    <xf numFmtId="0" fontId="19" fillId="4" borderId="25" xfId="5" applyFont="1" applyFill="1" applyBorder="1" applyAlignment="1">
      <alignment horizontal="left" vertical="center" wrapText="1"/>
    </xf>
    <xf numFmtId="0" fontId="19" fillId="4" borderId="26" xfId="5" applyFont="1" applyFill="1" applyBorder="1" applyAlignment="1">
      <alignment horizontal="left" vertical="center" wrapText="1"/>
    </xf>
    <xf numFmtId="4" fontId="38" fillId="17" borderId="3" xfId="5" applyNumberFormat="1" applyFont="1" applyFill="1" applyBorder="1" applyAlignment="1">
      <alignment horizontal="left"/>
    </xf>
    <xf numFmtId="4" fontId="38" fillId="17" borderId="5" xfId="5" applyNumberFormat="1" applyFont="1" applyFill="1" applyBorder="1" applyAlignment="1">
      <alignment horizontal="left"/>
    </xf>
    <xf numFmtId="4" fontId="38" fillId="17" borderId="31" xfId="5" applyNumberFormat="1" applyFont="1" applyFill="1" applyBorder="1" applyAlignment="1">
      <alignment horizontal="left"/>
    </xf>
    <xf numFmtId="4" fontId="44" fillId="17" borderId="3" xfId="5" applyNumberFormat="1" applyFont="1" applyFill="1" applyBorder="1" applyAlignment="1">
      <alignment horizontal="left"/>
    </xf>
    <xf numFmtId="4" fontId="44" fillId="17" borderId="5" xfId="5" applyNumberFormat="1" applyFont="1" applyFill="1" applyBorder="1" applyAlignment="1">
      <alignment horizontal="left"/>
    </xf>
    <xf numFmtId="0" fontId="19" fillId="4" borderId="7" xfId="5" applyFont="1" applyFill="1" applyBorder="1" applyAlignment="1">
      <alignment horizontal="left" vertical="center" wrapText="1"/>
    </xf>
    <xf numFmtId="0" fontId="19" fillId="4" borderId="23" xfId="5" applyFont="1" applyFill="1" applyBorder="1" applyAlignment="1">
      <alignment horizontal="left" vertical="center" wrapText="1"/>
    </xf>
    <xf numFmtId="0" fontId="19" fillId="4" borderId="24" xfId="5" applyFont="1" applyFill="1" applyBorder="1" applyAlignment="1">
      <alignment horizontal="left" vertical="center" wrapText="1"/>
    </xf>
    <xf numFmtId="0" fontId="13" fillId="0" borderId="8" xfId="5" applyFont="1" applyBorder="1" applyAlignment="1">
      <alignment horizontal="left" vertical="top" wrapText="1"/>
    </xf>
    <xf numFmtId="0" fontId="13" fillId="0" borderId="20" xfId="5" applyFont="1" applyBorder="1" applyAlignment="1">
      <alignment horizontal="left" vertical="top" wrapText="1"/>
    </xf>
    <xf numFmtId="0" fontId="13" fillId="0" borderId="14" xfId="5" applyFont="1" applyBorder="1" applyAlignment="1">
      <alignment horizontal="left" vertical="top" wrapText="1"/>
    </xf>
    <xf numFmtId="4" fontId="59" fillId="0" borderId="22" xfId="5" applyNumberFormat="1" applyFont="1" applyBorder="1" applyAlignment="1">
      <alignment horizontal="left" vertical="top" wrapText="1"/>
    </xf>
    <xf numFmtId="0" fontId="60" fillId="0" borderId="52" xfId="5" applyFont="1" applyFill="1" applyBorder="1" applyAlignment="1">
      <alignment horizontal="left" vertical="center" wrapText="1"/>
    </xf>
    <xf numFmtId="0" fontId="60" fillId="0" borderId="17" xfId="5" applyFont="1" applyFill="1" applyBorder="1" applyAlignment="1">
      <alignment horizontal="left" vertical="center" wrapText="1"/>
    </xf>
    <xf numFmtId="0" fontId="60" fillId="0" borderId="56" xfId="5" applyFont="1" applyFill="1" applyBorder="1" applyAlignment="1">
      <alignment horizontal="left" vertical="center" wrapText="1"/>
    </xf>
    <xf numFmtId="0" fontId="60" fillId="0" borderId="103" xfId="5" applyFont="1" applyFill="1" applyBorder="1" applyAlignment="1">
      <alignment horizontal="left" vertical="center" wrapText="1"/>
    </xf>
    <xf numFmtId="14" fontId="56" fillId="0" borderId="15" xfId="5" applyNumberFormat="1" applyFont="1" applyFill="1" applyBorder="1" applyAlignment="1">
      <alignment horizontal="center" vertical="center" wrapText="1"/>
    </xf>
    <xf numFmtId="14" fontId="56" fillId="0" borderId="33" xfId="5" applyNumberFormat="1" applyFont="1" applyFill="1" applyBorder="1" applyAlignment="1">
      <alignment horizontal="center" vertical="center" wrapText="1"/>
    </xf>
    <xf numFmtId="14" fontId="56" fillId="0" borderId="106" xfId="5" applyNumberFormat="1" applyFont="1" applyFill="1" applyBorder="1" applyAlignment="1">
      <alignment horizontal="center" vertical="center" wrapText="1"/>
    </xf>
    <xf numFmtId="14" fontId="56" fillId="0" borderId="107" xfId="5" applyNumberFormat="1" applyFont="1" applyFill="1" applyBorder="1" applyAlignment="1">
      <alignment horizontal="center" vertical="center" wrapText="1"/>
    </xf>
    <xf numFmtId="0" fontId="55" fillId="4" borderId="52" xfId="5" applyFont="1" applyFill="1" applyBorder="1" applyAlignment="1">
      <alignment horizontal="left" vertical="center" wrapText="1"/>
    </xf>
    <xf numFmtId="0" fontId="55" fillId="4" borderId="17" xfId="5" applyFont="1" applyFill="1" applyBorder="1" applyAlignment="1">
      <alignment horizontal="left" vertical="center" wrapText="1"/>
    </xf>
    <xf numFmtId="0" fontId="55" fillId="4" borderId="56" xfId="5" applyFont="1" applyFill="1" applyBorder="1" applyAlignment="1">
      <alignment horizontal="left" vertical="center" wrapText="1"/>
    </xf>
    <xf numFmtId="0" fontId="55" fillId="4" borderId="103" xfId="5" applyFont="1" applyFill="1" applyBorder="1" applyAlignment="1">
      <alignment horizontal="left" vertical="center" wrapText="1"/>
    </xf>
    <xf numFmtId="14" fontId="56" fillId="4" borderId="33" xfId="5" applyNumberFormat="1" applyFont="1" applyFill="1" applyBorder="1" applyAlignment="1">
      <alignment horizontal="center" vertical="center" wrapText="1"/>
    </xf>
    <xf numFmtId="14" fontId="56" fillId="4" borderId="107" xfId="5" applyNumberFormat="1" applyFont="1" applyFill="1" applyBorder="1" applyAlignment="1">
      <alignment horizontal="center" vertical="center" wrapText="1"/>
    </xf>
    <xf numFmtId="0" fontId="2" fillId="4" borderId="17" xfId="5" applyFill="1" applyBorder="1" applyAlignment="1">
      <alignment horizontal="left" vertical="center" wrapText="1"/>
    </xf>
    <xf numFmtId="0" fontId="2" fillId="4" borderId="56" xfId="5" applyFill="1" applyBorder="1" applyAlignment="1">
      <alignment horizontal="left" vertical="center" wrapText="1"/>
    </xf>
    <xf numFmtId="0" fontId="2" fillId="4" borderId="103" xfId="5" applyFill="1" applyBorder="1" applyAlignment="1">
      <alignment horizontal="left" vertical="center" wrapText="1"/>
    </xf>
    <xf numFmtId="0" fontId="55" fillId="0" borderId="52" xfId="5" applyFont="1" applyFill="1" applyBorder="1" applyAlignment="1">
      <alignment horizontal="left" vertical="center" wrapText="1"/>
    </xf>
    <xf numFmtId="0" fontId="55" fillId="0" borderId="17" xfId="5" applyFont="1" applyFill="1" applyBorder="1" applyAlignment="1">
      <alignment horizontal="left" vertical="center" wrapText="1"/>
    </xf>
    <xf numFmtId="0" fontId="55" fillId="0" borderId="56" xfId="5" applyFont="1" applyFill="1" applyBorder="1" applyAlignment="1">
      <alignment horizontal="left" vertical="center" wrapText="1"/>
    </xf>
    <xf numFmtId="0" fontId="55" fillId="0" borderId="103" xfId="5" applyFont="1" applyFill="1" applyBorder="1" applyAlignment="1">
      <alignment horizontal="left" vertical="center" wrapText="1"/>
    </xf>
    <xf numFmtId="0" fontId="55" fillId="4" borderId="29" xfId="5" applyFont="1" applyFill="1" applyBorder="1" applyAlignment="1">
      <alignment horizontal="left" vertical="center" wrapText="1"/>
    </xf>
    <xf numFmtId="14" fontId="56" fillId="0" borderId="22" xfId="5" applyNumberFormat="1" applyFont="1" applyFill="1" applyBorder="1" applyAlignment="1">
      <alignment horizontal="center" vertical="center" wrapText="1"/>
    </xf>
    <xf numFmtId="14" fontId="56" fillId="0" borderId="105" xfId="5" applyNumberFormat="1" applyFont="1" applyFill="1" applyBorder="1" applyAlignment="1">
      <alignment horizontal="center" vertical="center" wrapText="1"/>
    </xf>
    <xf numFmtId="0" fontId="60" fillId="0" borderId="12" xfId="5" applyFont="1" applyFill="1" applyBorder="1" applyAlignment="1">
      <alignment horizontal="left" vertical="center" wrapText="1"/>
    </xf>
    <xf numFmtId="0" fontId="60" fillId="0" borderId="29" xfId="5" applyFont="1" applyFill="1" applyBorder="1" applyAlignment="1">
      <alignment horizontal="left" vertical="center" wrapText="1"/>
    </xf>
    <xf numFmtId="0" fontId="2" fillId="4" borderId="12" xfId="5" applyFill="1" applyBorder="1" applyAlignment="1">
      <alignment horizontal="left" vertical="center" wrapText="1"/>
    </xf>
    <xf numFmtId="0" fontId="2" fillId="4" borderId="29" xfId="5" applyFill="1" applyBorder="1" applyAlignment="1">
      <alignment horizontal="left" vertical="center" wrapText="1"/>
    </xf>
    <xf numFmtId="0" fontId="2" fillId="4" borderId="22" xfId="5" applyFill="1" applyBorder="1" applyAlignment="1">
      <alignment horizontal="center" vertical="center" wrapText="1"/>
    </xf>
    <xf numFmtId="0" fontId="2" fillId="4" borderId="105" xfId="5" applyFill="1" applyBorder="1" applyAlignment="1">
      <alignment horizontal="center" vertical="center" wrapText="1"/>
    </xf>
    <xf numFmtId="0" fontId="56" fillId="9" borderId="4" xfId="5" applyFont="1" applyFill="1" applyBorder="1" applyAlignment="1">
      <alignment horizontal="center" vertical="center" wrapText="1"/>
    </xf>
    <xf numFmtId="0" fontId="56" fillId="9" borderId="11" xfId="5" applyFont="1" applyFill="1" applyBorder="1" applyAlignment="1">
      <alignment horizontal="center" vertical="center" wrapText="1"/>
    </xf>
    <xf numFmtId="0" fontId="38" fillId="16" borderId="4" xfId="5" applyFont="1" applyFill="1" applyBorder="1" applyAlignment="1">
      <alignment horizontal="center" vertical="center" wrapText="1"/>
    </xf>
    <xf numFmtId="0" fontId="38" fillId="16" borderId="11" xfId="5" applyFont="1" applyFill="1" applyBorder="1" applyAlignment="1">
      <alignment horizontal="center" vertical="center" wrapText="1"/>
    </xf>
    <xf numFmtId="0" fontId="55" fillId="0" borderId="4" xfId="5" applyFont="1" applyFill="1" applyBorder="1" applyAlignment="1">
      <alignment horizontal="left" vertical="center" wrapText="1"/>
    </xf>
    <xf numFmtId="0" fontId="55" fillId="0" borderId="113" xfId="5" applyFont="1" applyFill="1" applyBorder="1" applyAlignment="1">
      <alignment horizontal="left" vertical="center" wrapText="1"/>
    </xf>
    <xf numFmtId="4" fontId="21" fillId="10" borderId="4" xfId="0" applyFont="1" applyFill="1" applyBorder="1" applyAlignment="1">
      <alignment horizontal="center" vertical="center" wrapText="1"/>
    </xf>
    <xf numFmtId="4" fontId="21" fillId="10" borderId="11" xfId="0" applyFont="1" applyFill="1" applyBorder="1" applyAlignment="1">
      <alignment horizontal="center" vertical="center" wrapText="1"/>
    </xf>
    <xf numFmtId="4" fontId="35" fillId="0" borderId="51" xfId="0" applyFont="1" applyBorder="1" applyAlignment="1">
      <alignment horizontal="left" vertical="center" wrapText="1"/>
    </xf>
    <xf numFmtId="4" fontId="0" fillId="0" borderId="26" xfId="0" applyBorder="1" applyAlignment="1">
      <alignment vertical="center" wrapText="1"/>
    </xf>
    <xf numFmtId="4" fontId="35" fillId="0" borderId="50" xfId="0" applyFont="1" applyBorder="1" applyAlignment="1">
      <alignment horizontal="left" vertical="center" wrapText="1"/>
    </xf>
    <xf numFmtId="4" fontId="0" fillId="0" borderId="24" xfId="0" applyBorder="1" applyAlignment="1">
      <alignment vertical="center" wrapText="1"/>
    </xf>
    <xf numFmtId="4" fontId="35" fillId="0" borderId="23" xfId="0" applyFont="1" applyBorder="1" applyAlignment="1">
      <alignment horizontal="left" vertical="center" wrapText="1"/>
    </xf>
    <xf numFmtId="4" fontId="35" fillId="0" borderId="25" xfId="0" applyFont="1" applyBorder="1" applyAlignment="1">
      <alignment horizontal="left" vertical="center" wrapText="1"/>
    </xf>
    <xf numFmtId="4" fontId="35" fillId="2" borderId="4" xfId="0" applyFont="1" applyFill="1" applyBorder="1" applyAlignment="1">
      <alignment horizontal="center" vertical="center" wrapText="1"/>
    </xf>
    <xf numFmtId="4" fontId="35" fillId="2" borderId="104" xfId="0" applyFont="1" applyFill="1" applyBorder="1" applyAlignment="1">
      <alignment horizontal="center" vertical="center" wrapText="1"/>
    </xf>
    <xf numFmtId="0" fontId="21" fillId="10" borderId="4" xfId="5" applyFont="1" applyFill="1" applyBorder="1" applyAlignment="1">
      <alignment horizontal="center" vertical="center" wrapText="1"/>
    </xf>
    <xf numFmtId="0" fontId="21" fillId="10" borderId="11" xfId="5" applyFont="1" applyFill="1" applyBorder="1" applyAlignment="1">
      <alignment horizontal="center" vertical="center" wrapText="1"/>
    </xf>
    <xf numFmtId="0" fontId="19" fillId="0" borderId="104" xfId="5" applyFont="1" applyBorder="1" applyAlignment="1">
      <alignment horizontal="left" vertical="center" wrapText="1"/>
    </xf>
    <xf numFmtId="0" fontId="37" fillId="0" borderId="56" xfId="5" applyFont="1" applyBorder="1" applyAlignment="1">
      <alignment horizontal="left" vertical="center" wrapText="1"/>
    </xf>
    <xf numFmtId="0" fontId="37" fillId="0" borderId="57" xfId="5" applyFont="1" applyBorder="1" applyAlignment="1">
      <alignment horizontal="left" vertical="center" wrapText="1"/>
    </xf>
    <xf numFmtId="0" fontId="37" fillId="0" borderId="50" xfId="5" applyFont="1" applyBorder="1" applyAlignment="1">
      <alignment horizontal="left" vertical="center" wrapText="1"/>
    </xf>
    <xf numFmtId="0" fontId="37" fillId="0" borderId="61" xfId="5" applyFont="1" applyBorder="1" applyAlignment="1">
      <alignment horizontal="left" vertical="center" wrapText="1"/>
    </xf>
    <xf numFmtId="0" fontId="37" fillId="0" borderId="51" xfId="5" applyFont="1" applyBorder="1" applyAlignment="1">
      <alignment horizontal="center" vertical="center" wrapText="1"/>
    </xf>
    <xf numFmtId="0" fontId="37" fillId="0" borderId="64" xfId="5" applyFont="1" applyBorder="1" applyAlignment="1">
      <alignment horizontal="center" vertical="center" wrapText="1"/>
    </xf>
    <xf numFmtId="0" fontId="37" fillId="0" borderId="56" xfId="5" applyFont="1" applyBorder="1" applyAlignment="1">
      <alignment horizontal="center" vertical="center" wrapText="1"/>
    </xf>
    <xf numFmtId="0" fontId="37" fillId="0" borderId="57" xfId="5" applyFont="1" applyBorder="1" applyAlignment="1">
      <alignment horizontal="center" vertical="center" wrapText="1"/>
    </xf>
    <xf numFmtId="0" fontId="37" fillId="0" borderId="12" xfId="5" applyFont="1" applyBorder="1" applyAlignment="1">
      <alignment horizontal="left" vertical="center" wrapText="1"/>
    </xf>
    <xf numFmtId="0" fontId="37" fillId="0" borderId="55" xfId="5" applyFont="1" applyBorder="1" applyAlignment="1">
      <alignment horizontal="left" vertical="center" wrapText="1"/>
    </xf>
    <xf numFmtId="0" fontId="37" fillId="0" borderId="52" xfId="5" applyFont="1" applyBorder="1" applyAlignment="1">
      <alignment horizontal="left" vertical="center" wrapText="1"/>
    </xf>
    <xf numFmtId="0" fontId="37" fillId="0" borderId="53" xfId="5" applyFont="1" applyBorder="1" applyAlignment="1">
      <alignment horizontal="left" vertical="center" wrapText="1"/>
    </xf>
    <xf numFmtId="0" fontId="37" fillId="0" borderId="59" xfId="5" applyFont="1" applyBorder="1" applyAlignment="1">
      <alignment horizontal="left" vertical="center" wrapText="1"/>
    </xf>
    <xf numFmtId="0" fontId="37" fillId="0" borderId="60" xfId="5" applyFont="1" applyBorder="1" applyAlignment="1">
      <alignment horizontal="left" vertical="center" wrapText="1"/>
    </xf>
    <xf numFmtId="0" fontId="21" fillId="2" borderId="4" xfId="5" applyFont="1" applyFill="1" applyBorder="1" applyAlignment="1">
      <alignment horizontal="center" vertical="center" wrapText="1"/>
    </xf>
    <xf numFmtId="0" fontId="21" fillId="2" borderId="11" xfId="5" applyFont="1" applyFill="1" applyBorder="1" applyAlignment="1">
      <alignment horizontal="center" vertical="center" wrapText="1"/>
    </xf>
    <xf numFmtId="0" fontId="36" fillId="0" borderId="52" xfId="5" applyFont="1" applyFill="1" applyBorder="1" applyAlignment="1">
      <alignment horizontal="left" vertical="center" wrapText="1"/>
    </xf>
    <xf numFmtId="0" fontId="36" fillId="0" borderId="53" xfId="5" applyFont="1" applyFill="1" applyBorder="1" applyAlignment="1">
      <alignment horizontal="left" vertical="center" wrapText="1"/>
    </xf>
    <xf numFmtId="0" fontId="37" fillId="0" borderId="12" xfId="5" applyFont="1" applyBorder="1" applyAlignment="1">
      <alignment horizontal="center" vertical="center" wrapText="1"/>
    </xf>
    <xf numFmtId="0" fontId="37" fillId="0" borderId="55" xfId="5" applyFont="1" applyBorder="1" applyAlignment="1">
      <alignment horizontal="center" vertical="center" wrapText="1"/>
    </xf>
    <xf numFmtId="0" fontId="38" fillId="0" borderId="55" xfId="5" applyFont="1" applyBorder="1" applyAlignment="1">
      <alignment horizontal="left" vertical="center" wrapText="1"/>
    </xf>
    <xf numFmtId="0" fontId="36" fillId="0" borderId="12" xfId="5" applyFont="1" applyFill="1" applyBorder="1" applyAlignment="1">
      <alignment horizontal="left" vertical="center" wrapText="1"/>
    </xf>
    <xf numFmtId="0" fontId="36" fillId="0" borderId="55" xfId="5" applyFont="1" applyFill="1" applyBorder="1" applyAlignment="1">
      <alignment horizontal="left" vertical="center" wrapText="1"/>
    </xf>
    <xf numFmtId="0" fontId="37" fillId="0" borderId="28" xfId="5" applyFont="1" applyBorder="1" applyAlignment="1">
      <alignment horizontal="left" vertical="center" wrapText="1"/>
    </xf>
    <xf numFmtId="49" fontId="37" fillId="0" borderId="12" xfId="5" applyNumberFormat="1" applyFont="1" applyBorder="1" applyAlignment="1">
      <alignment horizontal="left" vertical="center" wrapText="1"/>
    </xf>
    <xf numFmtId="49" fontId="37" fillId="0" borderId="55" xfId="5" applyNumberFormat="1" applyFont="1" applyBorder="1" applyAlignment="1">
      <alignment horizontal="left" vertical="center" wrapText="1"/>
    </xf>
    <xf numFmtId="0" fontId="37" fillId="0" borderId="63" xfId="5" applyFont="1" applyBorder="1" applyAlignment="1">
      <alignment horizontal="left" vertical="center" wrapText="1"/>
    </xf>
    <xf numFmtId="0" fontId="38" fillId="0" borderId="53" xfId="5" applyFont="1" applyBorder="1" applyAlignment="1">
      <alignment horizontal="left" vertical="center" wrapText="1"/>
    </xf>
    <xf numFmtId="0" fontId="37" fillId="0" borderId="0" xfId="5" applyFont="1" applyBorder="1" applyAlignment="1">
      <alignment horizontal="left" vertical="center" wrapText="1"/>
    </xf>
    <xf numFmtId="0" fontId="37" fillId="0" borderId="51" xfId="5" applyFont="1" applyBorder="1" applyAlignment="1">
      <alignment horizontal="left" vertical="center" wrapText="1"/>
    </xf>
    <xf numFmtId="0" fontId="37" fillId="0" borderId="64" xfId="5" applyFont="1" applyBorder="1" applyAlignment="1">
      <alignment horizontal="left" vertical="center" wrapText="1"/>
    </xf>
    <xf numFmtId="4" fontId="0" fillId="0" borderId="20" xfId="0" applyBorder="1" applyAlignment="1">
      <alignment horizontal="left" vertical="center" wrapText="1"/>
    </xf>
    <xf numFmtId="4" fontId="0" fillId="0" borderId="14" xfId="0" applyBorder="1" applyAlignment="1">
      <alignment horizontal="left" vertical="center" wrapText="1"/>
    </xf>
    <xf numFmtId="4" fontId="34" fillId="0" borderId="52" xfId="0" applyFont="1" applyBorder="1" applyAlignment="1">
      <alignment horizontal="left" vertical="center" wrapText="1"/>
    </xf>
    <xf numFmtId="4" fontId="34" fillId="0" borderId="28" xfId="0" applyFont="1" applyBorder="1" applyAlignment="1">
      <alignment horizontal="left" vertical="center" wrapText="1"/>
    </xf>
    <xf numFmtId="4" fontId="0" fillId="0" borderId="28" xfId="0" applyBorder="1" applyAlignment="1"/>
    <xf numFmtId="4" fontId="0" fillId="0" borderId="53" xfId="0" applyBorder="1" applyAlignment="1"/>
    <xf numFmtId="4" fontId="42" fillId="0" borderId="4" xfId="0" applyFont="1" applyFill="1" applyBorder="1" applyAlignment="1">
      <alignment horizontal="left" vertical="center" wrapText="1"/>
    </xf>
    <xf numFmtId="4" fontId="0" fillId="0" borderId="11" xfId="0" applyFont="1" applyFill="1" applyBorder="1" applyAlignment="1">
      <alignment horizontal="left" vertical="center" wrapText="1"/>
    </xf>
    <xf numFmtId="4" fontId="44" fillId="2" borderId="3" xfId="0" applyFont="1" applyFill="1" applyBorder="1" applyAlignment="1">
      <alignment horizontal="left" vertical="center" wrapText="1"/>
    </xf>
    <xf numFmtId="4" fontId="71" fillId="2" borderId="3" xfId="0" applyFont="1" applyFill="1" applyBorder="1" applyAlignment="1">
      <alignment horizontal="left" vertical="center" wrapText="1"/>
    </xf>
    <xf numFmtId="4" fontId="14" fillId="0" borderId="0" xfId="0" applyFont="1" applyAlignment="1"/>
    <xf numFmtId="4" fontId="0" fillId="0" borderId="0" xfId="0" applyAlignment="1"/>
    <xf numFmtId="4" fontId="0" fillId="0" borderId="104" xfId="0" applyBorder="1" applyAlignment="1">
      <alignment horizontal="left" vertical="center"/>
    </xf>
    <xf numFmtId="4" fontId="22" fillId="8" borderId="56" xfId="0" applyFont="1" applyFill="1" applyBorder="1" applyAlignment="1">
      <alignment horizontal="left" vertical="center"/>
    </xf>
    <xf numFmtId="4" fontId="0" fillId="0" borderId="63" xfId="0" applyBorder="1" applyAlignment="1">
      <alignment horizontal="left" vertical="center"/>
    </xf>
    <xf numFmtId="4" fontId="22" fillId="8" borderId="4" xfId="0" applyFont="1" applyFill="1" applyBorder="1" applyAlignment="1">
      <alignment horizontal="left" vertical="center" wrapText="1"/>
    </xf>
    <xf numFmtId="4" fontId="0" fillId="0" borderId="104" xfId="0" applyBorder="1" applyAlignment="1">
      <alignment horizontal="left" vertical="center" wrapText="1"/>
    </xf>
    <xf numFmtId="4" fontId="0" fillId="0" borderId="11" xfId="0" applyBorder="1" applyAlignment="1">
      <alignment horizontal="left" vertical="center" wrapText="1"/>
    </xf>
    <xf numFmtId="4" fontId="52" fillId="0" borderId="0" xfId="0" applyFont="1" applyAlignment="1">
      <alignment horizontal="center" vertical="top"/>
    </xf>
    <xf numFmtId="4" fontId="22" fillId="8" borderId="108" xfId="0" applyFont="1" applyFill="1" applyBorder="1" applyAlignment="1">
      <alignment horizontal="left" vertical="center" wrapText="1"/>
    </xf>
    <xf numFmtId="4" fontId="0" fillId="0" borderId="109" xfId="0" applyBorder="1" applyAlignment="1">
      <alignment horizontal="left" vertical="center" wrapText="1"/>
    </xf>
    <xf numFmtId="4" fontId="0" fillId="0" borderId="59" xfId="0" applyBorder="1" applyAlignment="1">
      <alignment horizontal="left" vertical="center" wrapText="1"/>
    </xf>
    <xf numFmtId="4" fontId="0" fillId="0" borderId="19" xfId="0" applyBorder="1" applyAlignment="1">
      <alignment horizontal="left" vertical="center" wrapText="1"/>
    </xf>
    <xf numFmtId="4" fontId="0" fillId="0" borderId="12" xfId="0" applyBorder="1" applyAlignment="1">
      <alignment horizontal="left" vertical="center" wrapText="1"/>
    </xf>
    <xf numFmtId="4" fontId="0" fillId="0" borderId="29" xfId="0" applyBorder="1" applyAlignment="1">
      <alignment horizontal="left" vertical="center" wrapText="1"/>
    </xf>
    <xf numFmtId="4" fontId="0" fillId="0" borderId="56" xfId="0" applyBorder="1" applyAlignment="1">
      <alignment horizontal="left" vertical="center" wrapText="1"/>
    </xf>
    <xf numFmtId="4" fontId="0" fillId="0" borderId="103" xfId="0" applyBorder="1" applyAlignment="1">
      <alignment horizontal="left" vertical="center" wrapText="1"/>
    </xf>
    <xf numFmtId="4" fontId="22" fillId="8" borderId="52" xfId="0" applyFont="1" applyFill="1" applyBorder="1" applyAlignment="1">
      <alignment horizontal="left" vertical="center"/>
    </xf>
    <xf numFmtId="4" fontId="0" fillId="0" borderId="17" xfId="0" applyBorder="1" applyAlignment="1">
      <alignment horizontal="left" vertical="center"/>
    </xf>
    <xf numFmtId="4" fontId="22" fillId="8" borderId="52" xfId="0" applyFont="1" applyFill="1" applyBorder="1" applyAlignment="1">
      <alignment horizontal="left" vertical="center" wrapText="1"/>
    </xf>
    <xf numFmtId="4" fontId="0" fillId="0" borderId="17" xfId="0" applyBorder="1" applyAlignment="1">
      <alignment horizontal="left" vertical="center" wrapText="1"/>
    </xf>
    <xf numFmtId="3" fontId="9" fillId="11" borderId="3" xfId="1" applyFont="1" applyFill="1" applyBorder="1" applyAlignment="1">
      <alignment horizontal="left"/>
    </xf>
    <xf numFmtId="4" fontId="29" fillId="20" borderId="50" xfId="0" applyFont="1" applyFill="1" applyBorder="1" applyAlignment="1">
      <alignment horizontal="left" vertical="center" wrapText="1"/>
    </xf>
    <xf numFmtId="4" fontId="29" fillId="20" borderId="23" xfId="0" applyFont="1" applyFill="1" applyBorder="1" applyAlignment="1">
      <alignment horizontal="left" vertical="center" wrapText="1"/>
    </xf>
    <xf numFmtId="4" fontId="29" fillId="0" borderId="4" xfId="0" applyFont="1" applyFill="1" applyBorder="1" applyAlignment="1">
      <alignment horizontal="left" vertical="center" wrapText="1"/>
    </xf>
    <xf numFmtId="4" fontId="29" fillId="0" borderId="113" xfId="0" applyFont="1" applyFill="1" applyBorder="1" applyAlignment="1">
      <alignment horizontal="left" vertical="center" wrapText="1"/>
    </xf>
    <xf numFmtId="4" fontId="46" fillId="0" borderId="4" xfId="0" applyFont="1" applyFill="1" applyBorder="1" applyAlignment="1">
      <alignment horizontal="left" vertical="center" wrapText="1"/>
    </xf>
    <xf numFmtId="4" fontId="46" fillId="0" borderId="113" xfId="0" applyFont="1" applyFill="1" applyBorder="1" applyAlignment="1">
      <alignment horizontal="left" vertical="center" wrapText="1"/>
    </xf>
    <xf numFmtId="4" fontId="29" fillId="0" borderId="4" xfId="0" applyFont="1" applyFill="1" applyBorder="1" applyAlignment="1">
      <alignment horizontal="left" vertical="top" wrapText="1"/>
    </xf>
    <xf numFmtId="4" fontId="29" fillId="0" borderId="113" xfId="0" applyFont="1" applyFill="1" applyBorder="1" applyAlignment="1">
      <alignment horizontal="left" vertical="top" wrapText="1"/>
    </xf>
    <xf numFmtId="4" fontId="29" fillId="20" borderId="4" xfId="0" applyFont="1" applyFill="1" applyBorder="1" applyAlignment="1">
      <alignment horizontal="left" vertical="center" wrapText="1"/>
    </xf>
    <xf numFmtId="4" fontId="29" fillId="20" borderId="113" xfId="0" applyFont="1" applyFill="1" applyBorder="1" applyAlignment="1">
      <alignment horizontal="left" vertical="center" wrapText="1"/>
    </xf>
    <xf numFmtId="4" fontId="13" fillId="0" borderId="8" xfId="0" applyFont="1" applyBorder="1" applyAlignment="1">
      <alignment horizontal="left" vertical="top" wrapText="1"/>
    </xf>
    <xf numFmtId="4" fontId="13" fillId="0" borderId="20" xfId="0" applyFont="1" applyBorder="1" applyAlignment="1">
      <alignment horizontal="left" vertical="top" wrapText="1"/>
    </xf>
    <xf numFmtId="4" fontId="13" fillId="0" borderId="14" xfId="0" applyFont="1" applyBorder="1" applyAlignment="1">
      <alignment horizontal="left" vertical="top" wrapText="1"/>
    </xf>
    <xf numFmtId="4" fontId="13" fillId="0" borderId="14" xfId="0" applyFont="1" applyBorder="1" applyAlignment="1">
      <alignment horizontal="left" vertical="center" wrapText="1"/>
    </xf>
    <xf numFmtId="4" fontId="29" fillId="21" borderId="4" xfId="0" applyFont="1" applyFill="1" applyBorder="1" applyAlignment="1">
      <alignment horizontal="left" vertical="center" wrapText="1"/>
    </xf>
    <xf numFmtId="4" fontId="29" fillId="21" borderId="113" xfId="0" applyFont="1" applyFill="1" applyBorder="1" applyAlignment="1">
      <alignment horizontal="left" vertical="center" wrapText="1"/>
    </xf>
    <xf numFmtId="4" fontId="29" fillId="21" borderId="50" xfId="0" applyFont="1" applyFill="1" applyBorder="1" applyAlignment="1">
      <alignment horizontal="left" vertical="center" wrapText="1"/>
    </xf>
    <xf numFmtId="4" fontId="29" fillId="21" borderId="23" xfId="0" applyFont="1" applyFill="1" applyBorder="1" applyAlignment="1">
      <alignment horizontal="left" vertical="center" wrapText="1"/>
    </xf>
    <xf numFmtId="4" fontId="46" fillId="21" borderId="50" xfId="0" applyFont="1" applyFill="1" applyBorder="1" applyAlignment="1">
      <alignment horizontal="left" vertical="center" wrapText="1"/>
    </xf>
    <xf numFmtId="4" fontId="46" fillId="21" borderId="23" xfId="0" applyFont="1" applyFill="1" applyBorder="1" applyAlignment="1">
      <alignment horizontal="left" vertical="center" wrapText="1"/>
    </xf>
    <xf numFmtId="4" fontId="20" fillId="0" borderId="7" xfId="0" applyFont="1" applyBorder="1" applyAlignment="1">
      <alignment horizontal="left" vertical="center" wrapText="1"/>
    </xf>
    <xf numFmtId="4" fontId="20" fillId="0" borderId="23" xfId="0" applyFont="1" applyBorder="1" applyAlignment="1">
      <alignment horizontal="left" vertical="center" wrapText="1"/>
    </xf>
    <xf numFmtId="4" fontId="20" fillId="0" borderId="61" xfId="0" applyFont="1" applyBorder="1" applyAlignment="1">
      <alignment horizontal="left" vertical="center" wrapText="1"/>
    </xf>
    <xf numFmtId="4" fontId="13" fillId="0" borderId="2" xfId="0" applyNumberFormat="1" applyFont="1" applyBorder="1" applyAlignment="1">
      <alignment horizontal="left" vertical="center" wrapText="1"/>
    </xf>
    <xf numFmtId="4" fontId="18" fillId="0" borderId="2" xfId="0" applyFont="1" applyBorder="1" applyAlignment="1">
      <alignment horizontal="left" vertical="center" wrapText="1"/>
    </xf>
    <xf numFmtId="4" fontId="18" fillId="0" borderId="66" xfId="0" applyFont="1" applyBorder="1" applyAlignment="1">
      <alignment horizontal="left" vertical="center" wrapText="1"/>
    </xf>
    <xf numFmtId="4" fontId="35" fillId="0" borderId="108" xfId="0" applyFont="1" applyBorder="1" applyAlignment="1">
      <alignment horizontal="left" vertical="center" wrapText="1"/>
    </xf>
    <xf numFmtId="4" fontId="35" fillId="0" borderId="109" xfId="0" applyFont="1" applyBorder="1" applyAlignment="1">
      <alignment horizontal="left" vertical="center" wrapText="1"/>
    </xf>
    <xf numFmtId="4" fontId="35" fillId="2" borderId="11" xfId="0" applyFont="1" applyFill="1" applyBorder="1" applyAlignment="1">
      <alignment horizontal="center" vertical="center" wrapText="1"/>
    </xf>
    <xf numFmtId="4" fontId="0" fillId="0" borderId="0" xfId="0" applyAlignment="1">
      <alignment horizontal="left"/>
    </xf>
    <xf numFmtId="4" fontId="62" fillId="5" borderId="0" xfId="0" applyFont="1" applyFill="1" applyAlignment="1">
      <alignment horizontal="left" vertical="center"/>
    </xf>
    <xf numFmtId="4" fontId="15" fillId="2" borderId="4" xfId="0" applyFont="1" applyFill="1" applyBorder="1" applyAlignment="1">
      <alignment horizontal="center" vertical="center" wrapText="1"/>
    </xf>
    <xf numFmtId="4" fontId="15" fillId="2" borderId="11" xfId="0" applyFont="1" applyFill="1" applyBorder="1" applyAlignment="1">
      <alignment horizontal="center" vertical="center" wrapText="1"/>
    </xf>
    <xf numFmtId="4" fontId="35" fillId="0" borderId="24" xfId="0" applyFont="1" applyBorder="1" applyAlignment="1">
      <alignment horizontal="left" vertical="center" wrapText="1"/>
    </xf>
    <xf numFmtId="4" fontId="35" fillId="0" borderId="65" xfId="0" applyFont="1" applyBorder="1" applyAlignment="1">
      <alignment horizontal="left" vertical="center" wrapText="1"/>
    </xf>
    <xf numFmtId="4" fontId="35" fillId="0" borderId="14" xfId="0" applyFont="1" applyBorder="1" applyAlignment="1">
      <alignment horizontal="left" vertical="center" wrapText="1"/>
    </xf>
    <xf numFmtId="4" fontId="35" fillId="0" borderId="65" xfId="0" applyFont="1" applyBorder="1" applyAlignment="1">
      <alignment horizontal="center" vertical="center" wrapText="1"/>
    </xf>
    <xf numFmtId="4" fontId="35" fillId="0" borderId="14" xfId="0" applyFont="1" applyBorder="1" applyAlignment="1">
      <alignment horizontal="center" vertical="center" wrapText="1"/>
    </xf>
    <xf numFmtId="4" fontId="35" fillId="0" borderId="12" xfId="0" applyFont="1" applyBorder="1" applyAlignment="1">
      <alignment horizontal="left" vertical="center" wrapText="1"/>
    </xf>
    <xf numFmtId="4" fontId="35" fillId="0" borderId="29" xfId="0" applyFont="1" applyBorder="1" applyAlignment="1">
      <alignment horizontal="left" vertical="center" wrapText="1"/>
    </xf>
    <xf numFmtId="4" fontId="35" fillId="0" borderId="59" xfId="0" applyFont="1" applyBorder="1" applyAlignment="1">
      <alignment horizontal="left" vertical="center" wrapText="1"/>
    </xf>
    <xf numFmtId="4" fontId="35" fillId="0" borderId="19" xfId="0" applyFont="1" applyBorder="1" applyAlignment="1">
      <alignment horizontal="left" vertical="center" wrapText="1"/>
    </xf>
    <xf numFmtId="4" fontId="35" fillId="0" borderId="65" xfId="0" applyFont="1" applyBorder="1" applyAlignment="1">
      <alignment horizontal="left" vertical="center"/>
    </xf>
    <xf numFmtId="4" fontId="35" fillId="0" borderId="14" xfId="0" applyFont="1" applyBorder="1" applyAlignment="1">
      <alignment horizontal="left" vertical="center"/>
    </xf>
    <xf numFmtId="49" fontId="8" fillId="2" borderId="35" xfId="1" applyNumberFormat="1" applyFont="1" applyFill="1" applyBorder="1" applyAlignment="1">
      <alignment horizontal="center" wrapText="1"/>
    </xf>
    <xf numFmtId="0" fontId="7" fillId="2" borderId="3" xfId="6" applyFont="1" applyFill="1" applyBorder="1" applyAlignment="1">
      <alignment horizontal="center" wrapText="1"/>
    </xf>
    <xf numFmtId="49" fontId="8" fillId="2" borderId="36" xfId="1" applyNumberFormat="1" applyFont="1" applyFill="1" applyBorder="1" applyAlignment="1">
      <alignment horizontal="center" wrapText="1"/>
    </xf>
    <xf numFmtId="49" fontId="8" fillId="2" borderId="38" xfId="1" applyNumberFormat="1" applyFont="1" applyFill="1" applyBorder="1" applyAlignment="1">
      <alignment horizontal="center" wrapText="1"/>
    </xf>
    <xf numFmtId="3" fontId="12" fillId="2" borderId="34" xfId="1" applyFont="1" applyFill="1" applyBorder="1" applyAlignment="1">
      <alignment horizontal="center"/>
    </xf>
    <xf numFmtId="3" fontId="12" fillId="2" borderId="35" xfId="1" applyFont="1" applyFill="1" applyBorder="1" applyAlignment="1">
      <alignment horizontal="center"/>
    </xf>
    <xf numFmtId="3" fontId="12" fillId="2" borderId="67" xfId="1" applyFont="1" applyFill="1" applyBorder="1" applyAlignment="1">
      <alignment horizontal="center"/>
    </xf>
    <xf numFmtId="3" fontId="12" fillId="2" borderId="36" xfId="1" applyFont="1" applyFill="1" applyBorder="1" applyAlignment="1">
      <alignment horizontal="center"/>
    </xf>
    <xf numFmtId="3" fontId="12" fillId="2" borderId="155" xfId="1" applyFont="1" applyFill="1" applyBorder="1" applyAlignment="1">
      <alignment horizontal="center"/>
    </xf>
    <xf numFmtId="3" fontId="12" fillId="2" borderId="38" xfId="1" applyFont="1" applyFill="1" applyBorder="1" applyAlignment="1">
      <alignment horizontal="center" wrapText="1"/>
    </xf>
    <xf numFmtId="3" fontId="12" fillId="2" borderId="43" xfId="1" applyFont="1" applyFill="1" applyBorder="1" applyAlignment="1">
      <alignment horizontal="center" wrapText="1"/>
    </xf>
    <xf numFmtId="4" fontId="12" fillId="2" borderId="37" xfId="1" applyNumberFormat="1" applyFont="1" applyFill="1" applyBorder="1" applyAlignment="1">
      <alignment horizontal="center" wrapText="1"/>
    </xf>
    <xf numFmtId="4" fontId="12" fillId="2" borderId="3" xfId="1" applyNumberFormat="1" applyFont="1" applyFill="1" applyBorder="1" applyAlignment="1">
      <alignment horizontal="center"/>
    </xf>
    <xf numFmtId="0" fontId="7" fillId="2" borderId="37" xfId="6" applyFont="1" applyFill="1" applyBorder="1" applyAlignment="1">
      <alignment horizontal="center" vertical="center" wrapText="1"/>
    </xf>
    <xf numFmtId="0" fontId="7" fillId="2" borderId="41" xfId="6" applyFont="1" applyFill="1" applyBorder="1" applyAlignment="1">
      <alignment horizontal="center" vertical="center" wrapText="1"/>
    </xf>
    <xf numFmtId="3" fontId="67" fillId="0" borderId="0" xfId="1" applyFont="1" applyBorder="1" applyAlignment="1">
      <alignment horizontal="center"/>
    </xf>
    <xf numFmtId="4" fontId="29" fillId="0" borderId="37" xfId="0" applyFont="1" applyBorder="1" applyAlignment="1">
      <alignment horizontal="left" vertical="center" wrapText="1"/>
    </xf>
    <xf numFmtId="4" fontId="29" fillId="0" borderId="3" xfId="0" applyFont="1" applyBorder="1" applyAlignment="1">
      <alignment horizontal="left" vertical="center" wrapText="1"/>
    </xf>
    <xf numFmtId="4" fontId="29" fillId="0" borderId="125" xfId="0" applyFont="1" applyBorder="1" applyAlignment="1">
      <alignment horizontal="left" vertical="center" wrapText="1"/>
    </xf>
    <xf numFmtId="4" fontId="29" fillId="0" borderId="55" xfId="0" applyFont="1" applyBorder="1" applyAlignment="1">
      <alignment horizontal="left" vertical="center" wrapText="1"/>
    </xf>
    <xf numFmtId="4" fontId="29" fillId="0" borderId="123" xfId="0" applyFont="1" applyBorder="1" applyAlignment="1">
      <alignment horizontal="left" vertical="center" wrapText="1"/>
    </xf>
    <xf numFmtId="4" fontId="29" fillId="0" borderId="124" xfId="0" applyFont="1" applyBorder="1" applyAlignment="1">
      <alignment horizontal="left" vertical="center" wrapText="1"/>
    </xf>
    <xf numFmtId="4" fontId="29" fillId="0" borderId="116" xfId="0" applyFont="1" applyBorder="1" applyAlignment="1">
      <alignment horizontal="left" vertical="center" wrapText="1"/>
    </xf>
    <xf numFmtId="4" fontId="29" fillId="0" borderId="126" xfId="0" applyFont="1" applyBorder="1" applyAlignment="1">
      <alignment horizontal="left" vertical="center" wrapText="1"/>
    </xf>
    <xf numFmtId="4" fontId="29" fillId="0" borderId="34" xfId="0" applyFont="1" applyBorder="1" applyAlignment="1">
      <alignment horizontal="center" vertical="center" wrapText="1"/>
    </xf>
    <xf numFmtId="4" fontId="29" fillId="0" borderId="35" xfId="0" applyFont="1" applyBorder="1" applyAlignment="1">
      <alignment horizontal="center" vertical="center" wrapText="1"/>
    </xf>
    <xf numFmtId="4" fontId="29" fillId="0" borderId="37" xfId="0" applyFont="1" applyBorder="1" applyAlignment="1">
      <alignment horizontal="center" vertical="center" wrapText="1"/>
    </xf>
    <xf numFmtId="4" fontId="29" fillId="0" borderId="3" xfId="0" applyFont="1" applyBorder="1" applyAlignment="1">
      <alignment horizontal="center" vertical="center" wrapText="1"/>
    </xf>
    <xf numFmtId="4" fontId="29" fillId="0" borderId="41" xfId="0" applyFont="1" applyBorder="1" applyAlignment="1">
      <alignment horizontal="center" vertical="center" wrapText="1"/>
    </xf>
    <xf numFmtId="4" fontId="29" fillId="0" borderId="42" xfId="0" applyFont="1" applyBorder="1" applyAlignment="1">
      <alignment horizontal="center" vertical="center" wrapText="1"/>
    </xf>
    <xf numFmtId="4" fontId="29" fillId="0" borderId="127" xfId="0" applyFont="1" applyBorder="1" applyAlignment="1">
      <alignment horizontal="left" vertical="center" wrapText="1"/>
    </xf>
    <xf numFmtId="4" fontId="29" fillId="0" borderId="57" xfId="0" applyFont="1" applyBorder="1" applyAlignment="1">
      <alignment horizontal="left" vertical="center" wrapText="1"/>
    </xf>
    <xf numFmtId="4" fontId="87" fillId="0" borderId="18" xfId="0" applyFont="1" applyBorder="1" applyAlignment="1">
      <alignment horizontal="left" wrapText="1"/>
    </xf>
    <xf numFmtId="4" fontId="87" fillId="0" borderId="45" xfId="0" applyFont="1" applyBorder="1" applyAlignment="1">
      <alignment horizontal="left" wrapText="1"/>
    </xf>
    <xf numFmtId="4" fontId="87" fillId="0" borderId="60" xfId="0" applyFont="1" applyBorder="1" applyAlignment="1">
      <alignment horizontal="left" wrapText="1"/>
    </xf>
    <xf numFmtId="4" fontId="87" fillId="0" borderId="8" xfId="0" applyFont="1" applyBorder="1" applyAlignment="1">
      <alignment horizontal="left" wrapText="1"/>
    </xf>
    <xf numFmtId="4" fontId="87" fillId="0" borderId="20" xfId="0" applyFont="1" applyBorder="1" applyAlignment="1">
      <alignment horizontal="left" wrapText="1"/>
    </xf>
    <xf numFmtId="4" fontId="87" fillId="0" borderId="62" xfId="0" applyFont="1" applyBorder="1" applyAlignment="1">
      <alignment horizontal="left" wrapText="1"/>
    </xf>
    <xf numFmtId="4" fontId="87" fillId="0" borderId="7" xfId="0" applyFont="1" applyBorder="1" applyAlignment="1">
      <alignment horizontal="left" wrapText="1"/>
    </xf>
    <xf numFmtId="4" fontId="87" fillId="0" borderId="23" xfId="0" applyFont="1" applyBorder="1" applyAlignment="1">
      <alignment horizontal="left" wrapText="1"/>
    </xf>
    <xf numFmtId="4" fontId="87" fillId="0" borderId="61" xfId="0" applyFont="1" applyBorder="1" applyAlignment="1">
      <alignment horizontal="left" wrapText="1"/>
    </xf>
    <xf numFmtId="4" fontId="87" fillId="0" borderId="9" xfId="0" applyFont="1" applyBorder="1" applyAlignment="1">
      <alignment horizontal="left" wrapText="1"/>
    </xf>
    <xf numFmtId="4" fontId="87" fillId="0" borderId="25" xfId="0" applyFont="1" applyBorder="1" applyAlignment="1">
      <alignment horizontal="left" wrapText="1"/>
    </xf>
    <xf numFmtId="4" fontId="87" fillId="0" borderId="64" xfId="0" applyFont="1" applyBorder="1" applyAlignment="1">
      <alignment horizontal="left" wrapText="1"/>
    </xf>
    <xf numFmtId="4" fontId="29" fillId="0" borderId="0" xfId="0" applyFont="1" applyBorder="1" applyAlignment="1">
      <alignment horizontal="left" vertical="center" wrapText="1"/>
    </xf>
    <xf numFmtId="0" fontId="22" fillId="8" borderId="12" xfId="5" applyFont="1" applyFill="1" applyBorder="1" applyAlignment="1">
      <alignment horizontal="left" vertical="center"/>
    </xf>
    <xf numFmtId="0" fontId="2" fillId="0" borderId="29" xfId="5" applyBorder="1" applyAlignment="1">
      <alignment horizontal="left" vertical="center"/>
    </xf>
    <xf numFmtId="0" fontId="2" fillId="0" borderId="14" xfId="5" applyBorder="1" applyAlignment="1">
      <alignment horizontal="left" vertical="center"/>
    </xf>
    <xf numFmtId="0" fontId="22" fillId="8" borderId="59" xfId="5" applyFont="1" applyFill="1" applyBorder="1" applyAlignment="1">
      <alignment horizontal="left" vertical="center"/>
    </xf>
    <xf numFmtId="0" fontId="2" fillId="0" borderId="19" xfId="5" applyBorder="1" applyAlignment="1">
      <alignment horizontal="left" vertical="center"/>
    </xf>
    <xf numFmtId="4" fontId="0" fillId="0" borderId="0" xfId="0" applyAlignment="1">
      <alignment horizontal="center"/>
    </xf>
    <xf numFmtId="0" fontId="34" fillId="0" borderId="56" xfId="5" applyFont="1" applyBorder="1" applyAlignment="1">
      <alignment vertical="center" wrapText="1"/>
    </xf>
    <xf numFmtId="0" fontId="2" fillId="0" borderId="57" xfId="5" applyBorder="1" applyAlignment="1">
      <alignment vertical="center" wrapText="1"/>
    </xf>
    <xf numFmtId="0" fontId="29" fillId="0" borderId="12" xfId="5" applyFont="1" applyBorder="1" applyAlignment="1">
      <alignment horizontal="left" vertical="center"/>
    </xf>
    <xf numFmtId="0" fontId="2" fillId="0" borderId="55" xfId="5" applyBorder="1" applyAlignment="1">
      <alignment horizontal="left" vertical="center"/>
    </xf>
    <xf numFmtId="0" fontId="29" fillId="0" borderId="56" xfId="5" applyFont="1" applyBorder="1" applyAlignment="1">
      <alignment horizontal="left" vertical="center"/>
    </xf>
    <xf numFmtId="0" fontId="2" fillId="0" borderId="57" xfId="5" applyBorder="1" applyAlignment="1">
      <alignment horizontal="left" vertical="center"/>
    </xf>
    <xf numFmtId="0" fontId="29" fillId="0" borderId="52" xfId="5" applyFont="1" applyBorder="1" applyAlignment="1">
      <alignment horizontal="left" vertical="center"/>
    </xf>
    <xf numFmtId="0" fontId="2" fillId="0" borderId="53" xfId="5" applyBorder="1" applyAlignment="1">
      <alignment horizontal="left" vertical="center"/>
    </xf>
    <xf numFmtId="0" fontId="34" fillId="0" borderId="12" xfId="5" applyFont="1" applyBorder="1" applyAlignment="1">
      <alignment vertical="center" wrapText="1"/>
    </xf>
    <xf numFmtId="0" fontId="2" fillId="0" borderId="55" xfId="5" applyBorder="1" applyAlignment="1">
      <alignment vertical="center" wrapText="1"/>
    </xf>
    <xf numFmtId="0" fontId="34" fillId="0" borderId="52" xfId="5" applyFont="1" applyBorder="1" applyAlignment="1">
      <alignment vertical="center" wrapText="1"/>
    </xf>
    <xf numFmtId="0" fontId="2" fillId="0" borderId="53" xfId="5" applyBorder="1" applyAlignment="1">
      <alignment vertical="center" wrapText="1"/>
    </xf>
    <xf numFmtId="0" fontId="2" fillId="0" borderId="56" xfId="5" applyBorder="1" applyAlignment="1">
      <alignment vertical="center" wrapText="1"/>
    </xf>
    <xf numFmtId="0" fontId="34" fillId="0" borderId="52" xfId="5" applyFont="1" applyBorder="1" applyAlignment="1">
      <alignment vertical="top" wrapText="1"/>
    </xf>
    <xf numFmtId="0" fontId="2" fillId="0" borderId="53" xfId="5" applyBorder="1" applyAlignment="1">
      <alignment vertical="top" wrapText="1"/>
    </xf>
    <xf numFmtId="0" fontId="2" fillId="0" borderId="12" xfId="5" applyBorder="1" applyAlignment="1">
      <alignment vertical="top" wrapText="1"/>
    </xf>
    <xf numFmtId="0" fontId="2" fillId="0" borderId="55" xfId="5" applyBorder="1" applyAlignment="1">
      <alignment vertical="top" wrapText="1"/>
    </xf>
    <xf numFmtId="0" fontId="44" fillId="4" borderId="28" xfId="5" applyFont="1" applyFill="1" applyBorder="1" applyAlignment="1">
      <alignment horizontal="left" vertical="center" wrapText="1"/>
    </xf>
    <xf numFmtId="0" fontId="2" fillId="0" borderId="28" xfId="5" applyBorder="1" applyAlignment="1">
      <alignment horizontal="left" vertical="center" wrapText="1"/>
    </xf>
    <xf numFmtId="0" fontId="44" fillId="4" borderId="0" xfId="5" applyFont="1" applyFill="1" applyBorder="1" applyAlignment="1">
      <alignment horizontal="left" vertical="center" wrapText="1"/>
    </xf>
    <xf numFmtId="0" fontId="2" fillId="0" borderId="0" xfId="5" applyAlignment="1">
      <alignment horizontal="left" vertical="center" wrapText="1"/>
    </xf>
    <xf numFmtId="0" fontId="2" fillId="0" borderId="0" xfId="5" applyAlignment="1">
      <alignment vertical="center" wrapText="1"/>
    </xf>
    <xf numFmtId="0" fontId="2" fillId="0" borderId="12" xfId="5" applyBorder="1" applyAlignment="1">
      <alignment vertical="center" wrapText="1"/>
    </xf>
    <xf numFmtId="0" fontId="34" fillId="0" borderId="52" xfId="5" applyFont="1" applyBorder="1" applyAlignment="1">
      <alignment horizontal="left" vertical="top" wrapText="1"/>
    </xf>
    <xf numFmtId="0" fontId="34" fillId="0" borderId="53" xfId="5" applyFont="1" applyBorder="1" applyAlignment="1">
      <alignment horizontal="left" vertical="top" wrapText="1"/>
    </xf>
    <xf numFmtId="0" fontId="34" fillId="0" borderId="12" xfId="5" applyFont="1" applyBorder="1" applyAlignment="1">
      <alignment horizontal="left" vertical="top" wrapText="1"/>
    </xf>
    <xf numFmtId="0" fontId="34" fillId="0" borderId="55" xfId="5" applyFont="1" applyBorder="1" applyAlignment="1">
      <alignment horizontal="left" vertical="top" wrapText="1"/>
    </xf>
    <xf numFmtId="0" fontId="34" fillId="0" borderId="56" xfId="5" applyFont="1" applyBorder="1" applyAlignment="1">
      <alignment horizontal="left" vertical="top" wrapText="1"/>
    </xf>
    <xf numFmtId="0" fontId="34" fillId="0" borderId="57" xfId="5" applyFont="1" applyBorder="1" applyAlignment="1">
      <alignment horizontal="left" vertical="top" wrapText="1"/>
    </xf>
    <xf numFmtId="0" fontId="34" fillId="0" borderId="3" xfId="5" applyFont="1" applyBorder="1" applyAlignment="1">
      <alignment vertical="center" wrapText="1"/>
    </xf>
    <xf numFmtId="0" fontId="2" fillId="0" borderId="3" xfId="5" applyBorder="1" applyAlignment="1">
      <alignment vertical="center" wrapText="1"/>
    </xf>
    <xf numFmtId="0" fontId="34" fillId="0" borderId="53" xfId="5" applyFont="1" applyBorder="1" applyAlignment="1">
      <alignment vertical="center" wrapText="1"/>
    </xf>
    <xf numFmtId="0" fontId="34" fillId="0" borderId="55" xfId="5" applyFont="1" applyBorder="1" applyAlignment="1">
      <alignment vertical="center" wrapText="1"/>
    </xf>
    <xf numFmtId="0" fontId="2" fillId="0" borderId="56" xfId="5" applyBorder="1" applyAlignment="1">
      <alignment vertical="top" wrapText="1"/>
    </xf>
    <xf numFmtId="0" fontId="2" fillId="0" borderId="57" xfId="5" applyBorder="1" applyAlignment="1">
      <alignment vertical="top" wrapText="1"/>
    </xf>
    <xf numFmtId="0" fontId="44" fillId="18" borderId="52" xfId="5" applyFont="1" applyFill="1" applyBorder="1" applyAlignment="1">
      <alignment horizontal="center" vertical="center" wrapText="1"/>
    </xf>
    <xf numFmtId="0" fontId="44" fillId="18" borderId="53" xfId="5" applyFont="1" applyFill="1" applyBorder="1" applyAlignment="1">
      <alignment horizontal="center" vertical="center" wrapText="1"/>
    </xf>
    <xf numFmtId="4" fontId="40" fillId="0" borderId="3" xfId="0" applyFont="1" applyBorder="1" applyAlignment="1">
      <alignment horizontal="left" vertical="center" wrapText="1"/>
    </xf>
    <xf numFmtId="4" fontId="35" fillId="0" borderId="3" xfId="0" applyFont="1" applyBorder="1" applyAlignment="1">
      <alignment horizontal="left" vertical="center" wrapText="1"/>
    </xf>
    <xf numFmtId="4" fontId="44" fillId="18" borderId="128" xfId="0" applyFont="1" applyFill="1" applyBorder="1" applyAlignment="1">
      <alignment horizontal="center" vertical="center" wrapText="1"/>
    </xf>
    <xf numFmtId="4" fontId="44" fillId="18" borderId="53" xfId="0" applyFont="1" applyFill="1" applyBorder="1" applyAlignment="1">
      <alignment horizontal="center" vertical="center" wrapText="1"/>
    </xf>
    <xf numFmtId="4" fontId="82" fillId="15" borderId="77" xfId="0" applyFont="1" applyFill="1" applyBorder="1" applyAlignment="1">
      <alignment horizontal="center" vertical="center" wrapText="1"/>
    </xf>
    <xf numFmtId="4" fontId="47" fillId="0" borderId="78" xfId="0" applyFont="1" applyBorder="1" applyAlignment="1"/>
    <xf numFmtId="4" fontId="15" fillId="12" borderId="0" xfId="0" applyFont="1" applyFill="1" applyBorder="1" applyAlignment="1">
      <alignment horizontal="left"/>
    </xf>
    <xf numFmtId="4" fontId="47" fillId="0" borderId="0" xfId="0" applyFont="1" applyBorder="1" applyAlignment="1"/>
    <xf numFmtId="4" fontId="16" fillId="0" borderId="86" xfId="0" applyFont="1" applyBorder="1" applyAlignment="1">
      <alignment horizontal="left" vertical="center" wrapText="1"/>
    </xf>
    <xf numFmtId="4" fontId="47" fillId="0" borderId="90" xfId="0" applyFont="1" applyBorder="1" applyAlignment="1"/>
    <xf numFmtId="4" fontId="47" fillId="0" borderId="87" xfId="0" applyFont="1" applyBorder="1" applyAlignment="1"/>
    <xf numFmtId="4" fontId="58" fillId="0" borderId="85" xfId="0" applyFont="1" applyBorder="1" applyAlignment="1">
      <alignment horizontal="left" vertical="center" wrapText="1"/>
    </xf>
    <xf numFmtId="4" fontId="47" fillId="0" borderId="85" xfId="0" applyFont="1" applyBorder="1" applyAlignment="1"/>
    <xf numFmtId="4" fontId="47" fillId="0" borderId="83" xfId="0" applyFont="1" applyBorder="1" applyAlignment="1"/>
    <xf numFmtId="4" fontId="88" fillId="0" borderId="99" xfId="0" applyFont="1" applyBorder="1" applyAlignment="1">
      <alignment wrapText="1"/>
    </xf>
    <xf numFmtId="4" fontId="88" fillId="0" borderId="132" xfId="0" applyFont="1" applyBorder="1" applyAlignment="1">
      <alignment wrapText="1"/>
    </xf>
    <xf numFmtId="4" fontId="47" fillId="0" borderId="133" xfId="0" applyFont="1" applyBorder="1" applyAlignment="1"/>
    <xf numFmtId="4" fontId="48" fillId="14" borderId="77" xfId="0" applyFont="1" applyFill="1" applyBorder="1" applyAlignment="1">
      <alignment horizontal="left" vertical="center" wrapText="1"/>
    </xf>
    <xf numFmtId="4" fontId="47" fillId="0" borderId="80" xfId="0" applyFont="1" applyBorder="1" applyAlignment="1"/>
    <xf numFmtId="4" fontId="48" fillId="22" borderId="77" xfId="0" applyFont="1" applyFill="1" applyBorder="1" applyAlignment="1">
      <alignment horizontal="center" vertical="center" wrapText="1"/>
    </xf>
    <xf numFmtId="4" fontId="88" fillId="0" borderId="152" xfId="0" applyFont="1" applyBorder="1" applyAlignment="1">
      <alignment wrapText="1"/>
    </xf>
    <xf numFmtId="4" fontId="47" fillId="0" borderId="153" xfId="0" applyFont="1" applyBorder="1" applyAlignment="1"/>
    <xf numFmtId="4" fontId="89" fillId="0" borderId="99" xfId="0" applyFont="1" applyBorder="1" applyAlignment="1">
      <alignment wrapText="1"/>
    </xf>
    <xf numFmtId="4" fontId="17" fillId="13" borderId="77" xfId="0" applyNumberFormat="1" applyFont="1" applyFill="1" applyBorder="1" applyAlignment="1">
      <alignment horizontal="center"/>
    </xf>
    <xf numFmtId="4" fontId="16" fillId="0" borderId="81" xfId="0" applyNumberFormat="1" applyFont="1" applyBorder="1" applyAlignment="1">
      <alignment horizontal="left" vertical="center" wrapText="1"/>
    </xf>
    <xf numFmtId="4" fontId="47" fillId="0" borderId="81" xfId="0" applyFont="1" applyBorder="1" applyAlignment="1"/>
    <xf numFmtId="4" fontId="47" fillId="0" borderId="130" xfId="0" applyFont="1" applyBorder="1" applyAlignment="1"/>
    <xf numFmtId="4" fontId="16" fillId="0" borderId="86" xfId="0" applyNumberFormat="1" applyFont="1" applyBorder="1" applyAlignment="1">
      <alignment horizontal="left" vertical="center" wrapText="1"/>
    </xf>
    <xf numFmtId="4" fontId="47" fillId="0" borderId="131" xfId="0" applyFont="1" applyBorder="1" applyAlignment="1"/>
    <xf numFmtId="4" fontId="16" fillId="0" borderId="95" xfId="0" applyNumberFormat="1" applyFont="1" applyBorder="1" applyAlignment="1">
      <alignment horizontal="left" vertical="center" wrapText="1"/>
    </xf>
    <xf numFmtId="4" fontId="47" fillId="0" borderId="95" xfId="0" applyFont="1" applyBorder="1" applyAlignment="1"/>
    <xf numFmtId="4" fontId="47" fillId="0" borderId="148" xfId="0" applyFont="1" applyBorder="1" applyAlignment="1"/>
    <xf numFmtId="4" fontId="15" fillId="14" borderId="77" xfId="0" applyNumberFormat="1" applyFont="1" applyFill="1" applyBorder="1" applyAlignment="1">
      <alignment horizontal="center"/>
    </xf>
    <xf numFmtId="4" fontId="17" fillId="13" borderId="77" xfId="0" applyFont="1" applyFill="1" applyBorder="1" applyAlignment="1">
      <alignment horizontal="center"/>
    </xf>
    <xf numFmtId="4" fontId="36" fillId="0" borderId="82" xfId="0" applyFont="1" applyBorder="1" applyAlignment="1">
      <alignment horizontal="left" vertical="center" wrapText="1"/>
    </xf>
    <xf numFmtId="4" fontId="47" fillId="0" borderId="151" xfId="0" applyFont="1" applyBorder="1" applyAlignment="1"/>
    <xf numFmtId="4" fontId="36" fillId="0" borderId="86" xfId="0" applyFont="1" applyBorder="1" applyAlignment="1">
      <alignment horizontal="left" vertical="center" wrapText="1"/>
    </xf>
    <xf numFmtId="4" fontId="15" fillId="15" borderId="77" xfId="0" applyNumberFormat="1" applyFont="1" applyFill="1" applyBorder="1" applyAlignment="1">
      <alignment horizontal="left"/>
    </xf>
    <xf numFmtId="4" fontId="15" fillId="15" borderId="77" xfId="0" applyFont="1" applyFill="1" applyBorder="1" applyAlignment="1">
      <alignment horizontal="left"/>
    </xf>
    <xf numFmtId="4" fontId="36" fillId="0" borderId="97" xfId="0" applyFont="1" applyBorder="1" applyAlignment="1">
      <alignment horizontal="left" vertical="center" wrapText="1"/>
    </xf>
    <xf numFmtId="4" fontId="47" fillId="0" borderId="92" xfId="0" applyFont="1" applyBorder="1" applyAlignment="1"/>
    <xf numFmtId="4" fontId="0" fillId="0" borderId="0" xfId="0" applyFont="1" applyAlignment="1"/>
    <xf numFmtId="4" fontId="47" fillId="0" borderId="145" xfId="0" applyFont="1" applyBorder="1" applyAlignment="1"/>
    <xf numFmtId="4" fontId="47" fillId="0" borderId="147" xfId="0" applyFont="1" applyBorder="1" applyAlignment="1"/>
    <xf numFmtId="4" fontId="21" fillId="15" borderId="150" xfId="0" applyNumberFormat="1" applyFont="1" applyFill="1" applyBorder="1" applyAlignment="1">
      <alignment horizontal="left"/>
    </xf>
    <xf numFmtId="4" fontId="47" fillId="0" borderId="96" xfId="0" applyFont="1" applyBorder="1" applyAlignment="1"/>
    <xf numFmtId="4" fontId="15" fillId="14" borderId="99" xfId="0" applyFont="1" applyFill="1" applyBorder="1" applyAlignment="1">
      <alignment horizontal="left" vertical="center"/>
    </xf>
    <xf numFmtId="4" fontId="15" fillId="14" borderId="132" xfId="0" applyFont="1" applyFill="1" applyBorder="1" applyAlignment="1">
      <alignment horizontal="left" vertical="center"/>
    </xf>
    <xf numFmtId="4" fontId="15" fillId="15" borderId="135" xfId="0" applyFont="1" applyFill="1" applyBorder="1" applyAlignment="1">
      <alignment horizontal="left"/>
    </xf>
    <xf numFmtId="4" fontId="47" fillId="0" borderId="136" xfId="0" applyFont="1" applyBorder="1" applyAlignment="1"/>
    <xf numFmtId="4" fontId="47" fillId="0" borderId="137" xfId="0" applyFont="1" applyBorder="1" applyAlignment="1"/>
    <xf numFmtId="4" fontId="15" fillId="14" borderId="140" xfId="0" applyFont="1" applyFill="1" applyBorder="1" applyAlignment="1">
      <alignment horizontal="left" vertical="center"/>
    </xf>
    <xf numFmtId="4" fontId="47" fillId="0" borderId="141" xfId="0" applyFont="1" applyBorder="1" applyAlignment="1"/>
    <xf numFmtId="4" fontId="47" fillId="0" borderId="142" xfId="0" applyFont="1" applyBorder="1" applyAlignment="1"/>
    <xf numFmtId="4" fontId="15" fillId="14" borderId="77" xfId="0" applyFont="1" applyFill="1" applyBorder="1" applyAlignment="1">
      <alignment horizontal="left" vertical="center"/>
    </xf>
    <xf numFmtId="4" fontId="16" fillId="15" borderId="81" xfId="0" applyFont="1" applyFill="1" applyBorder="1" applyAlignment="1">
      <alignment horizontal="left"/>
    </xf>
    <xf numFmtId="4" fontId="15" fillId="14" borderId="89" xfId="0" applyFont="1" applyFill="1" applyBorder="1" applyAlignment="1">
      <alignment horizontal="left" vertical="center"/>
    </xf>
  </cellXfs>
  <cellStyles count="7">
    <cellStyle name="Čárka" xfId="4" builtinId="3"/>
    <cellStyle name="Normální" xfId="0" builtinId="0"/>
    <cellStyle name="Normální 2" xfId="2"/>
    <cellStyle name="Normální 3" xfId="3"/>
    <cellStyle name="Normální 4" xfId="5"/>
    <cellStyle name="Normální 5" xfId="6"/>
    <cellStyle name="normální_MŠ Raisova"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konomky\Documents\M&#283;sto\rozborov&#225;%20zpr&#225;va\2020\2pol2020\Z&#352;_M&#352;_Melantrichova_Zpr&#225;va_o_hospoda&#345;en&#237;_PO_2020_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konomky\Documents\M&#283;sto\rozborov&#225;%20zpr&#225;va\2020\2pol2020\ZS_MS_Melantrichova_Zprava_o_hospodareni_PO_2020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refreshError="1"/>
      <sheetData sheetId="1" refreshError="1">
        <row r="22">
          <cell r="B22">
            <v>2779466.92</v>
          </cell>
          <cell r="E22">
            <v>1936561</v>
          </cell>
          <cell r="F22">
            <v>1726673.4800000002</v>
          </cell>
        </row>
        <row r="60">
          <cell r="B60">
            <v>1773131.5299999998</v>
          </cell>
          <cell r="E60">
            <v>1369000</v>
          </cell>
        </row>
        <row r="79">
          <cell r="B79">
            <v>1216960</v>
          </cell>
          <cell r="E79">
            <v>1336296</v>
          </cell>
          <cell r="F79">
            <v>1336296</v>
          </cell>
        </row>
        <row r="87">
          <cell r="B87">
            <v>14040</v>
          </cell>
          <cell r="E87">
            <v>10980</v>
          </cell>
          <cell r="F87">
            <v>10980</v>
          </cell>
        </row>
        <row r="94">
          <cell r="B94">
            <v>2809976.34</v>
          </cell>
          <cell r="E94">
            <v>1950000</v>
          </cell>
          <cell r="F94">
            <v>1762708.2999999998</v>
          </cell>
        </row>
        <row r="104">
          <cell r="B104">
            <v>9883</v>
          </cell>
          <cell r="E104">
            <v>0</v>
          </cell>
          <cell r="F104">
            <v>0</v>
          </cell>
        </row>
        <row r="112">
          <cell r="B112">
            <v>4309</v>
          </cell>
          <cell r="E112">
            <v>1600</v>
          </cell>
          <cell r="F112">
            <v>1573</v>
          </cell>
        </row>
        <row r="118">
          <cell r="B118">
            <v>501140.48999999993</v>
          </cell>
          <cell r="E118">
            <v>577015</v>
          </cell>
          <cell r="F118">
            <v>565418.29</v>
          </cell>
        </row>
        <row r="158">
          <cell r="B158">
            <v>189210</v>
          </cell>
          <cell r="E158">
            <v>139774.68</v>
          </cell>
          <cell r="F158">
            <v>139774.68</v>
          </cell>
        </row>
        <row r="170">
          <cell r="B170">
            <v>5658.05</v>
          </cell>
          <cell r="E170">
            <v>6700</v>
          </cell>
          <cell r="F170">
            <v>6615.0999999999995</v>
          </cell>
        </row>
        <row r="184">
          <cell r="B184">
            <v>1030.1599999999999</v>
          </cell>
          <cell r="E184">
            <v>950</v>
          </cell>
          <cell r="F184">
            <v>912.24</v>
          </cell>
        </row>
        <row r="192">
          <cell r="B192">
            <v>0</v>
          </cell>
          <cell r="E192">
            <v>6377.05</v>
          </cell>
          <cell r="F192">
            <v>6377.05</v>
          </cell>
        </row>
        <row r="200">
          <cell r="B200">
            <v>443666.83</v>
          </cell>
          <cell r="E200">
            <v>609704</v>
          </cell>
          <cell r="F200">
            <v>530759.69999999995</v>
          </cell>
        </row>
        <row r="206">
          <cell r="B206">
            <v>988</v>
          </cell>
          <cell r="E206">
            <v>20806</v>
          </cell>
          <cell r="F206">
            <v>20781.5</v>
          </cell>
        </row>
        <row r="216">
          <cell r="E216">
            <v>860</v>
          </cell>
          <cell r="F216">
            <v>851.85</v>
          </cell>
        </row>
        <row r="226">
          <cell r="E226">
            <v>6422390</v>
          </cell>
          <cell r="F226">
            <v>5942980</v>
          </cell>
        </row>
        <row r="279">
          <cell r="B279">
            <v>2652971.17</v>
          </cell>
          <cell r="E279">
            <v>1544233.33</v>
          </cell>
          <cell r="F279">
            <v>1537571.9400000002</v>
          </cell>
        </row>
        <row r="294">
          <cell r="B294">
            <v>1776.27</v>
          </cell>
          <cell r="E294">
            <v>2800</v>
          </cell>
          <cell r="F294">
            <v>2720.8</v>
          </cell>
        </row>
        <row r="295">
          <cell r="E295">
            <v>0.33</v>
          </cell>
          <cell r="F295">
            <v>0.33</v>
          </cell>
        </row>
        <row r="328">
          <cell r="E328">
            <v>28300</v>
          </cell>
        </row>
        <row r="342">
          <cell r="E342">
            <v>259000</v>
          </cell>
        </row>
        <row r="357">
          <cell r="E357">
            <v>141341</v>
          </cell>
        </row>
        <row r="371">
          <cell r="E371">
            <v>8350</v>
          </cell>
        </row>
        <row r="393">
          <cell r="E393">
            <v>32600</v>
          </cell>
        </row>
        <row r="401">
          <cell r="E401">
            <v>10851</v>
          </cell>
        </row>
        <row r="411">
          <cell r="E411">
            <v>694</v>
          </cell>
        </row>
        <row r="423">
          <cell r="E423">
            <v>35157.5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refreshError="1"/>
      <sheetData sheetId="1" refreshError="1">
        <row r="420">
          <cell r="E420">
            <v>583870</v>
          </cell>
        </row>
        <row r="423">
          <cell r="E423">
            <v>35157.5</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K28" sqref="K28"/>
    </sheetView>
  </sheetViews>
  <sheetFormatPr defaultColWidth="6.5" defaultRowHeight="8.2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6.5" thickBot="1">
      <c r="A1" s="2317" t="s">
        <v>95</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75">
      <c r="A2" s="2322" t="s">
        <v>40</v>
      </c>
      <c r="B2" s="2325" t="s">
        <v>41</v>
      </c>
      <c r="C2" s="2326"/>
      <c r="D2" s="2329" t="s">
        <v>42</v>
      </c>
      <c r="E2" s="2313" t="s">
        <v>34</v>
      </c>
      <c r="F2" s="2314"/>
      <c r="G2" s="2314"/>
      <c r="H2" s="2314"/>
      <c r="I2" s="2315"/>
      <c r="J2" s="2313" t="s">
        <v>39</v>
      </c>
      <c r="K2" s="2314"/>
      <c r="L2" s="2314"/>
      <c r="M2" s="2314"/>
      <c r="N2" s="2315"/>
      <c r="O2" s="2313" t="s">
        <v>43</v>
      </c>
      <c r="P2" s="2314"/>
      <c r="Q2" s="2314"/>
      <c r="R2" s="2314"/>
      <c r="S2" s="2315"/>
      <c r="T2" s="2313" t="s">
        <v>38</v>
      </c>
      <c r="U2" s="2314"/>
      <c r="V2" s="2314"/>
      <c r="W2" s="2314"/>
      <c r="X2" s="2315"/>
    </row>
    <row r="3" spans="1:24" ht="9.75">
      <c r="A3" s="2323"/>
      <c r="B3" s="2327"/>
      <c r="C3" s="2327"/>
      <c r="D3" s="2330"/>
      <c r="E3" s="2309" t="s">
        <v>339</v>
      </c>
      <c r="F3" s="2316" t="s">
        <v>340</v>
      </c>
      <c r="G3" s="2316"/>
      <c r="H3" s="2316"/>
      <c r="I3" s="2311" t="s">
        <v>341</v>
      </c>
      <c r="J3" s="2309" t="s">
        <v>339</v>
      </c>
      <c r="K3" s="2316" t="s">
        <v>340</v>
      </c>
      <c r="L3" s="2316"/>
      <c r="M3" s="2316"/>
      <c r="N3" s="2311" t="s">
        <v>341</v>
      </c>
      <c r="O3" s="2309" t="s">
        <v>339</v>
      </c>
      <c r="P3" s="2316" t="s">
        <v>340</v>
      </c>
      <c r="Q3" s="2316"/>
      <c r="R3" s="2316"/>
      <c r="S3" s="2311" t="s">
        <v>341</v>
      </c>
      <c r="T3" s="2309" t="s">
        <v>339</v>
      </c>
      <c r="U3" s="2316" t="s">
        <v>340</v>
      </c>
      <c r="V3" s="2316"/>
      <c r="W3" s="2316"/>
      <c r="X3" s="2311" t="s">
        <v>341</v>
      </c>
    </row>
    <row r="4" spans="1:24" ht="10.5" thickBot="1">
      <c r="A4" s="2324"/>
      <c r="B4" s="2328"/>
      <c r="C4" s="2328"/>
      <c r="D4" s="2331"/>
      <c r="E4" s="2310"/>
      <c r="F4" s="233" t="s">
        <v>101</v>
      </c>
      <c r="G4" s="233" t="s">
        <v>36</v>
      </c>
      <c r="H4" s="233" t="s">
        <v>342</v>
      </c>
      <c r="I4" s="2312"/>
      <c r="J4" s="2310"/>
      <c r="K4" s="233" t="s">
        <v>101</v>
      </c>
      <c r="L4" s="233" t="s">
        <v>36</v>
      </c>
      <c r="M4" s="233" t="s">
        <v>342</v>
      </c>
      <c r="N4" s="2312"/>
      <c r="O4" s="2310"/>
      <c r="P4" s="233" t="s">
        <v>101</v>
      </c>
      <c r="Q4" s="233" t="s">
        <v>36</v>
      </c>
      <c r="R4" s="233" t="s">
        <v>342</v>
      </c>
      <c r="S4" s="2312"/>
      <c r="T4" s="2310"/>
      <c r="U4" s="233" t="s">
        <v>101</v>
      </c>
      <c r="V4" s="233" t="s">
        <v>36</v>
      </c>
      <c r="W4" s="233" t="s">
        <v>342</v>
      </c>
      <c r="X4" s="2312"/>
    </row>
    <row r="5" spans="1:24" ht="9.75">
      <c r="A5" s="234" t="s">
        <v>0</v>
      </c>
      <c r="B5" s="2307" t="s">
        <v>1</v>
      </c>
      <c r="C5" s="2307"/>
      <c r="D5" s="235" t="s">
        <v>25</v>
      </c>
      <c r="E5" s="236">
        <v>15666307</v>
      </c>
      <c r="F5" s="237">
        <v>15023548</v>
      </c>
      <c r="G5" s="237">
        <v>15023548</v>
      </c>
      <c r="H5" s="238">
        <v>100</v>
      </c>
      <c r="I5" s="239">
        <v>15289666</v>
      </c>
      <c r="J5" s="236">
        <v>6154300</v>
      </c>
      <c r="K5" s="237">
        <v>5272292</v>
      </c>
      <c r="L5" s="237">
        <v>5272292</v>
      </c>
      <c r="M5" s="238">
        <v>100</v>
      </c>
      <c r="N5" s="239">
        <v>6465534</v>
      </c>
      <c r="O5" s="236">
        <v>9512007</v>
      </c>
      <c r="P5" s="237">
        <v>9751256</v>
      </c>
      <c r="Q5" s="237">
        <v>9751256</v>
      </c>
      <c r="R5" s="238">
        <v>100</v>
      </c>
      <c r="S5" s="239">
        <v>8824132</v>
      </c>
      <c r="T5" s="236">
        <v>43438</v>
      </c>
      <c r="U5" s="237">
        <v>47062</v>
      </c>
      <c r="V5" s="237">
        <v>47062</v>
      </c>
      <c r="W5" s="238">
        <v>100</v>
      </c>
      <c r="X5" s="239">
        <v>43438</v>
      </c>
    </row>
    <row r="6" spans="1:24" ht="9.75">
      <c r="A6" s="213" t="s">
        <v>2</v>
      </c>
      <c r="B6" s="2305" t="s">
        <v>46</v>
      </c>
      <c r="C6" s="2305"/>
      <c r="D6" s="229" t="s">
        <v>25</v>
      </c>
      <c r="E6" s="187">
        <v>3454300</v>
      </c>
      <c r="F6" s="176">
        <v>2584705</v>
      </c>
      <c r="G6" s="176">
        <v>2584705</v>
      </c>
      <c r="H6" s="177">
        <v>100</v>
      </c>
      <c r="I6" s="188">
        <v>3567927</v>
      </c>
      <c r="J6" s="192">
        <v>3454300</v>
      </c>
      <c r="K6" s="178">
        <v>2572292</v>
      </c>
      <c r="L6" s="178">
        <v>2572292</v>
      </c>
      <c r="M6" s="177">
        <v>100</v>
      </c>
      <c r="N6" s="193">
        <v>3567927</v>
      </c>
      <c r="O6" s="187">
        <v>0</v>
      </c>
      <c r="P6" s="187">
        <v>12413</v>
      </c>
      <c r="Q6" s="187">
        <v>12413</v>
      </c>
      <c r="R6" s="177">
        <v>100</v>
      </c>
      <c r="S6" s="193"/>
      <c r="T6" s="207">
        <v>43438</v>
      </c>
      <c r="U6" s="178">
        <v>47062</v>
      </c>
      <c r="V6" s="178">
        <v>47062</v>
      </c>
      <c r="W6" s="177">
        <v>100</v>
      </c>
      <c r="X6" s="193">
        <v>43438</v>
      </c>
    </row>
    <row r="7" spans="1:24" ht="9.75">
      <c r="A7" s="214" t="s">
        <v>3</v>
      </c>
      <c r="B7" s="2308" t="s">
        <v>47</v>
      </c>
      <c r="C7" s="2308"/>
      <c r="D7" s="229" t="s">
        <v>25</v>
      </c>
      <c r="E7" s="187">
        <v>0</v>
      </c>
      <c r="F7" s="176">
        <v>0</v>
      </c>
      <c r="G7" s="176">
        <v>0</v>
      </c>
      <c r="H7" s="177" t="e">
        <v>#DIV/0!</v>
      </c>
      <c r="I7" s="188">
        <v>0</v>
      </c>
      <c r="J7" s="196">
        <v>0</v>
      </c>
      <c r="K7" s="196">
        <v>0</v>
      </c>
      <c r="L7" s="196">
        <v>0</v>
      </c>
      <c r="M7" s="177" t="e">
        <v>#DIV/0!</v>
      </c>
      <c r="N7" s="188">
        <v>0</v>
      </c>
      <c r="O7" s="187">
        <v>0</v>
      </c>
      <c r="P7" s="187">
        <v>0</v>
      </c>
      <c r="Q7" s="187">
        <v>0</v>
      </c>
      <c r="R7" s="177" t="e">
        <v>#DIV/0!</v>
      </c>
      <c r="S7" s="188"/>
      <c r="T7" s="187">
        <v>0</v>
      </c>
      <c r="U7" s="176">
        <v>0</v>
      </c>
      <c r="V7" s="176">
        <v>0</v>
      </c>
      <c r="W7" s="177" t="e">
        <v>#DIV/0!</v>
      </c>
      <c r="X7" s="188">
        <v>0</v>
      </c>
    </row>
    <row r="8" spans="1:24" ht="9.75">
      <c r="A8" s="214" t="s">
        <v>4</v>
      </c>
      <c r="B8" s="179" t="s">
        <v>62</v>
      </c>
      <c r="C8" s="219"/>
      <c r="D8" s="229" t="s">
        <v>25</v>
      </c>
      <c r="E8" s="187">
        <v>12212007</v>
      </c>
      <c r="F8" s="176">
        <v>12438843</v>
      </c>
      <c r="G8" s="176">
        <v>12438843</v>
      </c>
      <c r="H8" s="177">
        <v>100</v>
      </c>
      <c r="I8" s="188">
        <v>11721739</v>
      </c>
      <c r="J8" s="194">
        <v>2700000</v>
      </c>
      <c r="K8" s="176">
        <v>2700000</v>
      </c>
      <c r="L8" s="176">
        <v>2700000</v>
      </c>
      <c r="M8" s="177">
        <v>100</v>
      </c>
      <c r="N8" s="188">
        <v>2897607</v>
      </c>
      <c r="O8" s="187">
        <v>9512007</v>
      </c>
      <c r="P8" s="176">
        <v>9738843</v>
      </c>
      <c r="Q8" s="176">
        <v>9738843</v>
      </c>
      <c r="R8" s="177">
        <v>100</v>
      </c>
      <c r="S8" s="188">
        <v>8824132</v>
      </c>
      <c r="T8" s="187">
        <v>0</v>
      </c>
      <c r="U8" s="176">
        <v>0</v>
      </c>
      <c r="V8" s="176">
        <v>0</v>
      </c>
      <c r="W8" s="177" t="e">
        <v>#DIV/0!</v>
      </c>
      <c r="X8" s="188">
        <v>0</v>
      </c>
    </row>
    <row r="9" spans="1:24" ht="9.75">
      <c r="A9" s="212" t="s">
        <v>5</v>
      </c>
      <c r="B9" s="2320" t="s">
        <v>7</v>
      </c>
      <c r="C9" s="2320"/>
      <c r="D9" s="229" t="s">
        <v>25</v>
      </c>
      <c r="E9" s="189">
        <v>0</v>
      </c>
      <c r="F9" s="174">
        <v>0</v>
      </c>
      <c r="G9" s="174">
        <v>0</v>
      </c>
      <c r="H9" s="172" t="e">
        <v>#DIV/0!</v>
      </c>
      <c r="I9" s="190">
        <v>0</v>
      </c>
      <c r="J9" s="195"/>
      <c r="K9" s="174"/>
      <c r="L9" s="174"/>
      <c r="M9" s="172" t="e">
        <v>#DIV/0!</v>
      </c>
      <c r="N9" s="190"/>
      <c r="O9" s="189"/>
      <c r="P9" s="174"/>
      <c r="Q9" s="174"/>
      <c r="R9" s="172" t="e">
        <v>#DIV/0!</v>
      </c>
      <c r="S9" s="190"/>
      <c r="T9" s="189"/>
      <c r="U9" s="174"/>
      <c r="V9" s="174"/>
      <c r="W9" s="172" t="e">
        <v>#DIV/0!</v>
      </c>
      <c r="X9" s="190"/>
    </row>
    <row r="10" spans="1:24" ht="9.75">
      <c r="A10" s="212" t="s">
        <v>6</v>
      </c>
      <c r="B10" s="2320" t="s">
        <v>9</v>
      </c>
      <c r="C10" s="2320"/>
      <c r="D10" s="229" t="s">
        <v>25</v>
      </c>
      <c r="E10" s="185">
        <v>15666307</v>
      </c>
      <c r="F10" s="173">
        <v>15023548</v>
      </c>
      <c r="G10" s="173">
        <v>14880895</v>
      </c>
      <c r="H10" s="172">
        <v>99.050470634499916</v>
      </c>
      <c r="I10" s="186">
        <v>15213084</v>
      </c>
      <c r="J10" s="185">
        <v>6154300</v>
      </c>
      <c r="K10" s="173">
        <v>5272292</v>
      </c>
      <c r="L10" s="173">
        <v>5129639</v>
      </c>
      <c r="M10" s="172">
        <v>97.294288707833331</v>
      </c>
      <c r="N10" s="186">
        <v>6388952</v>
      </c>
      <c r="O10" s="185">
        <v>9512007</v>
      </c>
      <c r="P10" s="173">
        <v>9751256</v>
      </c>
      <c r="Q10" s="173">
        <v>9751256</v>
      </c>
      <c r="R10" s="172">
        <v>100</v>
      </c>
      <c r="S10" s="186">
        <v>8824132</v>
      </c>
      <c r="T10" s="185">
        <v>10640</v>
      </c>
      <c r="U10" s="173">
        <v>10640</v>
      </c>
      <c r="V10" s="173">
        <v>5640</v>
      </c>
      <c r="W10" s="172">
        <v>53.007518796992478</v>
      </c>
      <c r="X10" s="186">
        <v>13097</v>
      </c>
    </row>
    <row r="11" spans="1:24" ht="9.75">
      <c r="A11" s="215" t="s">
        <v>8</v>
      </c>
      <c r="B11" s="2321" t="s">
        <v>28</v>
      </c>
      <c r="C11" s="2321"/>
      <c r="D11" s="229" t="s">
        <v>25</v>
      </c>
      <c r="E11" s="187">
        <v>3297000</v>
      </c>
      <c r="F11" s="176">
        <v>2492268</v>
      </c>
      <c r="G11" s="176">
        <v>2421975</v>
      </c>
      <c r="H11" s="177">
        <v>97.179556933684495</v>
      </c>
      <c r="I11" s="188">
        <v>3143183</v>
      </c>
      <c r="J11" s="196">
        <v>3297000</v>
      </c>
      <c r="K11" s="245">
        <v>2471792</v>
      </c>
      <c r="L11" s="180">
        <v>2401499</v>
      </c>
      <c r="M11" s="177">
        <v>97.156192754082866</v>
      </c>
      <c r="N11" s="197">
        <v>3125356</v>
      </c>
      <c r="O11" s="208">
        <v>0</v>
      </c>
      <c r="P11" s="180">
        <v>20476</v>
      </c>
      <c r="Q11" s="180">
        <v>20476</v>
      </c>
      <c r="R11" s="177">
        <v>100</v>
      </c>
      <c r="S11" s="209">
        <v>17827</v>
      </c>
      <c r="T11" s="197">
        <v>0</v>
      </c>
      <c r="U11" s="197">
        <v>0</v>
      </c>
      <c r="V11" s="197">
        <v>0</v>
      </c>
      <c r="W11" s="177" t="e">
        <v>#DIV/0!</v>
      </c>
      <c r="X11" s="197">
        <v>0</v>
      </c>
    </row>
    <row r="12" spans="1:24" ht="9.75">
      <c r="A12" s="213" t="s">
        <v>10</v>
      </c>
      <c r="B12" s="2305" t="s">
        <v>29</v>
      </c>
      <c r="C12" s="2305"/>
      <c r="D12" s="229" t="s">
        <v>25</v>
      </c>
      <c r="E12" s="187">
        <v>498000</v>
      </c>
      <c r="F12" s="176">
        <v>498000</v>
      </c>
      <c r="G12" s="176">
        <v>466733</v>
      </c>
      <c r="H12" s="177">
        <v>93.721485943775093</v>
      </c>
      <c r="I12" s="188">
        <v>487417</v>
      </c>
      <c r="J12" s="196">
        <v>498000</v>
      </c>
      <c r="K12" s="176">
        <v>498000</v>
      </c>
      <c r="L12" s="176">
        <v>466733</v>
      </c>
      <c r="M12" s="177">
        <v>93.721485943775093</v>
      </c>
      <c r="N12" s="188">
        <v>487417</v>
      </c>
      <c r="O12" s="187">
        <v>0</v>
      </c>
      <c r="P12" s="187">
        <v>0</v>
      </c>
      <c r="Q12" s="176">
        <v>0</v>
      </c>
      <c r="R12" s="177" t="e">
        <v>#DIV/0!</v>
      </c>
      <c r="S12" s="188">
        <v>0</v>
      </c>
      <c r="T12" s="197">
        <v>0</v>
      </c>
      <c r="U12" s="197">
        <v>0</v>
      </c>
      <c r="V12" s="197">
        <v>0</v>
      </c>
      <c r="W12" s="177" t="e">
        <v>#DIV/0!</v>
      </c>
      <c r="X12" s="197">
        <v>0</v>
      </c>
    </row>
    <row r="13" spans="1:24" ht="9.75">
      <c r="A13" s="213" t="s">
        <v>11</v>
      </c>
      <c r="B13" s="218" t="s">
        <v>63</v>
      </c>
      <c r="C13" s="218"/>
      <c r="D13" s="229" t="s">
        <v>25</v>
      </c>
      <c r="E13" s="187">
        <v>0</v>
      </c>
      <c r="F13" s="176">
        <v>0</v>
      </c>
      <c r="G13" s="176">
        <v>0</v>
      </c>
      <c r="H13" s="177" t="e">
        <v>#DIV/0!</v>
      </c>
      <c r="I13" s="188">
        <v>0</v>
      </c>
      <c r="J13" s="196">
        <v>0</v>
      </c>
      <c r="K13" s="176">
        <v>0</v>
      </c>
      <c r="L13" s="176">
        <v>0</v>
      </c>
      <c r="M13" s="177" t="e">
        <v>#DIV/0!</v>
      </c>
      <c r="N13" s="188">
        <v>0</v>
      </c>
      <c r="O13" s="187">
        <v>0</v>
      </c>
      <c r="P13" s="187">
        <v>0</v>
      </c>
      <c r="Q13" s="176">
        <v>0</v>
      </c>
      <c r="R13" s="177" t="e">
        <v>#DIV/0!</v>
      </c>
      <c r="S13" s="188">
        <v>0</v>
      </c>
      <c r="T13" s="197">
        <v>0</v>
      </c>
      <c r="U13" s="197">
        <v>0</v>
      </c>
      <c r="V13" s="197">
        <v>0</v>
      </c>
      <c r="W13" s="177" t="e">
        <v>#DIV/0!</v>
      </c>
      <c r="X13" s="197">
        <v>0</v>
      </c>
    </row>
    <row r="14" spans="1:24" ht="9.75">
      <c r="A14" s="213" t="s">
        <v>12</v>
      </c>
      <c r="B14" s="2305" t="s">
        <v>64</v>
      </c>
      <c r="C14" s="2305"/>
      <c r="D14" s="229" t="s">
        <v>25</v>
      </c>
      <c r="E14" s="187">
        <v>814000</v>
      </c>
      <c r="F14" s="176">
        <v>664000</v>
      </c>
      <c r="G14" s="176">
        <v>655812</v>
      </c>
      <c r="H14" s="177">
        <v>98.766867469879514</v>
      </c>
      <c r="I14" s="188">
        <v>1169047</v>
      </c>
      <c r="J14" s="196">
        <v>814000</v>
      </c>
      <c r="K14" s="176">
        <v>664000</v>
      </c>
      <c r="L14" s="176">
        <v>655812</v>
      </c>
      <c r="M14" s="177">
        <v>98.766867469879514</v>
      </c>
      <c r="N14" s="188">
        <v>1169047</v>
      </c>
      <c r="O14" s="187">
        <v>0</v>
      </c>
      <c r="P14" s="187">
        <v>0</v>
      </c>
      <c r="Q14" s="176">
        <v>0</v>
      </c>
      <c r="R14" s="177" t="e">
        <v>#DIV/0!</v>
      </c>
      <c r="S14" s="188">
        <v>0</v>
      </c>
      <c r="T14" s="187">
        <v>3000</v>
      </c>
      <c r="U14" s="176">
        <v>3000</v>
      </c>
      <c r="V14" s="176">
        <v>0</v>
      </c>
      <c r="W14" s="177">
        <v>0</v>
      </c>
      <c r="X14" s="188">
        <v>7457</v>
      </c>
    </row>
    <row r="15" spans="1:24" ht="9.75">
      <c r="A15" s="213" t="s">
        <v>13</v>
      </c>
      <c r="B15" s="2305" t="s">
        <v>30</v>
      </c>
      <c r="C15" s="2305"/>
      <c r="D15" s="229" t="s">
        <v>25</v>
      </c>
      <c r="E15" s="187">
        <v>5000</v>
      </c>
      <c r="F15" s="176">
        <v>17854</v>
      </c>
      <c r="G15" s="176">
        <v>13024</v>
      </c>
      <c r="H15" s="177">
        <v>72.947238714013665</v>
      </c>
      <c r="I15" s="188">
        <v>5923</v>
      </c>
      <c r="J15" s="196">
        <v>5000</v>
      </c>
      <c r="K15" s="176">
        <v>5000</v>
      </c>
      <c r="L15" s="176">
        <v>170</v>
      </c>
      <c r="M15" s="177">
        <v>3.4000000000000004</v>
      </c>
      <c r="N15" s="188">
        <v>2175</v>
      </c>
      <c r="O15" s="187">
        <v>0</v>
      </c>
      <c r="P15" s="176">
        <v>12854</v>
      </c>
      <c r="Q15" s="176">
        <v>12854</v>
      </c>
      <c r="R15" s="177">
        <v>100</v>
      </c>
      <c r="S15" s="188">
        <v>3748</v>
      </c>
      <c r="T15" s="197">
        <v>0</v>
      </c>
      <c r="U15" s="197">
        <v>0</v>
      </c>
      <c r="V15" s="197">
        <v>0</v>
      </c>
      <c r="W15" s="177" t="e">
        <v>#DIV/0!</v>
      </c>
      <c r="X15" s="197">
        <v>0</v>
      </c>
    </row>
    <row r="16" spans="1:24" ht="9.75">
      <c r="A16" s="213" t="s">
        <v>14</v>
      </c>
      <c r="B16" s="218" t="s">
        <v>48</v>
      </c>
      <c r="C16" s="218"/>
      <c r="D16" s="229" t="s">
        <v>25</v>
      </c>
      <c r="E16" s="187">
        <v>0</v>
      </c>
      <c r="F16" s="176">
        <v>0</v>
      </c>
      <c r="G16" s="176">
        <v>0</v>
      </c>
      <c r="H16" s="177" t="e">
        <v>#DIV/0!</v>
      </c>
      <c r="I16" s="188">
        <v>0</v>
      </c>
      <c r="J16" s="196">
        <v>0</v>
      </c>
      <c r="K16" s="176">
        <v>0</v>
      </c>
      <c r="L16" s="176">
        <v>0</v>
      </c>
      <c r="M16" s="177" t="e">
        <v>#DIV/0!</v>
      </c>
      <c r="N16" s="188">
        <v>0</v>
      </c>
      <c r="O16" s="187">
        <v>0</v>
      </c>
      <c r="P16" s="187">
        <v>0</v>
      </c>
      <c r="Q16" s="176">
        <v>0</v>
      </c>
      <c r="R16" s="177" t="e">
        <v>#DIV/0!</v>
      </c>
      <c r="S16" s="188">
        <v>0</v>
      </c>
      <c r="T16" s="197">
        <v>0</v>
      </c>
      <c r="U16" s="197">
        <v>0</v>
      </c>
      <c r="V16" s="197">
        <v>0</v>
      </c>
      <c r="W16" s="177" t="e">
        <v>#DIV/0!</v>
      </c>
      <c r="X16" s="197">
        <v>0</v>
      </c>
    </row>
    <row r="17" spans="1:24" ht="9.75">
      <c r="A17" s="213" t="s">
        <v>15</v>
      </c>
      <c r="B17" s="2305" t="s">
        <v>31</v>
      </c>
      <c r="C17" s="2305"/>
      <c r="D17" s="229" t="s">
        <v>25</v>
      </c>
      <c r="E17" s="187">
        <v>505300</v>
      </c>
      <c r="F17" s="176">
        <v>478417</v>
      </c>
      <c r="G17" s="176">
        <v>450342</v>
      </c>
      <c r="H17" s="177">
        <v>94.131688464247716</v>
      </c>
      <c r="I17" s="188">
        <v>365170</v>
      </c>
      <c r="J17" s="196">
        <v>505300</v>
      </c>
      <c r="K17" s="244">
        <v>415618</v>
      </c>
      <c r="L17" s="176">
        <v>387543</v>
      </c>
      <c r="M17" s="177">
        <v>93.244999013517216</v>
      </c>
      <c r="N17" s="188">
        <v>350670</v>
      </c>
      <c r="O17" s="187">
        <v>0</v>
      </c>
      <c r="P17" s="187">
        <v>62799</v>
      </c>
      <c r="Q17" s="187">
        <v>62799</v>
      </c>
      <c r="R17" s="177">
        <v>100</v>
      </c>
      <c r="S17" s="188">
        <v>14500</v>
      </c>
      <c r="T17" s="187">
        <v>2000</v>
      </c>
      <c r="U17" s="176">
        <v>2000</v>
      </c>
      <c r="V17" s="176">
        <v>0</v>
      </c>
      <c r="W17" s="177">
        <v>0</v>
      </c>
      <c r="X17" s="197">
        <v>0</v>
      </c>
    </row>
    <row r="18" spans="1:24" ht="9.75">
      <c r="A18" s="213" t="s">
        <v>16</v>
      </c>
      <c r="B18" s="2305" t="s">
        <v>32</v>
      </c>
      <c r="C18" s="2305"/>
      <c r="D18" s="229" t="s">
        <v>25</v>
      </c>
      <c r="E18" s="187">
        <v>7182628</v>
      </c>
      <c r="F18" s="176">
        <v>7346988</v>
      </c>
      <c r="G18" s="176">
        <v>7346988</v>
      </c>
      <c r="H18" s="177">
        <v>100</v>
      </c>
      <c r="I18" s="188">
        <v>6555852</v>
      </c>
      <c r="J18" s="198">
        <v>230000</v>
      </c>
      <c r="K18" s="176">
        <v>268000</v>
      </c>
      <c r="L18" s="176">
        <v>268000</v>
      </c>
      <c r="M18" s="177">
        <v>100</v>
      </c>
      <c r="N18" s="188">
        <v>220500</v>
      </c>
      <c r="O18" s="187">
        <v>6952628</v>
      </c>
      <c r="P18" s="176">
        <v>7078988</v>
      </c>
      <c r="Q18" s="176">
        <v>7078988</v>
      </c>
      <c r="R18" s="177">
        <v>100</v>
      </c>
      <c r="S18" s="188">
        <v>6335352</v>
      </c>
      <c r="T18" s="197">
        <v>0</v>
      </c>
      <c r="U18" s="197">
        <v>0</v>
      </c>
      <c r="V18" s="197">
        <v>0</v>
      </c>
      <c r="W18" s="177" t="e">
        <v>#DIV/0!</v>
      </c>
      <c r="X18" s="197">
        <v>0</v>
      </c>
    </row>
    <row r="19" spans="1:24" ht="9.75">
      <c r="A19" s="213" t="s">
        <v>17</v>
      </c>
      <c r="B19" s="2305" t="s">
        <v>49</v>
      </c>
      <c r="C19" s="2305"/>
      <c r="D19" s="229" t="s">
        <v>25</v>
      </c>
      <c r="E19" s="187">
        <v>2464200</v>
      </c>
      <c r="F19" s="176">
        <v>2461798</v>
      </c>
      <c r="G19" s="176">
        <v>2461798</v>
      </c>
      <c r="H19" s="177">
        <v>100</v>
      </c>
      <c r="I19" s="188">
        <v>2220572</v>
      </c>
      <c r="J19" s="196">
        <v>85000</v>
      </c>
      <c r="K19" s="176">
        <v>97381</v>
      </c>
      <c r="L19" s="176">
        <v>97381</v>
      </c>
      <c r="M19" s="177">
        <v>100</v>
      </c>
      <c r="N19" s="188">
        <v>74677</v>
      </c>
      <c r="O19" s="187">
        <v>2379200</v>
      </c>
      <c r="P19" s="176">
        <v>2364417</v>
      </c>
      <c r="Q19" s="176">
        <v>2364417</v>
      </c>
      <c r="R19" s="177">
        <v>100</v>
      </c>
      <c r="S19" s="188">
        <v>2145895</v>
      </c>
      <c r="T19" s="197">
        <v>0</v>
      </c>
      <c r="U19" s="197">
        <v>0</v>
      </c>
      <c r="V19" s="197">
        <v>0</v>
      </c>
      <c r="W19" s="177" t="e">
        <v>#DIV/0!</v>
      </c>
      <c r="X19" s="197">
        <v>0</v>
      </c>
    </row>
    <row r="20" spans="1:24" ht="9.75">
      <c r="A20" s="213" t="s">
        <v>18</v>
      </c>
      <c r="B20" s="2305" t="s">
        <v>50</v>
      </c>
      <c r="C20" s="2305"/>
      <c r="D20" s="229" t="s">
        <v>25</v>
      </c>
      <c r="E20" s="187">
        <v>196179</v>
      </c>
      <c r="F20" s="176">
        <v>249646</v>
      </c>
      <c r="G20" s="176">
        <v>249646</v>
      </c>
      <c r="H20" s="177">
        <v>100</v>
      </c>
      <c r="I20" s="188">
        <v>187694</v>
      </c>
      <c r="J20" s="196">
        <v>16000</v>
      </c>
      <c r="K20" s="176">
        <v>42223</v>
      </c>
      <c r="L20" s="176">
        <v>42223</v>
      </c>
      <c r="M20" s="177">
        <v>100</v>
      </c>
      <c r="N20" s="188">
        <v>15353</v>
      </c>
      <c r="O20" s="187">
        <v>180179</v>
      </c>
      <c r="P20" s="176">
        <v>207423</v>
      </c>
      <c r="Q20" s="176">
        <v>207423</v>
      </c>
      <c r="R20" s="177">
        <v>100</v>
      </c>
      <c r="S20" s="188">
        <v>172341</v>
      </c>
      <c r="T20" s="197">
        <v>0</v>
      </c>
      <c r="U20" s="197">
        <v>0</v>
      </c>
      <c r="V20" s="197">
        <v>0</v>
      </c>
      <c r="W20" s="177" t="e">
        <v>#DIV/0!</v>
      </c>
      <c r="X20" s="197">
        <v>0</v>
      </c>
    </row>
    <row r="21" spans="1:24" ht="9.75">
      <c r="A21" s="213" t="s">
        <v>19</v>
      </c>
      <c r="B21" s="2305" t="s">
        <v>65</v>
      </c>
      <c r="C21" s="2305"/>
      <c r="D21" s="229" t="s">
        <v>25</v>
      </c>
      <c r="E21" s="187">
        <v>0</v>
      </c>
      <c r="F21" s="176">
        <v>0</v>
      </c>
      <c r="G21" s="176">
        <v>0</v>
      </c>
      <c r="H21" s="177" t="e">
        <v>#DIV/0!</v>
      </c>
      <c r="I21" s="188">
        <v>0</v>
      </c>
      <c r="J21" s="196">
        <v>0</v>
      </c>
      <c r="K21" s="196">
        <v>0</v>
      </c>
      <c r="L21" s="196">
        <v>0</v>
      </c>
      <c r="M21" s="177" t="e">
        <v>#DIV/0!</v>
      </c>
      <c r="N21" s="188">
        <v>0</v>
      </c>
      <c r="O21" s="187">
        <v>0</v>
      </c>
      <c r="P21" s="187">
        <v>0</v>
      </c>
      <c r="Q21" s="187">
        <v>0</v>
      </c>
      <c r="R21" s="177" t="e">
        <v>#DIV/0!</v>
      </c>
      <c r="S21" s="188">
        <v>0</v>
      </c>
      <c r="T21" s="197">
        <v>0</v>
      </c>
      <c r="U21" s="197">
        <v>0</v>
      </c>
      <c r="V21" s="197">
        <v>0</v>
      </c>
      <c r="W21" s="177" t="e">
        <v>#DIV/0!</v>
      </c>
      <c r="X21" s="197">
        <v>0</v>
      </c>
    </row>
    <row r="22" spans="1:24" ht="9.75">
      <c r="A22" s="213" t="s">
        <v>20</v>
      </c>
      <c r="B22" s="218" t="s">
        <v>66</v>
      </c>
      <c r="C22" s="218"/>
      <c r="D22" s="229" t="s">
        <v>25</v>
      </c>
      <c r="E22" s="187">
        <v>0</v>
      </c>
      <c r="F22" s="176">
        <v>0</v>
      </c>
      <c r="G22" s="176">
        <v>0</v>
      </c>
      <c r="H22" s="177" t="e">
        <v>#DIV/0!</v>
      </c>
      <c r="I22" s="188">
        <v>0</v>
      </c>
      <c r="J22" s="196">
        <v>0</v>
      </c>
      <c r="K22" s="196">
        <v>0</v>
      </c>
      <c r="L22" s="196">
        <v>0</v>
      </c>
      <c r="M22" s="177" t="e">
        <v>#DIV/0!</v>
      </c>
      <c r="N22" s="188">
        <v>0</v>
      </c>
      <c r="O22" s="187">
        <v>0</v>
      </c>
      <c r="P22" s="187">
        <v>0</v>
      </c>
      <c r="Q22" s="187">
        <v>0</v>
      </c>
      <c r="R22" s="177" t="e">
        <v>#DIV/0!</v>
      </c>
      <c r="S22" s="188">
        <v>0</v>
      </c>
      <c r="T22" s="197">
        <v>0</v>
      </c>
      <c r="U22" s="197">
        <v>0</v>
      </c>
      <c r="V22" s="197">
        <v>0</v>
      </c>
      <c r="W22" s="177" t="e">
        <v>#DIV/0!</v>
      </c>
      <c r="X22" s="197">
        <v>0</v>
      </c>
    </row>
    <row r="23" spans="1:24" ht="9.75">
      <c r="A23" s="213" t="s">
        <v>21</v>
      </c>
      <c r="B23" s="218" t="s">
        <v>73</v>
      </c>
      <c r="C23" s="218"/>
      <c r="D23" s="229" t="s">
        <v>25</v>
      </c>
      <c r="E23" s="187">
        <v>0</v>
      </c>
      <c r="F23" s="176">
        <v>0</v>
      </c>
      <c r="G23" s="176">
        <v>0</v>
      </c>
      <c r="H23" s="177" t="e">
        <v>#DIV/0!</v>
      </c>
      <c r="I23" s="188">
        <v>0</v>
      </c>
      <c r="J23" s="196">
        <v>0</v>
      </c>
      <c r="K23" s="196">
        <v>0</v>
      </c>
      <c r="L23" s="196">
        <v>0</v>
      </c>
      <c r="M23" s="177" t="e">
        <v>#DIV/0!</v>
      </c>
      <c r="N23" s="188">
        <v>0</v>
      </c>
      <c r="O23" s="187">
        <v>0</v>
      </c>
      <c r="P23" s="187">
        <v>0</v>
      </c>
      <c r="Q23" s="187">
        <v>0</v>
      </c>
      <c r="R23" s="177" t="e">
        <v>#DIV/0!</v>
      </c>
      <c r="S23" s="188">
        <v>0</v>
      </c>
      <c r="T23" s="197">
        <v>0</v>
      </c>
      <c r="U23" s="197">
        <v>0</v>
      </c>
      <c r="V23" s="197">
        <v>0</v>
      </c>
      <c r="W23" s="177" t="e">
        <v>#DIV/0!</v>
      </c>
      <c r="X23" s="197">
        <v>0</v>
      </c>
    </row>
    <row r="24" spans="1:24" ht="9.75">
      <c r="A24" s="215" t="s">
        <v>22</v>
      </c>
      <c r="B24" s="221" t="s">
        <v>68</v>
      </c>
      <c r="C24" s="221"/>
      <c r="D24" s="229" t="s">
        <v>25</v>
      </c>
      <c r="E24" s="187">
        <v>0</v>
      </c>
      <c r="F24" s="176">
        <v>10224</v>
      </c>
      <c r="G24" s="176">
        <v>10224</v>
      </c>
      <c r="H24" s="177">
        <v>100</v>
      </c>
      <c r="I24" s="188">
        <v>0</v>
      </c>
      <c r="J24" s="196">
        <v>0</v>
      </c>
      <c r="K24" s="180">
        <v>10224</v>
      </c>
      <c r="L24" s="180">
        <v>10224</v>
      </c>
      <c r="M24" s="177">
        <v>100</v>
      </c>
      <c r="N24" s="197">
        <v>0</v>
      </c>
      <c r="O24" s="187">
        <v>0</v>
      </c>
      <c r="P24" s="187">
        <v>0</v>
      </c>
      <c r="Q24" s="187">
        <v>0</v>
      </c>
      <c r="R24" s="177" t="e">
        <v>#DIV/0!</v>
      </c>
      <c r="S24" s="209">
        <v>0</v>
      </c>
      <c r="T24" s="197">
        <v>0</v>
      </c>
      <c r="U24" s="197">
        <v>0</v>
      </c>
      <c r="V24" s="197">
        <v>0</v>
      </c>
      <c r="W24" s="177" t="e">
        <v>#DIV/0!</v>
      </c>
      <c r="X24" s="197">
        <v>0</v>
      </c>
    </row>
    <row r="25" spans="1:24" ht="9.75">
      <c r="A25" s="213" t="s">
        <v>23</v>
      </c>
      <c r="B25" s="2305" t="s">
        <v>69</v>
      </c>
      <c r="C25" s="2305"/>
      <c r="D25" s="229" t="s">
        <v>25</v>
      </c>
      <c r="E25" s="187">
        <v>555864</v>
      </c>
      <c r="F25" s="176">
        <v>561867</v>
      </c>
      <c r="G25" s="176">
        <v>561867</v>
      </c>
      <c r="H25" s="182">
        <v>100</v>
      </c>
      <c r="I25" s="188">
        <v>549362</v>
      </c>
      <c r="J25" s="196">
        <v>555864</v>
      </c>
      <c r="K25" s="181">
        <v>561867</v>
      </c>
      <c r="L25" s="181">
        <v>561867</v>
      </c>
      <c r="M25" s="177">
        <v>100</v>
      </c>
      <c r="N25" s="188">
        <v>549362</v>
      </c>
      <c r="O25" s="187">
        <v>0</v>
      </c>
      <c r="P25" s="187">
        <v>0</v>
      </c>
      <c r="Q25" s="187">
        <v>0</v>
      </c>
      <c r="R25" s="177" t="e">
        <v>#DIV/0!</v>
      </c>
      <c r="S25" s="197">
        <v>0</v>
      </c>
      <c r="T25" s="210">
        <v>5640</v>
      </c>
      <c r="U25" s="183">
        <v>5640</v>
      </c>
      <c r="V25" s="183">
        <v>5640</v>
      </c>
      <c r="W25" s="177">
        <v>100</v>
      </c>
      <c r="X25" s="211">
        <v>5640</v>
      </c>
    </row>
    <row r="26" spans="1:24" ht="9.75">
      <c r="A26" s="213" t="s">
        <v>45</v>
      </c>
      <c r="B26" s="218" t="s">
        <v>70</v>
      </c>
      <c r="C26" s="218"/>
      <c r="D26" s="229" t="s">
        <v>25</v>
      </c>
      <c r="E26" s="187">
        <v>0</v>
      </c>
      <c r="F26" s="176">
        <v>0</v>
      </c>
      <c r="G26" s="176">
        <v>0</v>
      </c>
      <c r="H26" s="182" t="e">
        <v>#DIV/0!</v>
      </c>
      <c r="I26" s="188">
        <v>0</v>
      </c>
      <c r="J26" s="196">
        <v>0</v>
      </c>
      <c r="K26" s="181"/>
      <c r="L26" s="181"/>
      <c r="M26" s="177" t="e">
        <v>#DIV/0!</v>
      </c>
      <c r="N26" s="197">
        <v>0</v>
      </c>
      <c r="O26" s="187">
        <v>0</v>
      </c>
      <c r="P26" s="187">
        <v>0</v>
      </c>
      <c r="Q26" s="187">
        <v>0</v>
      </c>
      <c r="R26" s="177" t="e">
        <v>#DIV/0!</v>
      </c>
      <c r="S26" s="197">
        <v>0</v>
      </c>
      <c r="T26" s="197">
        <v>0</v>
      </c>
      <c r="U26" s="197">
        <v>0</v>
      </c>
      <c r="V26" s="197">
        <v>0</v>
      </c>
      <c r="W26" s="177" t="e">
        <v>#DIV/0!</v>
      </c>
      <c r="X26" s="197">
        <v>0</v>
      </c>
    </row>
    <row r="27" spans="1:24" ht="9.75">
      <c r="A27" s="213" t="s">
        <v>51</v>
      </c>
      <c r="B27" s="218" t="s">
        <v>74</v>
      </c>
      <c r="C27" s="218"/>
      <c r="D27" s="229" t="s">
        <v>25</v>
      </c>
      <c r="E27" s="187">
        <v>147767</v>
      </c>
      <c r="F27" s="176">
        <v>241748</v>
      </c>
      <c r="G27" s="176">
        <v>241748</v>
      </c>
      <c r="H27" s="182">
        <v>100</v>
      </c>
      <c r="I27" s="188">
        <v>443882</v>
      </c>
      <c r="J27" s="196">
        <v>147767</v>
      </c>
      <c r="K27" s="181">
        <v>237449</v>
      </c>
      <c r="L27" s="181">
        <v>237449</v>
      </c>
      <c r="M27" s="177">
        <v>100</v>
      </c>
      <c r="N27" s="197">
        <v>309413</v>
      </c>
      <c r="O27" s="187">
        <v>0</v>
      </c>
      <c r="P27" s="181">
        <v>4299</v>
      </c>
      <c r="Q27" s="181">
        <v>4299</v>
      </c>
      <c r="R27" s="177">
        <v>100</v>
      </c>
      <c r="S27" s="197">
        <v>134469</v>
      </c>
      <c r="T27" s="197">
        <v>0</v>
      </c>
      <c r="U27" s="197">
        <v>0</v>
      </c>
      <c r="V27" s="197">
        <v>0</v>
      </c>
      <c r="W27" s="177" t="e">
        <v>#DIV/0!</v>
      </c>
      <c r="X27" s="197">
        <v>0</v>
      </c>
    </row>
    <row r="28" spans="1:24" ht="9.75">
      <c r="A28" s="213" t="s">
        <v>52</v>
      </c>
      <c r="B28" s="2305" t="s">
        <v>67</v>
      </c>
      <c r="C28" s="2305"/>
      <c r="D28" s="229" t="s">
        <v>25</v>
      </c>
      <c r="E28" s="187">
        <v>369</v>
      </c>
      <c r="F28" s="176">
        <v>738</v>
      </c>
      <c r="G28" s="176">
        <v>738</v>
      </c>
      <c r="H28" s="182">
        <v>100</v>
      </c>
      <c r="I28" s="188">
        <v>84982</v>
      </c>
      <c r="J28" s="196">
        <v>369</v>
      </c>
      <c r="K28" s="181">
        <v>738</v>
      </c>
      <c r="L28" s="181">
        <v>738</v>
      </c>
      <c r="M28" s="177">
        <v>100</v>
      </c>
      <c r="N28" s="197">
        <v>84982</v>
      </c>
      <c r="O28" s="187">
        <v>0</v>
      </c>
      <c r="P28" s="187">
        <v>0</v>
      </c>
      <c r="Q28" s="187">
        <v>0</v>
      </c>
      <c r="R28" s="177" t="e">
        <v>#DIV/0!</v>
      </c>
      <c r="S28" s="197">
        <v>0</v>
      </c>
      <c r="T28" s="197">
        <v>0</v>
      </c>
      <c r="U28" s="197">
        <v>0</v>
      </c>
      <c r="V28" s="197">
        <v>0</v>
      </c>
      <c r="W28" s="177" t="e">
        <v>#DIV/0!</v>
      </c>
      <c r="X28" s="197">
        <v>0</v>
      </c>
    </row>
    <row r="29" spans="1:24" ht="9.75">
      <c r="A29" s="213" t="s">
        <v>54</v>
      </c>
      <c r="B29" s="218" t="s">
        <v>53</v>
      </c>
      <c r="C29" s="218"/>
      <c r="D29" s="229" t="s">
        <v>25</v>
      </c>
      <c r="E29" s="187">
        <v>0</v>
      </c>
      <c r="F29" s="176">
        <v>0</v>
      </c>
      <c r="G29" s="176">
        <v>0</v>
      </c>
      <c r="H29" s="182" t="e">
        <v>#DIV/0!</v>
      </c>
      <c r="I29" s="188">
        <v>0</v>
      </c>
      <c r="J29" s="196">
        <v>0</v>
      </c>
      <c r="K29" s="196">
        <v>0</v>
      </c>
      <c r="L29" s="196">
        <v>0</v>
      </c>
      <c r="M29" s="177" t="e">
        <v>#DIV/0!</v>
      </c>
      <c r="N29" s="197">
        <v>0</v>
      </c>
      <c r="O29" s="187">
        <v>0</v>
      </c>
      <c r="P29" s="187">
        <v>0</v>
      </c>
      <c r="Q29" s="187">
        <v>0</v>
      </c>
      <c r="R29" s="177" t="e">
        <v>#DIV/0!</v>
      </c>
      <c r="S29" s="197">
        <v>0</v>
      </c>
      <c r="T29" s="197">
        <v>0</v>
      </c>
      <c r="U29" s="197">
        <v>0</v>
      </c>
      <c r="V29" s="197">
        <v>0</v>
      </c>
      <c r="W29" s="177" t="e">
        <v>#DIV/0!</v>
      </c>
      <c r="X29" s="197">
        <v>0</v>
      </c>
    </row>
    <row r="30" spans="1:24" ht="9.75">
      <c r="A30" s="213" t="s">
        <v>55</v>
      </c>
      <c r="B30" s="218" t="s">
        <v>71</v>
      </c>
      <c r="C30" s="218"/>
      <c r="D30" s="229" t="s">
        <v>25</v>
      </c>
      <c r="E30" s="187">
        <v>0</v>
      </c>
      <c r="F30" s="176">
        <v>0</v>
      </c>
      <c r="G30" s="176">
        <v>0</v>
      </c>
      <c r="H30" s="182" t="e">
        <v>#DIV/0!</v>
      </c>
      <c r="I30" s="188">
        <v>0</v>
      </c>
      <c r="J30" s="196">
        <v>0</v>
      </c>
      <c r="K30" s="196">
        <v>0</v>
      </c>
      <c r="L30" s="196">
        <v>0</v>
      </c>
      <c r="M30" s="177" t="e">
        <v>#DIV/0!</v>
      </c>
      <c r="N30" s="199">
        <v>0</v>
      </c>
      <c r="O30" s="187">
        <v>0</v>
      </c>
      <c r="P30" s="187">
        <v>0</v>
      </c>
      <c r="Q30" s="187">
        <v>0</v>
      </c>
      <c r="R30" s="177" t="e">
        <v>#DIV/0!</v>
      </c>
      <c r="S30" s="199">
        <v>0</v>
      </c>
      <c r="T30" s="197">
        <v>0</v>
      </c>
      <c r="U30" s="197">
        <v>0</v>
      </c>
      <c r="V30" s="197">
        <v>0</v>
      </c>
      <c r="W30" s="177" t="e">
        <v>#DIV/0!</v>
      </c>
      <c r="X30" s="197">
        <v>0</v>
      </c>
    </row>
    <row r="31" spans="1:24" ht="9.75">
      <c r="A31" s="215" t="s">
        <v>56</v>
      </c>
      <c r="B31" s="221" t="s">
        <v>72</v>
      </c>
      <c r="C31" s="221"/>
      <c r="D31" s="229" t="s">
        <v>25</v>
      </c>
      <c r="E31" s="187">
        <v>0</v>
      </c>
      <c r="F31" s="176"/>
      <c r="G31" s="176">
        <v>0</v>
      </c>
      <c r="H31" s="182" t="e">
        <v>#DIV/0!</v>
      </c>
      <c r="I31" s="188">
        <v>0</v>
      </c>
      <c r="J31" s="196">
        <v>0</v>
      </c>
      <c r="K31" s="196"/>
      <c r="L31" s="196">
        <v>0</v>
      </c>
      <c r="M31" s="177" t="e">
        <v>#DIV/0!</v>
      </c>
      <c r="N31" s="200">
        <v>0</v>
      </c>
      <c r="O31" s="187">
        <v>0</v>
      </c>
      <c r="P31" s="187">
        <v>0</v>
      </c>
      <c r="Q31" s="187">
        <v>0</v>
      </c>
      <c r="R31" s="177" t="e">
        <v>#DIV/0!</v>
      </c>
      <c r="S31" s="200">
        <v>0</v>
      </c>
      <c r="T31" s="197">
        <v>0</v>
      </c>
      <c r="U31" s="197">
        <v>0</v>
      </c>
      <c r="V31" s="197">
        <v>0</v>
      </c>
      <c r="W31" s="177" t="e">
        <v>#DIV/0!</v>
      </c>
      <c r="X31" s="197">
        <v>0</v>
      </c>
    </row>
    <row r="32" spans="1:24" ht="9.75">
      <c r="A32" s="212" t="s">
        <v>57</v>
      </c>
      <c r="B32" s="220" t="s">
        <v>58</v>
      </c>
      <c r="C32" s="220"/>
      <c r="D32" s="229" t="s">
        <v>25</v>
      </c>
      <c r="E32" s="185">
        <v>0</v>
      </c>
      <c r="F32" s="173">
        <v>0</v>
      </c>
      <c r="G32" s="173">
        <v>142653</v>
      </c>
      <c r="H32" s="184" t="e">
        <v>#DIV/0!</v>
      </c>
      <c r="I32" s="186">
        <v>76582</v>
      </c>
      <c r="J32" s="185">
        <v>0</v>
      </c>
      <c r="K32" s="173">
        <v>0</v>
      </c>
      <c r="L32" s="173">
        <v>142653</v>
      </c>
      <c r="M32" s="172" t="e">
        <v>#DIV/0!</v>
      </c>
      <c r="N32" s="186">
        <v>76582</v>
      </c>
      <c r="O32" s="185">
        <v>0</v>
      </c>
      <c r="P32" s="173">
        <v>0</v>
      </c>
      <c r="Q32" s="173">
        <v>0</v>
      </c>
      <c r="R32" s="172" t="e">
        <v>#DIV/0!</v>
      </c>
      <c r="S32" s="186">
        <v>0</v>
      </c>
      <c r="T32" s="185">
        <v>32798</v>
      </c>
      <c r="U32" s="173">
        <v>36422</v>
      </c>
      <c r="V32" s="173">
        <v>41422</v>
      </c>
      <c r="W32" s="172">
        <v>113.7279666135852</v>
      </c>
      <c r="X32" s="186">
        <v>30341</v>
      </c>
    </row>
    <row r="33" spans="1:24" ht="9.75">
      <c r="A33" s="216" t="s">
        <v>59</v>
      </c>
      <c r="B33" s="2306" t="s">
        <v>343</v>
      </c>
      <c r="C33" s="2306"/>
      <c r="D33" s="230" t="s">
        <v>25</v>
      </c>
      <c r="E33" s="247">
        <v>27244</v>
      </c>
      <c r="F33" s="248">
        <v>27867</v>
      </c>
      <c r="G33" s="248">
        <v>32223</v>
      </c>
      <c r="H33" s="182">
        <v>115.63139196899559</v>
      </c>
      <c r="I33" s="222">
        <v>26015</v>
      </c>
      <c r="J33" s="201">
        <v>19167</v>
      </c>
      <c r="K33" s="175">
        <v>19167</v>
      </c>
      <c r="L33" s="175">
        <v>19046</v>
      </c>
      <c r="M33" s="177">
        <v>99.368706631189013</v>
      </c>
      <c r="N33" s="202">
        <v>17843</v>
      </c>
      <c r="O33" s="224">
        <v>27629</v>
      </c>
      <c r="P33" s="225">
        <v>28131</v>
      </c>
      <c r="Q33" s="225">
        <v>32773</v>
      </c>
      <c r="R33" s="177">
        <v>116.50136859692155</v>
      </c>
      <c r="S33" s="227">
        <v>26529</v>
      </c>
      <c r="T33" s="197">
        <v>0</v>
      </c>
      <c r="U33" s="197">
        <v>0</v>
      </c>
      <c r="V33" s="197">
        <v>0</v>
      </c>
      <c r="W33" s="177" t="e">
        <v>#DIV/0!</v>
      </c>
      <c r="X33" s="197">
        <v>0</v>
      </c>
    </row>
    <row r="34" spans="1:24" ht="9.75">
      <c r="A34" s="217" t="s">
        <v>60</v>
      </c>
      <c r="B34" s="2318" t="s">
        <v>344</v>
      </c>
      <c r="C34" s="2318"/>
      <c r="D34" s="231" t="s">
        <v>26</v>
      </c>
      <c r="E34" s="251">
        <v>21.97</v>
      </c>
      <c r="F34" s="252">
        <v>21.97</v>
      </c>
      <c r="G34" s="248">
        <v>19</v>
      </c>
      <c r="H34" s="182">
        <v>86.48156577150661</v>
      </c>
      <c r="I34" s="222">
        <v>21</v>
      </c>
      <c r="J34" s="243">
        <v>1</v>
      </c>
      <c r="K34" s="175">
        <v>1</v>
      </c>
      <c r="L34" s="175">
        <v>1</v>
      </c>
      <c r="M34" s="177">
        <v>100</v>
      </c>
      <c r="N34" s="202">
        <v>1</v>
      </c>
      <c r="O34" s="241">
        <v>20.97</v>
      </c>
      <c r="P34" s="246">
        <v>20.97</v>
      </c>
      <c r="Q34" s="225">
        <v>18</v>
      </c>
      <c r="R34" s="177">
        <v>85.836909871244643</v>
      </c>
      <c r="S34" s="227">
        <v>20</v>
      </c>
      <c r="T34" s="197">
        <v>0</v>
      </c>
      <c r="U34" s="197">
        <v>0</v>
      </c>
      <c r="V34" s="197">
        <v>0</v>
      </c>
      <c r="W34" s="177" t="e">
        <v>#DIV/0!</v>
      </c>
      <c r="X34" s="197">
        <v>0</v>
      </c>
    </row>
    <row r="35" spans="1:24" ht="9.75">
      <c r="A35" s="217" t="s">
        <v>61</v>
      </c>
      <c r="B35" s="2318" t="s">
        <v>345</v>
      </c>
      <c r="C35" s="2318"/>
      <c r="D35" s="231" t="s">
        <v>26</v>
      </c>
      <c r="E35" s="247">
        <v>19</v>
      </c>
      <c r="F35" s="248">
        <v>19</v>
      </c>
      <c r="G35" s="248">
        <v>19</v>
      </c>
      <c r="H35" s="182">
        <v>100</v>
      </c>
      <c r="I35" s="222">
        <v>21</v>
      </c>
      <c r="J35" s="201">
        <v>1</v>
      </c>
      <c r="K35" s="175">
        <v>1</v>
      </c>
      <c r="L35" s="175">
        <v>1</v>
      </c>
      <c r="M35" s="177">
        <v>100</v>
      </c>
      <c r="N35" s="202">
        <v>1</v>
      </c>
      <c r="O35" s="241">
        <v>18</v>
      </c>
      <c r="P35" s="225">
        <v>18</v>
      </c>
      <c r="Q35" s="225">
        <v>18</v>
      </c>
      <c r="R35" s="177">
        <v>100</v>
      </c>
      <c r="S35" s="227">
        <v>20</v>
      </c>
      <c r="T35" s="197">
        <v>0</v>
      </c>
      <c r="U35" s="197">
        <v>0</v>
      </c>
      <c r="V35" s="197">
        <v>0</v>
      </c>
      <c r="W35" s="177" t="e">
        <v>#DIV/0!</v>
      </c>
      <c r="X35" s="197">
        <v>0</v>
      </c>
    </row>
    <row r="36" spans="1:24" ht="10.5" thickBot="1">
      <c r="A36" s="240" t="s">
        <v>346</v>
      </c>
      <c r="B36" s="2319" t="s">
        <v>347</v>
      </c>
      <c r="C36" s="2319"/>
      <c r="D36" s="232" t="s">
        <v>348</v>
      </c>
      <c r="E36" s="249">
        <v>0</v>
      </c>
      <c r="F36" s="250">
        <v>0</v>
      </c>
      <c r="G36" s="250">
        <v>1</v>
      </c>
      <c r="H36" s="191" t="e">
        <v>#DIV/0!</v>
      </c>
      <c r="I36" s="223">
        <v>1</v>
      </c>
      <c r="J36" s="203">
        <v>0</v>
      </c>
      <c r="K36" s="204">
        <v>0</v>
      </c>
      <c r="L36" s="204">
        <v>1</v>
      </c>
      <c r="M36" s="205" t="e">
        <v>#DIV/0!</v>
      </c>
      <c r="N36" s="206">
        <v>1</v>
      </c>
      <c r="O36" s="242">
        <v>0</v>
      </c>
      <c r="P36" s="226">
        <v>0</v>
      </c>
      <c r="Q36" s="226">
        <v>0</v>
      </c>
      <c r="R36" s="205" t="e">
        <v>#DIV/0!</v>
      </c>
      <c r="S36" s="228">
        <v>0</v>
      </c>
      <c r="T36" s="197">
        <v>0</v>
      </c>
      <c r="U36" s="197">
        <v>0</v>
      </c>
      <c r="V36" s="197">
        <v>0</v>
      </c>
      <c r="W36" s="205" t="e">
        <v>#DIV/0!</v>
      </c>
      <c r="X36" s="197">
        <v>0</v>
      </c>
    </row>
  </sheetData>
  <mergeCells count="40">
    <mergeCell ref="A1:X1"/>
    <mergeCell ref="B35:C35"/>
    <mergeCell ref="B36:C36"/>
    <mergeCell ref="B34:C34"/>
    <mergeCell ref="B9:C9"/>
    <mergeCell ref="B10:C10"/>
    <mergeCell ref="B11:C11"/>
    <mergeCell ref="B12:C12"/>
    <mergeCell ref="T3:T4"/>
    <mergeCell ref="U3:W3"/>
    <mergeCell ref="X3:X4"/>
    <mergeCell ref="T2:X2"/>
    <mergeCell ref="A2:A4"/>
    <mergeCell ref="B2:C4"/>
    <mergeCell ref="D2:D4"/>
    <mergeCell ref="P3:R3"/>
    <mergeCell ref="N3:N4"/>
    <mergeCell ref="O2:S2"/>
    <mergeCell ref="F3:H3"/>
    <mergeCell ref="S3:S4"/>
    <mergeCell ref="I3:I4"/>
    <mergeCell ref="J2:N2"/>
    <mergeCell ref="J3:J4"/>
    <mergeCell ref="E2:I2"/>
    <mergeCell ref="O3:O4"/>
    <mergeCell ref="K3:M3"/>
    <mergeCell ref="B5:C5"/>
    <mergeCell ref="B6:C6"/>
    <mergeCell ref="B7:C7"/>
    <mergeCell ref="E3:E4"/>
    <mergeCell ref="B14:C14"/>
    <mergeCell ref="B15:C15"/>
    <mergeCell ref="B17:C17"/>
    <mergeCell ref="B18:C18"/>
    <mergeCell ref="B33:C33"/>
    <mergeCell ref="B19:C19"/>
    <mergeCell ref="B20:C20"/>
    <mergeCell ref="B21:C21"/>
    <mergeCell ref="B25:C25"/>
    <mergeCell ref="B28:C28"/>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zoomScale="90" zoomScaleNormal="90" workbookViewId="0">
      <selection activeCell="K28" sqref="K28"/>
    </sheetView>
  </sheetViews>
  <sheetFormatPr defaultColWidth="16.5" defaultRowHeight="12.75"/>
  <cols>
    <col min="1" max="1" width="58" style="16" customWidth="1"/>
    <col min="2" max="2" width="33.5" style="16" customWidth="1"/>
    <col min="3" max="5" width="25.75" style="16" customWidth="1"/>
    <col min="6" max="6" width="22.75" style="16" customWidth="1"/>
    <col min="7" max="16384" width="16.5" style="16"/>
  </cols>
  <sheetData>
    <row r="1" spans="1:9" ht="18.75">
      <c r="A1" s="164" t="s">
        <v>590</v>
      </c>
      <c r="B1" s="164"/>
      <c r="C1" s="164"/>
      <c r="D1" s="164"/>
      <c r="E1" s="164"/>
      <c r="F1" s="164"/>
      <c r="G1" s="164"/>
      <c r="H1" s="164"/>
      <c r="I1" s="164"/>
    </row>
    <row r="3" spans="1:9">
      <c r="A3" s="2335" t="s">
        <v>349</v>
      </c>
      <c r="B3" s="2335"/>
      <c r="C3" s="2335"/>
      <c r="D3" s="2335"/>
      <c r="E3" s="2335"/>
      <c r="F3" s="2335"/>
      <c r="G3" s="2335"/>
      <c r="H3" s="2335"/>
      <c r="I3" s="2335"/>
    </row>
    <row r="4" spans="1:9">
      <c r="A4" s="3"/>
      <c r="B4" s="3"/>
      <c r="C4" s="3"/>
      <c r="D4" s="3"/>
      <c r="E4" s="3"/>
      <c r="F4" s="3"/>
      <c r="G4" s="3"/>
      <c r="H4" s="3"/>
      <c r="I4" s="3"/>
    </row>
    <row r="5" spans="1:9">
      <c r="A5" s="2373" t="s">
        <v>76</v>
      </c>
      <c r="B5" s="2374"/>
      <c r="C5" s="160" t="s">
        <v>25</v>
      </c>
      <c r="D5" s="2373" t="s">
        <v>350</v>
      </c>
      <c r="E5" s="2532"/>
      <c r="F5" s="2532"/>
      <c r="G5" s="2532"/>
      <c r="H5" s="2532"/>
      <c r="I5" s="2374"/>
    </row>
    <row r="6" spans="1:9">
      <c r="A6" s="2533" t="s">
        <v>351</v>
      </c>
      <c r="B6" s="2534"/>
      <c r="C6" s="19">
        <f>SUM(C7:C9)</f>
        <v>136898.07999999999</v>
      </c>
      <c r="D6" s="2535"/>
      <c r="E6" s="2536"/>
      <c r="F6" s="2536"/>
      <c r="G6" s="2536"/>
      <c r="H6" s="2536"/>
      <c r="I6" s="2537"/>
    </row>
    <row r="7" spans="1:9" ht="12.75" customHeight="1">
      <c r="A7" s="2530" t="s">
        <v>77</v>
      </c>
      <c r="B7" s="2531"/>
      <c r="C7" s="20">
        <v>131898.07999999999</v>
      </c>
      <c r="D7" s="2351" t="s">
        <v>591</v>
      </c>
      <c r="E7" s="2352"/>
      <c r="F7" s="2352"/>
      <c r="G7" s="2352"/>
      <c r="H7" s="2352"/>
      <c r="I7" s="2353"/>
    </row>
    <row r="8" spans="1:9" ht="12.75" customHeight="1">
      <c r="A8" s="2377" t="s">
        <v>78</v>
      </c>
      <c r="B8" s="2378"/>
      <c r="C8" s="21">
        <v>5000</v>
      </c>
      <c r="D8" s="2538" t="s">
        <v>592</v>
      </c>
      <c r="E8" s="2539"/>
      <c r="F8" s="2539"/>
      <c r="G8" s="2539"/>
      <c r="H8" s="2539"/>
      <c r="I8" s="2540"/>
    </row>
    <row r="9" spans="1:9">
      <c r="A9" s="2379" t="s">
        <v>79</v>
      </c>
      <c r="B9" s="2380"/>
      <c r="C9" s="141">
        <v>0</v>
      </c>
      <c r="D9" s="2386"/>
      <c r="E9" s="2387"/>
      <c r="F9" s="2387"/>
      <c r="G9" s="2387"/>
      <c r="H9" s="2387"/>
      <c r="I9" s="2388"/>
    </row>
    <row r="10" spans="1:9">
      <c r="A10" s="3"/>
      <c r="B10" s="3"/>
      <c r="C10" s="22"/>
      <c r="D10" s="3"/>
      <c r="E10" s="3"/>
      <c r="F10" s="3"/>
      <c r="G10" s="3"/>
      <c r="H10" s="3"/>
      <c r="I10" s="3"/>
    </row>
    <row r="11" spans="1:9">
      <c r="A11" s="2335" t="s">
        <v>354</v>
      </c>
      <c r="B11" s="2335"/>
      <c r="C11" s="2335"/>
      <c r="D11" s="2335"/>
      <c r="E11" s="2335"/>
      <c r="F11" s="2335"/>
      <c r="G11" s="2335"/>
      <c r="H11" s="2335"/>
      <c r="I11" s="2335"/>
    </row>
    <row r="12" spans="1:9">
      <c r="A12" s="3"/>
      <c r="B12" s="3"/>
      <c r="C12" s="22"/>
      <c r="D12" s="23"/>
      <c r="E12" s="23"/>
      <c r="F12" s="23"/>
      <c r="G12" s="23"/>
      <c r="H12" s="23"/>
      <c r="I12" s="23"/>
    </row>
    <row r="13" spans="1:9">
      <c r="A13" s="160" t="s">
        <v>76</v>
      </c>
      <c r="B13" s="160" t="s">
        <v>80</v>
      </c>
      <c r="C13" s="160" t="s">
        <v>25</v>
      </c>
      <c r="D13" s="24"/>
      <c r="E13" s="24"/>
      <c r="F13" s="24"/>
      <c r="G13" s="24"/>
      <c r="H13" s="24"/>
      <c r="I13" s="24"/>
    </row>
    <row r="14" spans="1:9">
      <c r="A14" s="142" t="s">
        <v>81</v>
      </c>
      <c r="B14" s="5"/>
      <c r="C14" s="143"/>
      <c r="D14" s="25"/>
      <c r="E14" s="25"/>
      <c r="F14" s="25"/>
      <c r="G14" s="25"/>
      <c r="H14" s="25"/>
      <c r="I14" s="25"/>
    </row>
    <row r="15" spans="1:9">
      <c r="A15" s="2395" t="s">
        <v>82</v>
      </c>
      <c r="B15" s="26" t="s">
        <v>94</v>
      </c>
      <c r="C15" s="144">
        <v>0</v>
      </c>
      <c r="D15" s="25"/>
      <c r="E15" s="25"/>
      <c r="F15" s="25"/>
      <c r="G15" s="25"/>
      <c r="H15" s="25"/>
      <c r="I15" s="25"/>
    </row>
    <row r="16" spans="1:9">
      <c r="A16" s="2396"/>
      <c r="B16" s="6" t="s">
        <v>83</v>
      </c>
      <c r="C16" s="145">
        <v>136898.07999999999</v>
      </c>
      <c r="D16" s="27"/>
      <c r="E16" s="27"/>
      <c r="F16" s="27"/>
      <c r="G16" s="27"/>
      <c r="H16" s="27"/>
      <c r="I16" s="27"/>
    </row>
    <row r="17" spans="1:9">
      <c r="A17" s="2397"/>
      <c r="B17" s="7" t="s">
        <v>84</v>
      </c>
      <c r="C17" s="146"/>
      <c r="D17" s="28"/>
      <c r="E17" s="28"/>
      <c r="F17" s="28"/>
      <c r="G17" s="28"/>
      <c r="H17" s="28"/>
      <c r="I17" s="28"/>
    </row>
    <row r="18" spans="1:9">
      <c r="A18" s="161" t="s">
        <v>351</v>
      </c>
      <c r="B18" s="8"/>
      <c r="C18" s="29">
        <f>SUM(C14:C17)</f>
        <v>136898.07999999999</v>
      </c>
      <c r="D18" s="30"/>
      <c r="E18" s="30"/>
      <c r="F18" s="30"/>
      <c r="G18" s="30"/>
      <c r="H18" s="30"/>
      <c r="I18" s="30"/>
    </row>
    <row r="19" spans="1:9">
      <c r="A19" s="31"/>
      <c r="B19" s="32"/>
      <c r="C19" s="33"/>
      <c r="D19" s="34"/>
      <c r="E19" s="34"/>
      <c r="F19" s="34"/>
      <c r="G19" s="34"/>
      <c r="H19" s="34"/>
      <c r="I19" s="34"/>
    </row>
    <row r="20" spans="1:9">
      <c r="A20" s="2335" t="s">
        <v>355</v>
      </c>
      <c r="B20" s="2335"/>
      <c r="C20" s="2335"/>
      <c r="D20" s="2335"/>
      <c r="E20" s="2335"/>
      <c r="F20" s="2335"/>
      <c r="G20" s="2335"/>
      <c r="H20" s="2335"/>
      <c r="I20" s="2335"/>
    </row>
    <row r="21" spans="1:9">
      <c r="A21" s="3"/>
      <c r="B21" s="3"/>
      <c r="C21" s="22"/>
      <c r="D21" s="3"/>
      <c r="E21" s="3"/>
      <c r="F21" s="3"/>
      <c r="G21" s="3"/>
      <c r="H21" s="3"/>
      <c r="I21" s="3"/>
    </row>
    <row r="22" spans="1:9">
      <c r="A22" s="160" t="s">
        <v>80</v>
      </c>
      <c r="B22" s="160" t="s">
        <v>356</v>
      </c>
      <c r="C22" s="162" t="s">
        <v>357</v>
      </c>
      <c r="D22" s="160" t="s">
        <v>358</v>
      </c>
      <c r="E22" s="160" t="s">
        <v>359</v>
      </c>
      <c r="F22" s="2373" t="s">
        <v>360</v>
      </c>
      <c r="G22" s="2532"/>
      <c r="H22" s="2532"/>
      <c r="I22" s="2374"/>
    </row>
    <row r="23" spans="1:9" ht="12.75" customHeight="1">
      <c r="A23" s="147" t="s">
        <v>85</v>
      </c>
      <c r="B23" s="35">
        <v>242110.82</v>
      </c>
      <c r="C23" s="35">
        <v>214676.4</v>
      </c>
      <c r="D23" s="35">
        <v>0</v>
      </c>
      <c r="E23" s="35">
        <f>B23+C23-D23</f>
        <v>456787.22</v>
      </c>
      <c r="F23" s="2398" t="s">
        <v>593</v>
      </c>
      <c r="G23" s="2399"/>
      <c r="H23" s="2399"/>
      <c r="I23" s="2400"/>
    </row>
    <row r="24" spans="1:9" ht="12.75" customHeight="1">
      <c r="A24" s="148" t="s">
        <v>86</v>
      </c>
      <c r="B24" s="36">
        <v>411671.22</v>
      </c>
      <c r="C24" s="36">
        <v>909418</v>
      </c>
      <c r="D24" s="36">
        <v>834144</v>
      </c>
      <c r="E24" s="36">
        <f t="shared" ref="E24:E26" si="0">B24+C24-D24</f>
        <v>486945.22</v>
      </c>
      <c r="F24" s="2358" t="s">
        <v>594</v>
      </c>
      <c r="G24" s="2359"/>
      <c r="H24" s="2359"/>
      <c r="I24" s="2360"/>
    </row>
    <row r="25" spans="1:9" ht="12.75" customHeight="1">
      <c r="A25" s="148" t="s">
        <v>84</v>
      </c>
      <c r="B25" s="36">
        <v>78810.67</v>
      </c>
      <c r="C25" s="36">
        <v>0</v>
      </c>
      <c r="D25" s="36">
        <v>500</v>
      </c>
      <c r="E25" s="36">
        <f t="shared" si="0"/>
        <v>78310.67</v>
      </c>
      <c r="F25" s="2358" t="s">
        <v>595</v>
      </c>
      <c r="G25" s="2359"/>
      <c r="H25" s="2359"/>
      <c r="I25" s="2360"/>
    </row>
    <row r="26" spans="1:9" ht="21" customHeight="1">
      <c r="A26" s="149" t="s">
        <v>87</v>
      </c>
      <c r="B26" s="37">
        <v>477922.29</v>
      </c>
      <c r="C26" s="37">
        <v>365085.7</v>
      </c>
      <c r="D26" s="37">
        <v>177833</v>
      </c>
      <c r="E26" s="36">
        <f t="shared" si="0"/>
        <v>665174.99</v>
      </c>
      <c r="F26" s="2392" t="s">
        <v>596</v>
      </c>
      <c r="G26" s="2393"/>
      <c r="H26" s="2393"/>
      <c r="I26" s="2394"/>
    </row>
    <row r="27" spans="1:9">
      <c r="A27" s="4" t="s">
        <v>34</v>
      </c>
      <c r="B27" s="19">
        <f>SUM(B23:B26)</f>
        <v>1210515</v>
      </c>
      <c r="C27" s="19">
        <f t="shared" ref="C27:E27" si="1">SUM(C23:C26)</f>
        <v>1489180.0999999999</v>
      </c>
      <c r="D27" s="19">
        <f t="shared" si="1"/>
        <v>1012477</v>
      </c>
      <c r="E27" s="19">
        <f t="shared" si="1"/>
        <v>1687218.1</v>
      </c>
      <c r="F27" s="2541"/>
      <c r="G27" s="2542"/>
      <c r="H27" s="2542"/>
      <c r="I27" s="2543"/>
    </row>
    <row r="28" spans="1:9">
      <c r="A28" s="3"/>
      <c r="B28" s="3"/>
      <c r="C28" s="22"/>
      <c r="D28" s="3"/>
      <c r="E28" s="3"/>
      <c r="F28" s="3"/>
      <c r="G28" s="3"/>
      <c r="H28" s="3"/>
      <c r="I28" s="3"/>
    </row>
    <row r="29" spans="1:9">
      <c r="A29" s="2335" t="s">
        <v>365</v>
      </c>
      <c r="B29" s="2335"/>
      <c r="C29" s="2335"/>
      <c r="D29" s="2335"/>
      <c r="E29" s="2335"/>
      <c r="F29" s="2335"/>
      <c r="G29" s="2335"/>
      <c r="H29" s="2335"/>
      <c r="I29" s="2335"/>
    </row>
    <row r="30" spans="1:9">
      <c r="A30" s="3"/>
      <c r="B30" s="3"/>
      <c r="C30" s="22"/>
      <c r="D30" s="3"/>
      <c r="E30" s="3"/>
      <c r="F30" s="3"/>
      <c r="G30" s="3"/>
      <c r="H30" s="3"/>
      <c r="I30" s="3"/>
    </row>
    <row r="31" spans="1:9">
      <c r="A31" s="160" t="s">
        <v>88</v>
      </c>
      <c r="B31" s="160" t="s">
        <v>25</v>
      </c>
      <c r="C31" s="162" t="s">
        <v>89</v>
      </c>
      <c r="D31" s="2373" t="s">
        <v>90</v>
      </c>
      <c r="E31" s="2532"/>
      <c r="F31" s="2532"/>
      <c r="G31" s="2532"/>
      <c r="H31" s="2532"/>
      <c r="I31" s="2374"/>
    </row>
    <row r="32" spans="1:9">
      <c r="A32" s="253"/>
      <c r="B32" s="35"/>
      <c r="C32" s="9"/>
      <c r="D32" s="2362"/>
      <c r="E32" s="2363"/>
      <c r="F32" s="2363"/>
      <c r="G32" s="2363"/>
      <c r="H32" s="2363"/>
      <c r="I32" s="2364"/>
    </row>
    <row r="33" spans="1:9">
      <c r="A33" s="254"/>
      <c r="B33" s="37"/>
      <c r="C33" s="15"/>
      <c r="D33" s="2365"/>
      <c r="E33" s="2366"/>
      <c r="F33" s="2366"/>
      <c r="G33" s="2366"/>
      <c r="H33" s="2366"/>
      <c r="I33" s="2367"/>
    </row>
    <row r="34" spans="1:9">
      <c r="A34" s="255"/>
      <c r="B34" s="256"/>
      <c r="C34" s="257"/>
      <c r="D34" s="2368"/>
      <c r="E34" s="2369"/>
      <c r="F34" s="2369"/>
      <c r="G34" s="2369"/>
      <c r="H34" s="2369"/>
      <c r="I34" s="2370"/>
    </row>
    <row r="35" spans="1:9">
      <c r="A35" s="258" t="s">
        <v>34</v>
      </c>
      <c r="B35" s="259">
        <f>SUM(B32:B34)</f>
        <v>0</v>
      </c>
      <c r="C35" s="2544"/>
      <c r="D35" s="2545"/>
      <c r="E35" s="2545"/>
      <c r="F35" s="2545"/>
      <c r="G35" s="2545"/>
      <c r="H35" s="2545"/>
      <c r="I35" s="2546"/>
    </row>
    <row r="36" spans="1:9">
      <c r="A36" s="3"/>
      <c r="B36" s="3"/>
      <c r="C36" s="22"/>
      <c r="D36" s="3"/>
      <c r="E36" s="3"/>
      <c r="F36" s="3"/>
      <c r="G36" s="3"/>
      <c r="H36" s="3"/>
      <c r="I36" s="3"/>
    </row>
    <row r="37" spans="1:9">
      <c r="A37" s="2335" t="s">
        <v>367</v>
      </c>
      <c r="B37" s="2335"/>
      <c r="C37" s="2335"/>
      <c r="D37" s="2335"/>
      <c r="E37" s="2335"/>
      <c r="F37" s="2335"/>
      <c r="G37" s="2335"/>
      <c r="H37" s="2335"/>
      <c r="I37" s="2335"/>
    </row>
    <row r="38" spans="1:9">
      <c r="A38" s="3"/>
      <c r="B38" s="3"/>
      <c r="C38" s="22"/>
      <c r="D38" s="3"/>
      <c r="E38" s="3"/>
      <c r="F38" s="3"/>
      <c r="G38" s="3"/>
      <c r="H38" s="3"/>
      <c r="I38" s="3"/>
    </row>
    <row r="39" spans="1:9">
      <c r="A39" s="160" t="s">
        <v>88</v>
      </c>
      <c r="B39" s="160" t="s">
        <v>25</v>
      </c>
      <c r="C39" s="162" t="s">
        <v>89</v>
      </c>
      <c r="D39" s="2373" t="s">
        <v>90</v>
      </c>
      <c r="E39" s="2532"/>
      <c r="F39" s="2532"/>
      <c r="G39" s="2532"/>
      <c r="H39" s="2532"/>
      <c r="I39" s="2374"/>
    </row>
    <row r="40" spans="1:9">
      <c r="A40" s="253"/>
      <c r="B40" s="35"/>
      <c r="C40" s="9"/>
      <c r="D40" s="2398"/>
      <c r="E40" s="2399"/>
      <c r="F40" s="2399"/>
      <c r="G40" s="2399"/>
      <c r="H40" s="2399"/>
      <c r="I40" s="2400"/>
    </row>
    <row r="41" spans="1:9">
      <c r="A41" s="260"/>
      <c r="B41" s="36"/>
      <c r="C41" s="10"/>
      <c r="D41" s="2358"/>
      <c r="E41" s="2359"/>
      <c r="F41" s="2359"/>
      <c r="G41" s="2359"/>
      <c r="H41" s="2359"/>
      <c r="I41" s="2360"/>
    </row>
    <row r="42" spans="1:9">
      <c r="A42" s="260"/>
      <c r="B42" s="36"/>
      <c r="C42" s="10"/>
      <c r="D42" s="2358"/>
      <c r="E42" s="2359"/>
      <c r="F42" s="2359"/>
      <c r="G42" s="2359"/>
      <c r="H42" s="2359"/>
      <c r="I42" s="2360"/>
    </row>
    <row r="43" spans="1:9">
      <c r="A43" s="4" t="s">
        <v>34</v>
      </c>
      <c r="B43" s="19">
        <f>SUM(B40:B42)</f>
        <v>0</v>
      </c>
      <c r="C43" s="2547"/>
      <c r="D43" s="2548"/>
      <c r="E43" s="2548"/>
      <c r="F43" s="2548"/>
      <c r="G43" s="2548"/>
      <c r="H43" s="2548"/>
      <c r="I43" s="2549"/>
    </row>
    <row r="44" spans="1:9">
      <c r="A44" s="3"/>
      <c r="B44" s="3"/>
      <c r="C44" s="22"/>
      <c r="D44" s="3"/>
      <c r="E44" s="3"/>
      <c r="F44" s="3"/>
      <c r="G44" s="3"/>
      <c r="H44" s="3"/>
      <c r="I44" s="3"/>
    </row>
    <row r="45" spans="1:9">
      <c r="A45" s="2335" t="s">
        <v>369</v>
      </c>
      <c r="B45" s="2335"/>
      <c r="C45" s="2335"/>
      <c r="D45" s="2335"/>
      <c r="E45" s="2335"/>
      <c r="F45" s="2335"/>
      <c r="G45" s="2335"/>
      <c r="H45" s="2335"/>
      <c r="I45" s="2335"/>
    </row>
    <row r="46" spans="1:9">
      <c r="A46" s="3"/>
      <c r="B46" s="3"/>
      <c r="C46" s="22"/>
      <c r="D46" s="3"/>
      <c r="E46" s="3"/>
      <c r="F46" s="3"/>
      <c r="G46" s="3"/>
      <c r="H46" s="3"/>
      <c r="I46" s="3"/>
    </row>
    <row r="47" spans="1:9">
      <c r="A47" s="160" t="s">
        <v>25</v>
      </c>
      <c r="B47" s="162" t="s">
        <v>370</v>
      </c>
      <c r="C47" s="2552" t="s">
        <v>91</v>
      </c>
      <c r="D47" s="2553"/>
      <c r="E47" s="2553"/>
      <c r="F47" s="2553"/>
      <c r="G47" s="2553"/>
      <c r="H47" s="2553"/>
      <c r="I47" s="2554"/>
    </row>
    <row r="48" spans="1:9">
      <c r="A48" s="261"/>
      <c r="B48" s="56"/>
      <c r="C48" s="2555"/>
      <c r="D48" s="2556"/>
      <c r="E48" s="2556"/>
      <c r="F48" s="2556"/>
      <c r="G48" s="2556"/>
      <c r="H48" s="2556"/>
      <c r="I48" s="2557"/>
    </row>
    <row r="49" spans="1:9">
      <c r="A49" s="150"/>
      <c r="B49" s="36"/>
      <c r="C49" s="2351"/>
      <c r="D49" s="2352"/>
      <c r="E49" s="2352"/>
      <c r="F49" s="2352"/>
      <c r="G49" s="2352"/>
      <c r="H49" s="2352"/>
      <c r="I49" s="2353"/>
    </row>
    <row r="50" spans="1:9">
      <c r="A50" s="262"/>
      <c r="B50" s="114"/>
      <c r="C50" s="2558"/>
      <c r="D50" s="2559"/>
      <c r="E50" s="2559"/>
      <c r="F50" s="2559"/>
      <c r="G50" s="2559"/>
      <c r="H50" s="2559"/>
      <c r="I50" s="2560"/>
    </row>
    <row r="51" spans="1:9">
      <c r="A51" s="19">
        <f>A48+A49+A50</f>
        <v>0</v>
      </c>
      <c r="B51" s="19">
        <f>B48+B49+B50</f>
        <v>0</v>
      </c>
      <c r="C51" s="2561" t="s">
        <v>34</v>
      </c>
      <c r="D51" s="2562"/>
      <c r="E51" s="2562"/>
      <c r="F51" s="2562"/>
      <c r="G51" s="2562"/>
      <c r="H51" s="2562"/>
      <c r="I51" s="2563"/>
    </row>
    <row r="52" spans="1:9">
      <c r="A52" s="3"/>
      <c r="B52" s="3"/>
      <c r="C52" s="22"/>
      <c r="D52" s="3"/>
      <c r="E52" s="3"/>
      <c r="F52" s="3"/>
      <c r="G52" s="3"/>
      <c r="H52" s="3"/>
      <c r="I52" s="3"/>
    </row>
    <row r="53" spans="1:9">
      <c r="A53" s="2335" t="s">
        <v>372</v>
      </c>
      <c r="B53" s="2335"/>
      <c r="C53" s="2335"/>
      <c r="D53" s="2335"/>
      <c r="E53" s="2335"/>
      <c r="F53" s="2335"/>
      <c r="G53" s="2335"/>
      <c r="H53" s="2335"/>
      <c r="I53" s="2335"/>
    </row>
    <row r="54" spans="1:9">
      <c r="A54" s="3"/>
      <c r="B54" s="3"/>
      <c r="C54" s="22"/>
      <c r="D54" s="3"/>
      <c r="E54" s="3"/>
      <c r="F54" s="3"/>
      <c r="G54" s="3"/>
      <c r="H54" s="3"/>
      <c r="I54" s="3"/>
    </row>
    <row r="55" spans="1:9" ht="31.5">
      <c r="A55" s="2344" t="s">
        <v>373</v>
      </c>
      <c r="B55" s="2345"/>
      <c r="C55" s="117" t="s">
        <v>227</v>
      </c>
      <c r="D55" s="117" t="s">
        <v>137</v>
      </c>
      <c r="E55" s="117" t="s">
        <v>138</v>
      </c>
      <c r="F55" s="117" t="s">
        <v>374</v>
      </c>
      <c r="G55" s="117" t="s">
        <v>228</v>
      </c>
      <c r="H55" s="11"/>
      <c r="I55" s="11"/>
    </row>
    <row r="56" spans="1:9" ht="21" customHeight="1">
      <c r="A56" s="2550" t="s">
        <v>597</v>
      </c>
      <c r="B56" s="2551"/>
      <c r="C56" s="709"/>
      <c r="D56" s="710">
        <v>170364</v>
      </c>
      <c r="E56" s="711"/>
      <c r="F56" s="711" t="s">
        <v>598</v>
      </c>
      <c r="G56" s="711"/>
      <c r="H56" s="3"/>
      <c r="I56" s="3"/>
    </row>
    <row r="57" spans="1:9" ht="12.75" customHeight="1">
      <c r="A57" s="2550" t="s">
        <v>597</v>
      </c>
      <c r="B57" s="2551"/>
      <c r="C57" s="709">
        <v>551</v>
      </c>
      <c r="D57" s="116"/>
      <c r="E57" s="712">
        <v>170364</v>
      </c>
      <c r="F57" s="711"/>
      <c r="G57" s="115">
        <v>43852</v>
      </c>
      <c r="H57" s="3"/>
      <c r="I57" s="3"/>
    </row>
    <row r="58" spans="1:9" ht="21" customHeight="1">
      <c r="A58" s="2550" t="s">
        <v>599</v>
      </c>
      <c r="B58" s="2551"/>
      <c r="C58" s="709">
        <v>672500</v>
      </c>
      <c r="D58" s="710">
        <v>350000</v>
      </c>
      <c r="E58" s="711"/>
      <c r="F58" s="711" t="s">
        <v>600</v>
      </c>
      <c r="G58" s="711"/>
      <c r="H58" s="3"/>
      <c r="I58" s="3"/>
    </row>
    <row r="59" spans="1:9" ht="12.75" customHeight="1">
      <c r="A59" s="2550" t="s">
        <v>599</v>
      </c>
      <c r="B59" s="2551"/>
      <c r="C59" s="709">
        <v>511310</v>
      </c>
      <c r="D59" s="116"/>
      <c r="E59" s="712">
        <v>350000</v>
      </c>
      <c r="F59" s="711"/>
      <c r="G59" s="115">
        <v>43889</v>
      </c>
      <c r="H59" s="3"/>
      <c r="I59" s="3"/>
    </row>
    <row r="60" spans="1:9" ht="21" customHeight="1">
      <c r="A60" s="2550" t="s">
        <v>601</v>
      </c>
      <c r="B60" s="2551"/>
      <c r="C60" s="709">
        <v>672500</v>
      </c>
      <c r="D60" s="710">
        <v>150000</v>
      </c>
      <c r="E60" s="711"/>
      <c r="F60" s="711" t="s">
        <v>600</v>
      </c>
      <c r="G60" s="711"/>
      <c r="H60" s="3"/>
      <c r="I60" s="3"/>
    </row>
    <row r="61" spans="1:9" ht="12.75" customHeight="1">
      <c r="A61" s="2550" t="s">
        <v>601</v>
      </c>
      <c r="B61" s="2551"/>
      <c r="C61" s="709">
        <v>511310</v>
      </c>
      <c r="D61" s="710"/>
      <c r="E61" s="712">
        <v>150000</v>
      </c>
      <c r="F61" s="711"/>
      <c r="G61" s="115">
        <v>43889</v>
      </c>
      <c r="H61" s="3"/>
      <c r="I61" s="3"/>
    </row>
    <row r="62" spans="1:9" ht="21" customHeight="1">
      <c r="A62" s="2550" t="s">
        <v>602</v>
      </c>
      <c r="B62" s="2551"/>
      <c r="C62" s="709">
        <v>672500</v>
      </c>
      <c r="D62" s="710">
        <v>250000</v>
      </c>
      <c r="E62" s="711"/>
      <c r="F62" s="711" t="s">
        <v>600</v>
      </c>
      <c r="G62" s="711"/>
      <c r="H62" s="3"/>
      <c r="I62" s="3"/>
    </row>
    <row r="63" spans="1:9" ht="12.75" customHeight="1">
      <c r="A63" s="2550" t="s">
        <v>602</v>
      </c>
      <c r="B63" s="2551"/>
      <c r="C63" s="709">
        <v>511310</v>
      </c>
      <c r="D63" s="116"/>
      <c r="E63" s="712">
        <v>250000</v>
      </c>
      <c r="F63" s="711"/>
      <c r="G63" s="115">
        <v>43889</v>
      </c>
      <c r="H63" s="3"/>
      <c r="I63" s="3"/>
    </row>
    <row r="64" spans="1:9" ht="21">
      <c r="A64" s="2550" t="s">
        <v>603</v>
      </c>
      <c r="B64" s="2551"/>
      <c r="C64" s="713">
        <v>648</v>
      </c>
      <c r="D64" s="710">
        <v>500</v>
      </c>
      <c r="E64" s="712"/>
      <c r="F64" s="711" t="s">
        <v>604</v>
      </c>
      <c r="G64" s="711"/>
      <c r="H64" s="3"/>
      <c r="I64" s="3"/>
    </row>
    <row r="65" spans="1:9">
      <c r="A65" s="2550" t="s">
        <v>605</v>
      </c>
      <c r="B65" s="2551"/>
      <c r="C65" s="713">
        <v>521</v>
      </c>
      <c r="D65" s="116"/>
      <c r="E65" s="712">
        <v>500</v>
      </c>
      <c r="F65" s="711"/>
      <c r="G65" s="115">
        <v>44043</v>
      </c>
      <c r="H65" s="3"/>
      <c r="I65" s="3"/>
    </row>
    <row r="66" spans="1:9" ht="21">
      <c r="A66" s="2550" t="s">
        <v>606</v>
      </c>
      <c r="B66" s="2551"/>
      <c r="C66" s="713">
        <v>502</v>
      </c>
      <c r="D66" s="116"/>
      <c r="E66" s="712">
        <v>-169</v>
      </c>
      <c r="F66" s="115" t="s">
        <v>607</v>
      </c>
      <c r="G66" s="115"/>
      <c r="H66" s="3"/>
      <c r="I66" s="3"/>
    </row>
    <row r="67" spans="1:9">
      <c r="A67" s="2550" t="s">
        <v>608</v>
      </c>
      <c r="B67" s="2551"/>
      <c r="C67" s="713">
        <v>524.52499999999998</v>
      </c>
      <c r="D67" s="116"/>
      <c r="E67" s="712">
        <v>169</v>
      </c>
      <c r="F67" s="711"/>
      <c r="G67" s="115">
        <v>44074</v>
      </c>
      <c r="H67" s="3"/>
      <c r="I67" s="3"/>
    </row>
    <row r="68" spans="1:9" ht="21">
      <c r="A68" s="2550" t="s">
        <v>609</v>
      </c>
      <c r="B68" s="2551"/>
      <c r="C68" s="713">
        <v>502</v>
      </c>
      <c r="D68" s="116"/>
      <c r="E68" s="712">
        <v>-6756</v>
      </c>
      <c r="F68" s="115" t="s">
        <v>610</v>
      </c>
      <c r="G68" s="115"/>
      <c r="H68" s="3"/>
      <c r="I68" s="3"/>
    </row>
    <row r="69" spans="1:9">
      <c r="A69" s="2550" t="s">
        <v>611</v>
      </c>
      <c r="B69" s="2551"/>
      <c r="C69" s="713">
        <v>551</v>
      </c>
      <c r="D69" s="116"/>
      <c r="E69" s="712">
        <v>6756</v>
      </c>
      <c r="F69" s="115"/>
      <c r="G69" s="115">
        <v>44165</v>
      </c>
      <c r="H69" s="3"/>
      <c r="I69" s="3"/>
    </row>
    <row r="70" spans="1:9">
      <c r="A70" s="2550" t="s">
        <v>609</v>
      </c>
      <c r="B70" s="2551"/>
      <c r="C70" s="713">
        <v>502</v>
      </c>
      <c r="D70" s="116"/>
      <c r="E70" s="712">
        <v>-350000</v>
      </c>
      <c r="F70" s="115">
        <v>44179</v>
      </c>
      <c r="G70" s="115"/>
      <c r="H70" s="3"/>
      <c r="I70" s="3"/>
    </row>
    <row r="71" spans="1:9">
      <c r="A71" s="2550" t="s">
        <v>612</v>
      </c>
      <c r="B71" s="2551"/>
      <c r="C71" s="713">
        <v>501</v>
      </c>
      <c r="D71" s="116"/>
      <c r="E71" s="712">
        <v>250000</v>
      </c>
      <c r="F71" s="115"/>
      <c r="G71" s="115">
        <v>44179</v>
      </c>
      <c r="H71" s="3"/>
      <c r="I71" s="3"/>
    </row>
    <row r="72" spans="1:9">
      <c r="A72" s="2550" t="s">
        <v>613</v>
      </c>
      <c r="B72" s="2551"/>
      <c r="C72" s="713">
        <v>558</v>
      </c>
      <c r="D72" s="116"/>
      <c r="E72" s="712">
        <v>100000</v>
      </c>
      <c r="F72" s="711"/>
      <c r="G72" s="115">
        <v>44179</v>
      </c>
      <c r="H72" s="3"/>
      <c r="I72" s="3"/>
    </row>
    <row r="73" spans="1:9">
      <c r="A73" s="2550" t="s">
        <v>606</v>
      </c>
      <c r="B73" s="2551"/>
      <c r="C73" s="713">
        <v>501</v>
      </c>
      <c r="D73" s="116"/>
      <c r="E73" s="712">
        <v>-28604</v>
      </c>
      <c r="F73" s="115">
        <v>44196</v>
      </c>
      <c r="G73" s="115"/>
      <c r="H73" s="3"/>
      <c r="I73" s="3"/>
    </row>
    <row r="74" spans="1:9">
      <c r="A74" s="2550" t="s">
        <v>614</v>
      </c>
      <c r="B74" s="2551"/>
      <c r="C74" s="713">
        <v>527.52800000000002</v>
      </c>
      <c r="D74" s="116"/>
      <c r="E74" s="712">
        <v>28604</v>
      </c>
      <c r="F74" s="711"/>
      <c r="G74" s="115">
        <v>44196</v>
      </c>
      <c r="H74" s="3"/>
      <c r="I74" s="3"/>
    </row>
    <row r="75" spans="1:9">
      <c r="A75" s="2550" t="s">
        <v>606</v>
      </c>
      <c r="B75" s="2551"/>
      <c r="C75" s="713">
        <v>501</v>
      </c>
      <c r="D75" s="116"/>
      <c r="E75" s="712">
        <v>-170000</v>
      </c>
      <c r="F75" s="115">
        <v>44196</v>
      </c>
      <c r="G75" s="115"/>
      <c r="H75" s="3"/>
      <c r="I75" s="3"/>
    </row>
    <row r="76" spans="1:9">
      <c r="A76" s="2550" t="s">
        <v>615</v>
      </c>
      <c r="B76" s="2551"/>
      <c r="C76" s="713">
        <v>511</v>
      </c>
      <c r="D76" s="116"/>
      <c r="E76" s="712">
        <v>170000</v>
      </c>
      <c r="F76" s="115"/>
      <c r="G76" s="115">
        <v>44196</v>
      </c>
      <c r="H76" s="3"/>
      <c r="I76" s="3"/>
    </row>
    <row r="77" spans="1:9">
      <c r="A77" s="2565"/>
      <c r="B77" s="2566"/>
      <c r="C77" s="276"/>
      <c r="D77" s="276"/>
      <c r="E77" s="277"/>
      <c r="F77" s="277"/>
      <c r="G77" s="278"/>
      <c r="H77" s="3"/>
      <c r="I77" s="3"/>
    </row>
    <row r="78" spans="1:9">
      <c r="A78" s="2336" t="s">
        <v>220</v>
      </c>
      <c r="B78" s="2564"/>
      <c r="C78" s="279"/>
      <c r="D78" s="280">
        <f>SUM(D56:D77)</f>
        <v>920864</v>
      </c>
      <c r="E78" s="280">
        <f>SUM(E56:E77)</f>
        <v>920864</v>
      </c>
      <c r="F78" s="2338"/>
      <c r="G78" s="2339"/>
      <c r="H78" s="3"/>
      <c r="I78" s="3"/>
    </row>
    <row r="79" spans="1:9">
      <c r="A79" s="163"/>
      <c r="B79" s="163"/>
      <c r="C79" s="57"/>
      <c r="D79" s="57"/>
      <c r="E79" s="58"/>
      <c r="F79" s="3"/>
      <c r="G79" s="3"/>
      <c r="H79" s="3"/>
      <c r="I79" s="3"/>
    </row>
    <row r="80" spans="1:9">
      <c r="A80" s="2340" t="s">
        <v>439</v>
      </c>
      <c r="B80" s="2340"/>
      <c r="C80" s="2340"/>
      <c r="D80" s="2340"/>
      <c r="E80" s="2340"/>
      <c r="F80" s="2340"/>
      <c r="G80" s="2340"/>
      <c r="H80" s="2340"/>
      <c r="I80" s="2340"/>
    </row>
    <row r="81" spans="1:9">
      <c r="A81" s="3" t="s">
        <v>616</v>
      </c>
      <c r="B81" s="3"/>
      <c r="C81" s="3"/>
      <c r="D81" s="3"/>
      <c r="E81" s="3"/>
      <c r="F81" s="3"/>
      <c r="G81" s="3"/>
      <c r="H81" s="3"/>
      <c r="I81" s="3"/>
    </row>
    <row r="82" spans="1:9">
      <c r="A82" s="2332"/>
      <c r="B82" s="2333"/>
      <c r="C82" s="2333"/>
      <c r="D82" s="2333"/>
      <c r="E82" s="2333"/>
      <c r="F82" s="2333"/>
      <c r="G82" s="2333"/>
      <c r="H82" s="2333"/>
      <c r="I82" s="2334"/>
    </row>
    <row r="83" spans="1:9">
      <c r="A83" s="2332"/>
      <c r="B83" s="2333"/>
      <c r="C83" s="2333"/>
      <c r="D83" s="2333"/>
      <c r="E83" s="2333"/>
      <c r="F83" s="2333"/>
      <c r="G83" s="2333"/>
      <c r="H83" s="2333"/>
      <c r="I83" s="2334"/>
    </row>
    <row r="84" spans="1:9">
      <c r="A84" s="2332"/>
      <c r="B84" s="2333"/>
      <c r="C84" s="2333"/>
      <c r="D84" s="2333"/>
      <c r="E84" s="2333"/>
      <c r="F84" s="2333"/>
      <c r="G84" s="2333"/>
      <c r="H84" s="2333"/>
      <c r="I84" s="2334"/>
    </row>
    <row r="85" spans="1:9">
      <c r="A85" s="3"/>
      <c r="B85" s="3"/>
      <c r="C85" s="3"/>
      <c r="D85" s="3"/>
      <c r="E85" s="3"/>
      <c r="F85" s="3"/>
      <c r="G85" s="3"/>
      <c r="H85" s="3"/>
      <c r="I85" s="3"/>
    </row>
    <row r="86" spans="1:9">
      <c r="A86" s="2335" t="s">
        <v>441</v>
      </c>
      <c r="B86" s="2335"/>
      <c r="C86" s="2335"/>
      <c r="D86" s="2335"/>
      <c r="E86" s="2335"/>
      <c r="F86" s="2335"/>
      <c r="G86" s="2335"/>
      <c r="H86" s="2335"/>
      <c r="I86" s="2335"/>
    </row>
    <row r="87" spans="1:9">
      <c r="A87" s="3" t="s">
        <v>617</v>
      </c>
      <c r="B87" s="3"/>
      <c r="C87" s="3"/>
      <c r="D87" s="3"/>
      <c r="E87" s="3"/>
      <c r="F87" s="3"/>
      <c r="G87" s="3"/>
      <c r="H87" s="3"/>
      <c r="I87" s="3"/>
    </row>
    <row r="88" spans="1:9">
      <c r="A88" s="2332"/>
      <c r="B88" s="2333"/>
      <c r="C88" s="2333"/>
      <c r="D88" s="2333"/>
      <c r="E88" s="2333"/>
      <c r="F88" s="2333"/>
      <c r="G88" s="2333"/>
      <c r="H88" s="2333"/>
      <c r="I88" s="2334"/>
    </row>
    <row r="89" spans="1:9">
      <c r="A89" s="2332"/>
      <c r="B89" s="2333"/>
      <c r="C89" s="2333"/>
      <c r="D89" s="2333"/>
      <c r="E89" s="2333"/>
      <c r="F89" s="2333"/>
      <c r="G89" s="2333"/>
      <c r="H89" s="2333"/>
      <c r="I89" s="2334"/>
    </row>
    <row r="90" spans="1:9">
      <c r="A90" s="163"/>
      <c r="B90" s="163"/>
      <c r="C90" s="163"/>
      <c r="D90" s="163"/>
      <c r="E90" s="163"/>
      <c r="F90" s="163"/>
      <c r="G90" s="163"/>
      <c r="H90" s="163"/>
      <c r="I90" s="163"/>
    </row>
    <row r="91" spans="1:9">
      <c r="A91" s="3" t="s">
        <v>618</v>
      </c>
    </row>
    <row r="92" spans="1:9">
      <c r="A92" s="3" t="s">
        <v>619</v>
      </c>
    </row>
    <row r="93" spans="1:9">
      <c r="A93" s="3"/>
    </row>
    <row r="94" spans="1:9">
      <c r="A94" s="3" t="s">
        <v>620</v>
      </c>
    </row>
  </sheetData>
  <mergeCells count="69">
    <mergeCell ref="A86:I86"/>
    <mergeCell ref="A88:I88"/>
    <mergeCell ref="A89:I89"/>
    <mergeCell ref="A73:B73"/>
    <mergeCell ref="A76:B76"/>
    <mergeCell ref="A78:B78"/>
    <mergeCell ref="A80:I80"/>
    <mergeCell ref="A82:I82"/>
    <mergeCell ref="A84:I84"/>
    <mergeCell ref="A74:B74"/>
    <mergeCell ref="A75:B75"/>
    <mergeCell ref="A77:B77"/>
    <mergeCell ref="F78:G78"/>
    <mergeCell ref="A83:I83"/>
    <mergeCell ref="A72:B72"/>
    <mergeCell ref="A61:B61"/>
    <mergeCell ref="A62:B62"/>
    <mergeCell ref="A63:B63"/>
    <mergeCell ref="A64:B64"/>
    <mergeCell ref="A65:B65"/>
    <mergeCell ref="A66:B66"/>
    <mergeCell ref="A67:B67"/>
    <mergeCell ref="A68:B68"/>
    <mergeCell ref="A69:B69"/>
    <mergeCell ref="A70:B70"/>
    <mergeCell ref="A71:B71"/>
    <mergeCell ref="A60:B60"/>
    <mergeCell ref="C47:I47"/>
    <mergeCell ref="C48:I48"/>
    <mergeCell ref="C49:I49"/>
    <mergeCell ref="C50:I50"/>
    <mergeCell ref="C51:I51"/>
    <mergeCell ref="A53:I53"/>
    <mergeCell ref="A55:B55"/>
    <mergeCell ref="A56:B56"/>
    <mergeCell ref="A57:B57"/>
    <mergeCell ref="A58:B58"/>
    <mergeCell ref="A59:B59"/>
    <mergeCell ref="A45:I45"/>
    <mergeCell ref="F27:I27"/>
    <mergeCell ref="A29:I29"/>
    <mergeCell ref="D31:I31"/>
    <mergeCell ref="D32:I34"/>
    <mergeCell ref="C35:I35"/>
    <mergeCell ref="A37:I37"/>
    <mergeCell ref="D39:I39"/>
    <mergeCell ref="D40:I40"/>
    <mergeCell ref="D41:I41"/>
    <mergeCell ref="D42:I42"/>
    <mergeCell ref="C43:I43"/>
    <mergeCell ref="F26:I26"/>
    <mergeCell ref="A8:B8"/>
    <mergeCell ref="D8:I8"/>
    <mergeCell ref="A9:B9"/>
    <mergeCell ref="D9:I9"/>
    <mergeCell ref="A11:I11"/>
    <mergeCell ref="A15:A17"/>
    <mergeCell ref="A20:I20"/>
    <mergeCell ref="F22:I22"/>
    <mergeCell ref="F23:I23"/>
    <mergeCell ref="F24:I24"/>
    <mergeCell ref="F25:I25"/>
    <mergeCell ref="A7:B7"/>
    <mergeCell ref="D7:I7"/>
    <mergeCell ref="A3:I3"/>
    <mergeCell ref="A5:B5"/>
    <mergeCell ref="D5:I5"/>
    <mergeCell ref="A6:B6"/>
    <mergeCell ref="D6:I6"/>
  </mergeCells>
  <pageMargins left="0.23622047244094491" right="0.23622047244094491" top="0.74803149606299213" bottom="0.74803149606299213" header="0.31496062992125984" footer="0.31496062992125984"/>
  <pageSetup paperSize="9" firstPageNumber="123" fitToHeight="4" orientation="landscape"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8.25"/>
  <cols>
    <col min="1" max="1" width="5.5" style="1" customWidth="1"/>
    <col min="2" max="2" width="6.5" customWidth="1"/>
    <col min="3" max="3" width="36.75" customWidth="1"/>
    <col min="4" max="4" width="9.5" customWidth="1"/>
    <col min="5" max="7" width="11" customWidth="1"/>
    <col min="8" max="8" width="8.75" customWidth="1"/>
    <col min="9" max="10" width="11" customWidth="1"/>
    <col min="11" max="11" width="11.5" customWidth="1"/>
    <col min="12" max="12" width="11" customWidth="1"/>
    <col min="13" max="13" width="8.75" customWidth="1"/>
    <col min="14" max="17" width="11" customWidth="1"/>
    <col min="18" max="18" width="8.75" customWidth="1"/>
    <col min="19" max="22" width="11" customWidth="1"/>
    <col min="23" max="23" width="8.75" customWidth="1"/>
    <col min="24" max="24" width="11" customWidth="1"/>
    <col min="26" max="26" width="6.5" customWidth="1"/>
    <col min="28" max="28" width="10" bestFit="1" customWidth="1"/>
  </cols>
  <sheetData>
    <row r="1" spans="1:24" s="2" customFormat="1" ht="15.75">
      <c r="A1" s="2317" t="s">
        <v>128</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444" t="s">
        <v>101</v>
      </c>
      <c r="G5" s="444" t="s">
        <v>36</v>
      </c>
      <c r="H5" s="444" t="s">
        <v>342</v>
      </c>
      <c r="I5" s="2312"/>
      <c r="J5" s="2310"/>
      <c r="K5" s="444" t="s">
        <v>101</v>
      </c>
      <c r="L5" s="444" t="s">
        <v>36</v>
      </c>
      <c r="M5" s="444" t="s">
        <v>342</v>
      </c>
      <c r="N5" s="2312"/>
      <c r="O5" s="2310"/>
      <c r="P5" s="444" t="s">
        <v>101</v>
      </c>
      <c r="Q5" s="444" t="s">
        <v>36</v>
      </c>
      <c r="R5" s="444" t="s">
        <v>342</v>
      </c>
      <c r="S5" s="2312"/>
      <c r="T5" s="2310"/>
      <c r="U5" s="444" t="s">
        <v>101</v>
      </c>
      <c r="V5" s="444" t="s">
        <v>36</v>
      </c>
      <c r="W5" s="444" t="s">
        <v>342</v>
      </c>
      <c r="X5" s="2312"/>
    </row>
    <row r="6" spans="1:24" ht="9.75">
      <c r="A6" s="445" t="s">
        <v>0</v>
      </c>
      <c r="B6" s="2307" t="s">
        <v>1</v>
      </c>
      <c r="C6" s="2307"/>
      <c r="D6" s="446" t="s">
        <v>25</v>
      </c>
      <c r="E6" s="447">
        <f>SUM(E7:E9)</f>
        <v>44587939</v>
      </c>
      <c r="F6" s="448">
        <f>SUM(F7:F9)</f>
        <v>46894623.329999998</v>
      </c>
      <c r="G6" s="448">
        <f>SUM(G7:G9)</f>
        <v>46405061.419999994</v>
      </c>
      <c r="H6" s="449">
        <f t="shared" ref="H6:H30" si="0">G6/F6*100</f>
        <v>98.956038293441594</v>
      </c>
      <c r="I6" s="450">
        <f>SUM(I7:I9)</f>
        <v>43690107.170000002</v>
      </c>
      <c r="J6" s="447">
        <f>SUM(J7:J9)</f>
        <v>7306250</v>
      </c>
      <c r="K6" s="448">
        <f t="shared" ref="K6:X6" si="1">SUM(K7:K9)</f>
        <v>7966623.3300000001</v>
      </c>
      <c r="L6" s="448">
        <f t="shared" si="1"/>
        <v>7480551.9399999995</v>
      </c>
      <c r="M6" s="449">
        <f t="shared" ref="M6:M37" si="2">L6/K6*100</f>
        <v>93.898652291371718</v>
      </c>
      <c r="N6" s="450">
        <f t="shared" si="1"/>
        <v>9750983.1699999999</v>
      </c>
      <c r="O6" s="447">
        <f t="shared" si="1"/>
        <v>37281689</v>
      </c>
      <c r="P6" s="448">
        <f t="shared" si="1"/>
        <v>38928000</v>
      </c>
      <c r="Q6" s="448">
        <f t="shared" si="1"/>
        <v>38924509.479999997</v>
      </c>
      <c r="R6" s="449">
        <f t="shared" ref="R6:R37" si="3">Q6/P6*100</f>
        <v>99.991033394985607</v>
      </c>
      <c r="S6" s="450">
        <f t="shared" si="1"/>
        <v>33939124</v>
      </c>
      <c r="T6" s="447">
        <f t="shared" si="1"/>
        <v>560000</v>
      </c>
      <c r="U6" s="448">
        <f t="shared" si="1"/>
        <v>583870</v>
      </c>
      <c r="V6" s="448">
        <f t="shared" si="1"/>
        <v>435250.5</v>
      </c>
      <c r="W6" s="449">
        <f t="shared" ref="W6:W37" si="4">V6/U6*100</f>
        <v>74.545789302413212</v>
      </c>
      <c r="X6" s="450">
        <f t="shared" si="1"/>
        <v>662066</v>
      </c>
    </row>
    <row r="7" spans="1:24" ht="9.75">
      <c r="A7" s="428" t="s">
        <v>2</v>
      </c>
      <c r="B7" s="2305" t="s">
        <v>46</v>
      </c>
      <c r="C7" s="2305"/>
      <c r="D7" s="440" t="s">
        <v>25</v>
      </c>
      <c r="E7" s="399">
        <f t="shared" ref="E7:G10" si="5">SUM(J7,O7)</f>
        <v>2506250</v>
      </c>
      <c r="F7" s="561">
        <f t="shared" si="5"/>
        <v>1545513</v>
      </c>
      <c r="G7" s="561">
        <f t="shared" si="5"/>
        <v>1538930.81</v>
      </c>
      <c r="H7" s="562">
        <f t="shared" si="0"/>
        <v>99.574109696909701</v>
      </c>
      <c r="I7" s="400">
        <f>SUM(N7,S7)</f>
        <v>2651194.9</v>
      </c>
      <c r="J7" s="404">
        <v>2506250</v>
      </c>
      <c r="K7" s="564">
        <f>[1]List2!$E$279-[1]List2!$E$294-[1]List2!$E$295</f>
        <v>1541433</v>
      </c>
      <c r="L7" s="564">
        <f>[1]List2!$F$279-[1]List2!$F$294-[1]List2!$F$295</f>
        <v>1534850.81</v>
      </c>
      <c r="M7" s="562">
        <f t="shared" si="2"/>
        <v>99.572982413118183</v>
      </c>
      <c r="N7" s="405">
        <f>[1]List2!$B$279-[1]List2!$B$294</f>
        <v>2651194.9</v>
      </c>
      <c r="O7" s="419">
        <v>0</v>
      </c>
      <c r="P7" s="564">
        <v>4080</v>
      </c>
      <c r="Q7" s="564">
        <v>4080</v>
      </c>
      <c r="R7" s="562">
        <f t="shared" si="3"/>
        <v>100</v>
      </c>
      <c r="S7" s="405">
        <v>0</v>
      </c>
      <c r="T7" s="419">
        <v>560000</v>
      </c>
      <c r="U7" s="564">
        <f>[2]List2!$E$420-[2]List2!$E$423</f>
        <v>548712.5</v>
      </c>
      <c r="V7" s="564">
        <v>400093</v>
      </c>
      <c r="W7" s="562">
        <f t="shared" si="4"/>
        <v>72.91486889764677</v>
      </c>
      <c r="X7" s="405">
        <v>656594</v>
      </c>
    </row>
    <row r="8" spans="1:24" ht="9.75">
      <c r="A8" s="429" t="s">
        <v>3</v>
      </c>
      <c r="B8" s="2308" t="s">
        <v>47</v>
      </c>
      <c r="C8" s="2308"/>
      <c r="D8" s="440" t="s">
        <v>25</v>
      </c>
      <c r="E8" s="399">
        <f t="shared" si="5"/>
        <v>0</v>
      </c>
      <c r="F8" s="561">
        <f t="shared" si="5"/>
        <v>2800.33</v>
      </c>
      <c r="G8" s="561">
        <f t="shared" si="5"/>
        <v>2721.13</v>
      </c>
      <c r="H8" s="562">
        <f t="shared" si="0"/>
        <v>97.171761899490434</v>
      </c>
      <c r="I8" s="400">
        <f>SUM(N8,S8)</f>
        <v>1776.27</v>
      </c>
      <c r="J8" s="406"/>
      <c r="K8" s="561">
        <f>[1]List2!$E$294+[1]List2!$E$295</f>
        <v>2800.33</v>
      </c>
      <c r="L8" s="561">
        <f>[1]List2!$F$294+[1]List2!$F$295</f>
        <v>2721.13</v>
      </c>
      <c r="M8" s="562">
        <f t="shared" si="2"/>
        <v>97.171761899490434</v>
      </c>
      <c r="N8" s="400">
        <f>[1]List2!$B$294</f>
        <v>1776.27</v>
      </c>
      <c r="O8" s="399">
        <v>0</v>
      </c>
      <c r="P8" s="561">
        <v>0</v>
      </c>
      <c r="Q8" s="561">
        <v>0</v>
      </c>
      <c r="R8" s="562">
        <v>100</v>
      </c>
      <c r="S8" s="400">
        <v>0</v>
      </c>
      <c r="T8" s="399">
        <v>0</v>
      </c>
      <c r="U8" s="561">
        <v>0</v>
      </c>
      <c r="V8" s="561">
        <v>0</v>
      </c>
      <c r="W8" s="562">
        <v>100</v>
      </c>
      <c r="X8" s="400">
        <v>0</v>
      </c>
    </row>
    <row r="9" spans="1:24" ht="9.75">
      <c r="A9" s="429" t="s">
        <v>4</v>
      </c>
      <c r="B9" s="567" t="s">
        <v>62</v>
      </c>
      <c r="C9" s="568"/>
      <c r="D9" s="440" t="s">
        <v>25</v>
      </c>
      <c r="E9" s="399">
        <f t="shared" si="5"/>
        <v>42081689</v>
      </c>
      <c r="F9" s="561">
        <f t="shared" si="5"/>
        <v>45346310</v>
      </c>
      <c r="G9" s="561">
        <f t="shared" si="5"/>
        <v>44863409.479999997</v>
      </c>
      <c r="H9" s="562">
        <f t="shared" si="0"/>
        <v>98.935083097169311</v>
      </c>
      <c r="I9" s="400">
        <f>SUM(N9,S9)</f>
        <v>41037136</v>
      </c>
      <c r="J9" s="406">
        <v>4800000</v>
      </c>
      <c r="K9" s="561">
        <f>[1]List2!$E$226</f>
        <v>6422390</v>
      </c>
      <c r="L9" s="561">
        <f>[1]List2!$F$226</f>
        <v>5942980</v>
      </c>
      <c r="M9" s="562">
        <f t="shared" si="2"/>
        <v>92.535333419490257</v>
      </c>
      <c r="N9" s="400">
        <v>7098012</v>
      </c>
      <c r="O9" s="399">
        <v>37281689</v>
      </c>
      <c r="P9" s="561">
        <v>38923920</v>
      </c>
      <c r="Q9" s="561">
        <f>35157.5+37936330+896816.98+17948+8785+25392</f>
        <v>38920429.479999997</v>
      </c>
      <c r="R9" s="562">
        <f t="shared" si="3"/>
        <v>99.991032455107288</v>
      </c>
      <c r="S9" s="400">
        <v>33939124</v>
      </c>
      <c r="T9" s="399">
        <v>0</v>
      </c>
      <c r="U9" s="561">
        <f>[1]List2!$E$423</f>
        <v>35157.5</v>
      </c>
      <c r="V9" s="561">
        <f>35157.5</f>
        <v>35157.5</v>
      </c>
      <c r="W9" s="562">
        <f t="shared" si="4"/>
        <v>100</v>
      </c>
      <c r="X9" s="400">
        <v>5472</v>
      </c>
    </row>
    <row r="10" spans="1:24" ht="9.75">
      <c r="A10" s="427" t="s">
        <v>5</v>
      </c>
      <c r="B10" s="2320" t="s">
        <v>7</v>
      </c>
      <c r="C10" s="2320"/>
      <c r="D10" s="440" t="s">
        <v>25</v>
      </c>
      <c r="E10" s="401">
        <f t="shared" si="5"/>
        <v>0</v>
      </c>
      <c r="F10" s="555">
        <f t="shared" si="5"/>
        <v>0</v>
      </c>
      <c r="G10" s="555">
        <f t="shared" si="5"/>
        <v>0</v>
      </c>
      <c r="H10" s="552" t="e">
        <f t="shared" si="0"/>
        <v>#DIV/0!</v>
      </c>
      <c r="I10" s="402">
        <f>SUM(N10,S10)</f>
        <v>0</v>
      </c>
      <c r="J10" s="407"/>
      <c r="K10" s="555"/>
      <c r="L10" s="555"/>
      <c r="M10" s="552">
        <v>100</v>
      </c>
      <c r="N10" s="402"/>
      <c r="O10" s="401"/>
      <c r="P10" s="555"/>
      <c r="Q10" s="555"/>
      <c r="R10" s="552">
        <v>100</v>
      </c>
      <c r="S10" s="402"/>
      <c r="T10" s="401"/>
      <c r="U10" s="555"/>
      <c r="V10" s="555"/>
      <c r="W10" s="552">
        <v>100</v>
      </c>
      <c r="X10" s="402"/>
    </row>
    <row r="11" spans="1:24" ht="9.75">
      <c r="A11" s="427" t="s">
        <v>6</v>
      </c>
      <c r="B11" s="2320" t="s">
        <v>9</v>
      </c>
      <c r="C11" s="2320"/>
      <c r="D11" s="440" t="s">
        <v>25</v>
      </c>
      <c r="E11" s="397">
        <f>SUM(E12:E31)</f>
        <v>44587938.671999998</v>
      </c>
      <c r="F11" s="554">
        <f>SUM(F12:F31)</f>
        <v>46894623.729999997</v>
      </c>
      <c r="G11" s="554">
        <f>SUM(G12:G31)</f>
        <v>46402850.480000004</v>
      </c>
      <c r="H11" s="552">
        <f t="shared" si="0"/>
        <v>98.951322751129382</v>
      </c>
      <c r="I11" s="398">
        <f>SUM(I12:I31)</f>
        <v>43688584.319999993</v>
      </c>
      <c r="J11" s="397">
        <f>SUM(J12:J31)</f>
        <v>7306250</v>
      </c>
      <c r="K11" s="554">
        <f>SUM(K12:K31)</f>
        <v>7966623.7299999995</v>
      </c>
      <c r="L11" s="554">
        <f>SUM(L12:L31)</f>
        <v>7478340.9999999991</v>
      </c>
      <c r="M11" s="552">
        <f t="shared" si="2"/>
        <v>93.870895042259008</v>
      </c>
      <c r="N11" s="398">
        <f>SUM(N12:N31)</f>
        <v>9749460.3199999984</v>
      </c>
      <c r="O11" s="397">
        <f>SUM(O12:O31)</f>
        <v>37281688.671999998</v>
      </c>
      <c r="P11" s="554">
        <f>SUM(P12:P31)</f>
        <v>38928000</v>
      </c>
      <c r="Q11" s="554">
        <f>SUM(Q12:Q31)</f>
        <v>38924509.479999997</v>
      </c>
      <c r="R11" s="552">
        <f t="shared" si="3"/>
        <v>99.991033394985607</v>
      </c>
      <c r="S11" s="398">
        <f>SUM(S12:S31)</f>
        <v>33939124</v>
      </c>
      <c r="T11" s="397">
        <f>SUM(T12:T31)</f>
        <v>467766</v>
      </c>
      <c r="U11" s="554">
        <f>SUM(U12:U31)</f>
        <v>491636</v>
      </c>
      <c r="V11" s="554">
        <f>SUM(V12:V31)</f>
        <v>311485.58</v>
      </c>
      <c r="W11" s="552">
        <f t="shared" si="4"/>
        <v>63.356951077626547</v>
      </c>
      <c r="X11" s="398">
        <f>SUM(X12:X31)</f>
        <v>478139</v>
      </c>
    </row>
    <row r="12" spans="1:24" ht="9.75">
      <c r="A12" s="430" t="s">
        <v>8</v>
      </c>
      <c r="B12" s="2321" t="s">
        <v>28</v>
      </c>
      <c r="C12" s="2321"/>
      <c r="D12" s="440" t="s">
        <v>25</v>
      </c>
      <c r="E12" s="399">
        <f>SUM(J12,O12)</f>
        <v>2724500</v>
      </c>
      <c r="F12" s="561">
        <f t="shared" ref="E12:I27" si="6">SUM(K12,P12)</f>
        <v>2243561</v>
      </c>
      <c r="G12" s="561">
        <f t="shared" si="6"/>
        <v>2033215.3800000004</v>
      </c>
      <c r="H12" s="562">
        <f t="shared" si="0"/>
        <v>90.624475108989699</v>
      </c>
      <c r="I12" s="400">
        <f t="shared" si="6"/>
        <v>2947690.92</v>
      </c>
      <c r="J12" s="408">
        <v>2554500</v>
      </c>
      <c r="K12" s="571">
        <f>[1]List2!$E$22</f>
        <v>1936561</v>
      </c>
      <c r="L12" s="571">
        <f>[1]List2!$F$22</f>
        <v>1726673.4800000002</v>
      </c>
      <c r="M12" s="562">
        <f t="shared" si="2"/>
        <v>89.161843081627694</v>
      </c>
      <c r="N12" s="409">
        <f>[1]List2!$B$22</f>
        <v>2779466.92</v>
      </c>
      <c r="O12" s="420">
        <v>170000</v>
      </c>
      <c r="P12" s="571">
        <v>307000</v>
      </c>
      <c r="Q12" s="571">
        <f>254266.42+48963.48+3312</f>
        <v>306541.90000000002</v>
      </c>
      <c r="R12" s="562">
        <f t="shared" si="3"/>
        <v>99.850781758957666</v>
      </c>
      <c r="S12" s="421">
        <v>168224</v>
      </c>
      <c r="T12" s="420">
        <v>28300</v>
      </c>
      <c r="U12" s="571">
        <f>[1]List2!$E$328</f>
        <v>28300</v>
      </c>
      <c r="V12" s="571">
        <v>17119.32</v>
      </c>
      <c r="W12" s="562">
        <f t="shared" si="4"/>
        <v>60.492296819787981</v>
      </c>
      <c r="X12" s="409">
        <v>31972</v>
      </c>
    </row>
    <row r="13" spans="1:24" ht="9.75">
      <c r="A13" s="428" t="s">
        <v>10</v>
      </c>
      <c r="B13" s="2305" t="s">
        <v>29</v>
      </c>
      <c r="C13" s="2305"/>
      <c r="D13" s="440" t="s">
        <v>25</v>
      </c>
      <c r="E13" s="399">
        <f t="shared" si="6"/>
        <v>2141000</v>
      </c>
      <c r="F13" s="561">
        <f t="shared" si="6"/>
        <v>1369000</v>
      </c>
      <c r="G13" s="561">
        <f t="shared" si="6"/>
        <v>1368619.81</v>
      </c>
      <c r="H13" s="562">
        <f t="shared" si="0"/>
        <v>99.972228634039453</v>
      </c>
      <c r="I13" s="400">
        <f t="shared" si="6"/>
        <v>1773131.5299999998</v>
      </c>
      <c r="J13" s="408">
        <v>2141000</v>
      </c>
      <c r="K13" s="561">
        <f>[1]List2!$E$60</f>
        <v>1369000</v>
      </c>
      <c r="L13" s="561">
        <f>1545105.77-V13</f>
        <v>1368619.81</v>
      </c>
      <c r="M13" s="562">
        <f t="shared" si="2"/>
        <v>99.972228634039453</v>
      </c>
      <c r="N13" s="400">
        <f>[1]List2!$B$60</f>
        <v>1773131.5299999998</v>
      </c>
      <c r="O13" s="399">
        <v>0</v>
      </c>
      <c r="P13" s="561">
        <v>0</v>
      </c>
      <c r="Q13" s="561">
        <v>0</v>
      </c>
      <c r="R13" s="562">
        <v>100</v>
      </c>
      <c r="S13" s="400">
        <v>0</v>
      </c>
      <c r="T13" s="399">
        <v>259000</v>
      </c>
      <c r="U13" s="561">
        <f>[1]List2!$E$342</f>
        <v>259000</v>
      </c>
      <c r="V13" s="561">
        <f>53971.24+87956.77+34557.95</f>
        <v>176485.96000000002</v>
      </c>
      <c r="W13" s="562">
        <f t="shared" si="4"/>
        <v>68.141297297297314</v>
      </c>
      <c r="X13" s="400">
        <v>290940</v>
      </c>
    </row>
    <row r="14" spans="1:24" ht="9.75">
      <c r="A14" s="428" t="s">
        <v>11</v>
      </c>
      <c r="B14" s="573" t="s">
        <v>63</v>
      </c>
      <c r="C14" s="573"/>
      <c r="D14" s="440" t="s">
        <v>25</v>
      </c>
      <c r="E14" s="399">
        <f t="shared" si="6"/>
        <v>0</v>
      </c>
      <c r="F14" s="561">
        <f t="shared" si="6"/>
        <v>10980</v>
      </c>
      <c r="G14" s="561">
        <f t="shared" si="6"/>
        <v>10980</v>
      </c>
      <c r="H14" s="562">
        <f t="shared" si="0"/>
        <v>100</v>
      </c>
      <c r="I14" s="400">
        <f t="shared" si="6"/>
        <v>14040</v>
      </c>
      <c r="J14" s="408">
        <v>0</v>
      </c>
      <c r="K14" s="561">
        <f>[1]List2!$E$87</f>
        <v>10980</v>
      </c>
      <c r="L14" s="561">
        <f>[1]List2!$F$87</f>
        <v>10980</v>
      </c>
      <c r="M14" s="562">
        <f t="shared" si="2"/>
        <v>100</v>
      </c>
      <c r="N14" s="400">
        <f>[1]List2!$B$87</f>
        <v>14040</v>
      </c>
      <c r="O14" s="399">
        <v>0</v>
      </c>
      <c r="P14" s="561">
        <v>0</v>
      </c>
      <c r="Q14" s="561">
        <v>0</v>
      </c>
      <c r="R14" s="562">
        <v>100</v>
      </c>
      <c r="S14" s="400">
        <v>0</v>
      </c>
      <c r="T14" s="399">
        <v>0</v>
      </c>
      <c r="U14" s="561">
        <v>0</v>
      </c>
      <c r="V14" s="561">
        <v>0</v>
      </c>
      <c r="W14" s="562">
        <v>100</v>
      </c>
      <c r="X14" s="400">
        <v>0</v>
      </c>
    </row>
    <row r="15" spans="1:24" ht="9.75">
      <c r="A15" s="428" t="s">
        <v>12</v>
      </c>
      <c r="B15" s="2305" t="s">
        <v>64</v>
      </c>
      <c r="C15" s="2305"/>
      <c r="D15" s="440" t="s">
        <v>25</v>
      </c>
      <c r="E15" s="399">
        <f t="shared" si="6"/>
        <v>510000</v>
      </c>
      <c r="F15" s="561">
        <f t="shared" si="6"/>
        <v>1950000</v>
      </c>
      <c r="G15" s="561">
        <f t="shared" si="6"/>
        <v>1762708.2999999998</v>
      </c>
      <c r="H15" s="562">
        <f t="shared" si="0"/>
        <v>90.395297435897419</v>
      </c>
      <c r="I15" s="400">
        <f t="shared" si="6"/>
        <v>2809976.34</v>
      </c>
      <c r="J15" s="408">
        <v>510000</v>
      </c>
      <c r="K15" s="561">
        <f>[1]List2!$E$94</f>
        <v>1950000</v>
      </c>
      <c r="L15" s="561">
        <f>[1]List2!$F$94</f>
        <v>1762708.2999999998</v>
      </c>
      <c r="M15" s="562">
        <f t="shared" si="2"/>
        <v>90.395297435897419</v>
      </c>
      <c r="N15" s="400">
        <f>[1]List2!$B$94</f>
        <v>2809976.34</v>
      </c>
      <c r="O15" s="399">
        <v>0</v>
      </c>
      <c r="P15" s="561"/>
      <c r="Q15" s="561">
        <v>0</v>
      </c>
      <c r="R15" s="562">
        <v>100</v>
      </c>
      <c r="S15" s="400">
        <v>0</v>
      </c>
      <c r="T15" s="399">
        <v>10500</v>
      </c>
      <c r="U15" s="561">
        <v>10500</v>
      </c>
      <c r="V15" s="561">
        <v>0</v>
      </c>
      <c r="W15" s="562">
        <v>100</v>
      </c>
      <c r="X15" s="400">
        <v>0</v>
      </c>
    </row>
    <row r="16" spans="1:24" ht="9.75">
      <c r="A16" s="428" t="s">
        <v>13</v>
      </c>
      <c r="B16" s="2305" t="s">
        <v>30</v>
      </c>
      <c r="C16" s="2305"/>
      <c r="D16" s="440" t="s">
        <v>25</v>
      </c>
      <c r="E16" s="399">
        <f t="shared" si="6"/>
        <v>37000</v>
      </c>
      <c r="F16" s="561">
        <f t="shared" si="6"/>
        <v>19000</v>
      </c>
      <c r="G16" s="561">
        <f t="shared" si="6"/>
        <v>18466</v>
      </c>
      <c r="H16" s="562">
        <f t="shared" si="0"/>
        <v>97.189473684210526</v>
      </c>
      <c r="I16" s="400">
        <f t="shared" si="6"/>
        <v>48220</v>
      </c>
      <c r="J16" s="408">
        <v>7000</v>
      </c>
      <c r="K16" s="561">
        <f>[1]List2!$E$104</f>
        <v>0</v>
      </c>
      <c r="L16" s="561">
        <f>[1]List2!$F$104</f>
        <v>0</v>
      </c>
      <c r="M16" s="562">
        <v>100</v>
      </c>
      <c r="N16" s="400">
        <f>[1]List2!$B$104</f>
        <v>9883</v>
      </c>
      <c r="O16" s="399">
        <v>30000</v>
      </c>
      <c r="P16" s="561">
        <v>19000</v>
      </c>
      <c r="Q16" s="561">
        <f>18466</f>
        <v>18466</v>
      </c>
      <c r="R16" s="562">
        <f t="shared" si="3"/>
        <v>97.189473684210526</v>
      </c>
      <c r="S16" s="400">
        <v>38337</v>
      </c>
      <c r="T16" s="399">
        <v>0</v>
      </c>
      <c r="U16" s="561">
        <v>0</v>
      </c>
      <c r="V16" s="561">
        <v>0</v>
      </c>
      <c r="W16" s="562">
        <v>100</v>
      </c>
      <c r="X16" s="400">
        <v>0</v>
      </c>
    </row>
    <row r="17" spans="1:24" ht="9.75">
      <c r="A17" s="428" t="s">
        <v>14</v>
      </c>
      <c r="B17" s="573" t="s">
        <v>48</v>
      </c>
      <c r="C17" s="573"/>
      <c r="D17" s="440" t="s">
        <v>25</v>
      </c>
      <c r="E17" s="399">
        <f t="shared" si="6"/>
        <v>3000</v>
      </c>
      <c r="F17" s="561">
        <f t="shared" si="6"/>
        <v>1600</v>
      </c>
      <c r="G17" s="561">
        <f t="shared" si="6"/>
        <v>1573</v>
      </c>
      <c r="H17" s="562">
        <f t="shared" si="0"/>
        <v>98.3125</v>
      </c>
      <c r="I17" s="400">
        <f t="shared" si="6"/>
        <v>4309</v>
      </c>
      <c r="J17" s="408">
        <v>3000</v>
      </c>
      <c r="K17" s="561">
        <f>[1]List2!$E$112</f>
        <v>1600</v>
      </c>
      <c r="L17" s="561">
        <f>[1]List2!$F$112</f>
        <v>1573</v>
      </c>
      <c r="M17" s="562">
        <f t="shared" si="2"/>
        <v>98.3125</v>
      </c>
      <c r="N17" s="400">
        <f>[1]List2!$B$112</f>
        <v>4309</v>
      </c>
      <c r="O17" s="399">
        <v>0</v>
      </c>
      <c r="P17" s="561"/>
      <c r="Q17" s="561">
        <v>0</v>
      </c>
      <c r="R17" s="562">
        <v>100</v>
      </c>
      <c r="S17" s="400">
        <v>0</v>
      </c>
      <c r="T17" s="399">
        <v>0</v>
      </c>
      <c r="U17" s="561">
        <v>0</v>
      </c>
      <c r="V17" s="561">
        <v>0</v>
      </c>
      <c r="W17" s="562">
        <v>100</v>
      </c>
      <c r="X17" s="400">
        <v>0</v>
      </c>
    </row>
    <row r="18" spans="1:24" ht="9.75">
      <c r="A18" s="428" t="s">
        <v>15</v>
      </c>
      <c r="B18" s="2305" t="s">
        <v>31</v>
      </c>
      <c r="C18" s="2305"/>
      <c r="D18" s="440" t="s">
        <v>25</v>
      </c>
      <c r="E18" s="399">
        <f t="shared" si="6"/>
        <v>636000</v>
      </c>
      <c r="F18" s="561">
        <f t="shared" si="6"/>
        <v>663015</v>
      </c>
      <c r="G18" s="561">
        <f t="shared" si="6"/>
        <v>650882.29</v>
      </c>
      <c r="H18" s="562">
        <f t="shared" si="0"/>
        <v>98.170070058746788</v>
      </c>
      <c r="I18" s="400">
        <f t="shared" si="6"/>
        <v>714558.49</v>
      </c>
      <c r="J18" s="408">
        <v>476000</v>
      </c>
      <c r="K18" s="561">
        <f>[1]List2!$E$118</f>
        <v>577015</v>
      </c>
      <c r="L18" s="561">
        <f>[1]List2!$F$118</f>
        <v>565418.29</v>
      </c>
      <c r="M18" s="562">
        <f t="shared" si="2"/>
        <v>97.990223824337335</v>
      </c>
      <c r="N18" s="400">
        <f>[1]List2!$B$118</f>
        <v>501140.48999999993</v>
      </c>
      <c r="O18" s="399">
        <v>160000</v>
      </c>
      <c r="P18" s="561">
        <v>86000</v>
      </c>
      <c r="Q18" s="561">
        <f>66328+10351+8785</f>
        <v>85464</v>
      </c>
      <c r="R18" s="562">
        <f t="shared" si="3"/>
        <v>99.376744186046508</v>
      </c>
      <c r="S18" s="400">
        <v>213418</v>
      </c>
      <c r="T18" s="399">
        <v>8350</v>
      </c>
      <c r="U18" s="561">
        <f>[1]List2!$E$371</f>
        <v>8350</v>
      </c>
      <c r="V18" s="561">
        <v>5102.78</v>
      </c>
      <c r="W18" s="562">
        <f t="shared" si="4"/>
        <v>61.111137724550893</v>
      </c>
      <c r="X18" s="400">
        <v>4483</v>
      </c>
    </row>
    <row r="19" spans="1:24" ht="9.75">
      <c r="A19" s="428" t="s">
        <v>16</v>
      </c>
      <c r="B19" s="2305" t="s">
        <v>32</v>
      </c>
      <c r="C19" s="2305"/>
      <c r="D19" s="440" t="s">
        <v>25</v>
      </c>
      <c r="E19" s="399">
        <f t="shared" si="6"/>
        <v>27190534</v>
      </c>
      <c r="F19" s="561">
        <f t="shared" si="6"/>
        <v>28049774.68</v>
      </c>
      <c r="G19" s="561">
        <f t="shared" si="6"/>
        <v>28049249</v>
      </c>
      <c r="H19" s="562">
        <f t="shared" si="0"/>
        <v>99.998125902949326</v>
      </c>
      <c r="I19" s="400">
        <f t="shared" si="6"/>
        <v>24674506</v>
      </c>
      <c r="J19" s="410">
        <v>173750</v>
      </c>
      <c r="K19" s="561">
        <f>[1]List2!$E$158</f>
        <v>139774.68</v>
      </c>
      <c r="L19" s="561">
        <f>[1]List2!$F$158</f>
        <v>139774.68</v>
      </c>
      <c r="M19" s="562">
        <f t="shared" si="2"/>
        <v>100</v>
      </c>
      <c r="N19" s="400">
        <f>[1]List2!$B$158</f>
        <v>189210</v>
      </c>
      <c r="O19" s="399">
        <v>27016784</v>
      </c>
      <c r="P19" s="561">
        <v>27910000</v>
      </c>
      <c r="Q19" s="561">
        <f>26567.32+27172857+674754+13216+22080</f>
        <v>27909474.32</v>
      </c>
      <c r="R19" s="562">
        <f t="shared" si="3"/>
        <v>99.998116517377284</v>
      </c>
      <c r="S19" s="400">
        <v>24485296</v>
      </c>
      <c r="T19" s="423">
        <v>14700</v>
      </c>
      <c r="U19" s="575">
        <f>[1]List2!$E$393</f>
        <v>32600</v>
      </c>
      <c r="V19" s="575">
        <v>32214</v>
      </c>
      <c r="W19" s="562">
        <f t="shared" si="4"/>
        <v>98.815950920245399</v>
      </c>
      <c r="X19" s="424">
        <v>11286</v>
      </c>
    </row>
    <row r="20" spans="1:24" ht="9.75">
      <c r="A20" s="428" t="s">
        <v>17</v>
      </c>
      <c r="B20" s="2305" t="s">
        <v>49</v>
      </c>
      <c r="C20" s="2305"/>
      <c r="D20" s="440" t="s">
        <v>25</v>
      </c>
      <c r="E20" s="399">
        <f t="shared" si="6"/>
        <v>9131672.9919999987</v>
      </c>
      <c r="F20" s="561">
        <f t="shared" si="6"/>
        <v>9404700</v>
      </c>
      <c r="G20" s="561">
        <f t="shared" si="6"/>
        <v>9404438.6300000008</v>
      </c>
      <c r="H20" s="562">
        <f t="shared" si="0"/>
        <v>99.997220857656288</v>
      </c>
      <c r="I20" s="400">
        <f t="shared" si="6"/>
        <v>8298792.0499999998</v>
      </c>
      <c r="J20" s="408">
        <v>0</v>
      </c>
      <c r="K20" s="561">
        <f>[1]List2!$E$170</f>
        <v>6700</v>
      </c>
      <c r="L20" s="561">
        <f>[1]List2!$F$170</f>
        <v>6615.0999999999995</v>
      </c>
      <c r="M20" s="562">
        <f t="shared" si="2"/>
        <v>98.732835820895517</v>
      </c>
      <c r="N20" s="400">
        <f>[1]List2!$B$170</f>
        <v>5658.05</v>
      </c>
      <c r="O20" s="399">
        <f>O19*33.8%</f>
        <v>9131672.9919999987</v>
      </c>
      <c r="P20" s="561">
        <v>9398000</v>
      </c>
      <c r="Q20" s="561">
        <f>8590.18+9124921.4+113442.01+144604.97+1796.97+4468</f>
        <v>9397823.5300000012</v>
      </c>
      <c r="R20" s="562">
        <f t="shared" si="3"/>
        <v>99.998122260055339</v>
      </c>
      <c r="S20" s="400">
        <v>8293134</v>
      </c>
      <c r="T20" s="399">
        <v>5281</v>
      </c>
      <c r="U20" s="561">
        <f>[1]List2!$E$401</f>
        <v>10851</v>
      </c>
      <c r="V20" s="561">
        <f>10489.97+130.37</f>
        <v>10620.34</v>
      </c>
      <c r="W20" s="562">
        <f t="shared" si="4"/>
        <v>97.87429729978804</v>
      </c>
      <c r="X20" s="400">
        <v>3875</v>
      </c>
    </row>
    <row r="21" spans="1:24" ht="9.75">
      <c r="A21" s="428" t="s">
        <v>18</v>
      </c>
      <c r="B21" s="2305" t="s">
        <v>50</v>
      </c>
      <c r="C21" s="2305"/>
      <c r="D21" s="440" t="s">
        <v>25</v>
      </c>
      <c r="E21" s="399">
        <f t="shared" si="6"/>
        <v>540335.68000000005</v>
      </c>
      <c r="F21" s="561">
        <f t="shared" si="6"/>
        <v>589950</v>
      </c>
      <c r="G21" s="561">
        <f t="shared" si="6"/>
        <v>589263.78</v>
      </c>
      <c r="H21" s="562">
        <f t="shared" si="0"/>
        <v>99.883681667937964</v>
      </c>
      <c r="I21" s="400">
        <f t="shared" si="6"/>
        <v>517421.16</v>
      </c>
      <c r="J21" s="408">
        <v>0</v>
      </c>
      <c r="K21" s="561">
        <f>[1]List2!$E$184</f>
        <v>950</v>
      </c>
      <c r="L21" s="561">
        <f>[1]List2!$F$184</f>
        <v>912.24</v>
      </c>
      <c r="M21" s="562">
        <f t="shared" si="2"/>
        <v>96.025263157894742</v>
      </c>
      <c r="N21" s="400">
        <f>[1]List2!$B$184</f>
        <v>1030.1599999999999</v>
      </c>
      <c r="O21" s="399">
        <f>O19*2%</f>
        <v>540335.68000000005</v>
      </c>
      <c r="P21" s="561">
        <v>589000</v>
      </c>
      <c r="Q21" s="561">
        <f>575240.98+8766.56+264+4080</f>
        <v>588351.54</v>
      </c>
      <c r="R21" s="562">
        <f t="shared" si="3"/>
        <v>99.889904923599332</v>
      </c>
      <c r="S21" s="400">
        <v>516391</v>
      </c>
      <c r="T21" s="399">
        <v>294</v>
      </c>
      <c r="U21" s="561">
        <f>[1]List2!$E$411</f>
        <v>694</v>
      </c>
      <c r="V21" s="561">
        <v>644.28</v>
      </c>
      <c r="W21" s="562">
        <f t="shared" si="4"/>
        <v>92.835734870316998</v>
      </c>
      <c r="X21" s="400">
        <v>226</v>
      </c>
    </row>
    <row r="22" spans="1:24" ht="9.75">
      <c r="A22" s="428" t="s">
        <v>19</v>
      </c>
      <c r="B22" s="2305" t="s">
        <v>65</v>
      </c>
      <c r="C22" s="2305"/>
      <c r="D22" s="440" t="s">
        <v>25</v>
      </c>
      <c r="E22" s="399">
        <f t="shared" si="6"/>
        <v>0</v>
      </c>
      <c r="F22" s="561">
        <f t="shared" si="6"/>
        <v>0</v>
      </c>
      <c r="G22" s="561">
        <f t="shared" si="6"/>
        <v>0</v>
      </c>
      <c r="H22" s="562">
        <v>100</v>
      </c>
      <c r="I22" s="400">
        <f t="shared" si="6"/>
        <v>0</v>
      </c>
      <c r="J22" s="408">
        <v>0</v>
      </c>
      <c r="K22" s="561">
        <v>0</v>
      </c>
      <c r="L22" s="561">
        <v>0</v>
      </c>
      <c r="M22" s="562">
        <v>100</v>
      </c>
      <c r="N22" s="400">
        <v>0</v>
      </c>
      <c r="O22" s="399">
        <v>0</v>
      </c>
      <c r="P22" s="561"/>
      <c r="Q22" s="561">
        <v>0</v>
      </c>
      <c r="R22" s="562">
        <v>100</v>
      </c>
      <c r="S22" s="400">
        <v>0</v>
      </c>
      <c r="T22" s="399">
        <v>0</v>
      </c>
      <c r="U22" s="561">
        <v>0</v>
      </c>
      <c r="V22" s="561">
        <v>0</v>
      </c>
      <c r="W22" s="562">
        <v>100</v>
      </c>
      <c r="X22" s="400">
        <v>0</v>
      </c>
    </row>
    <row r="23" spans="1:24" ht="9.75">
      <c r="A23" s="428" t="s">
        <v>20</v>
      </c>
      <c r="B23" s="573" t="s">
        <v>66</v>
      </c>
      <c r="C23" s="573"/>
      <c r="D23" s="440" t="s">
        <v>25</v>
      </c>
      <c r="E23" s="399">
        <f t="shared" si="6"/>
        <v>0</v>
      </c>
      <c r="F23" s="561">
        <f t="shared" si="6"/>
        <v>0</v>
      </c>
      <c r="G23" s="561">
        <f t="shared" si="6"/>
        <v>0</v>
      </c>
      <c r="H23" s="562">
        <v>100</v>
      </c>
      <c r="I23" s="400">
        <f t="shared" si="6"/>
        <v>0</v>
      </c>
      <c r="J23" s="408">
        <v>0</v>
      </c>
      <c r="K23" s="561">
        <v>0</v>
      </c>
      <c r="L23" s="561">
        <v>0</v>
      </c>
      <c r="M23" s="562">
        <v>100</v>
      </c>
      <c r="N23" s="400">
        <v>0</v>
      </c>
      <c r="O23" s="399">
        <v>0</v>
      </c>
      <c r="P23" s="561"/>
      <c r="Q23" s="561">
        <v>0</v>
      </c>
      <c r="R23" s="562">
        <v>100</v>
      </c>
      <c r="S23" s="400">
        <v>0</v>
      </c>
      <c r="T23" s="399">
        <v>0</v>
      </c>
      <c r="U23" s="561">
        <v>0</v>
      </c>
      <c r="V23" s="561">
        <v>0</v>
      </c>
      <c r="W23" s="562">
        <v>100</v>
      </c>
      <c r="X23" s="400">
        <v>0</v>
      </c>
    </row>
    <row r="24" spans="1:24" ht="9.75">
      <c r="A24" s="428" t="s">
        <v>21</v>
      </c>
      <c r="B24" s="573" t="s">
        <v>73</v>
      </c>
      <c r="C24" s="573"/>
      <c r="D24" s="440" t="s">
        <v>25</v>
      </c>
      <c r="E24" s="399">
        <f t="shared" si="6"/>
        <v>0</v>
      </c>
      <c r="F24" s="561">
        <f t="shared" si="6"/>
        <v>0</v>
      </c>
      <c r="G24" s="561">
        <f t="shared" si="6"/>
        <v>0</v>
      </c>
      <c r="H24" s="562">
        <v>100</v>
      </c>
      <c r="I24" s="400">
        <f t="shared" si="6"/>
        <v>0</v>
      </c>
      <c r="J24" s="408">
        <v>0</v>
      </c>
      <c r="K24" s="561">
        <v>0</v>
      </c>
      <c r="L24" s="561">
        <v>0</v>
      </c>
      <c r="M24" s="562">
        <v>100</v>
      </c>
      <c r="N24" s="400">
        <v>0</v>
      </c>
      <c r="O24" s="399">
        <v>0</v>
      </c>
      <c r="P24" s="561"/>
      <c r="Q24" s="561">
        <v>0</v>
      </c>
      <c r="R24" s="562">
        <v>100</v>
      </c>
      <c r="S24" s="400">
        <v>0</v>
      </c>
      <c r="T24" s="399">
        <v>0</v>
      </c>
      <c r="U24" s="561">
        <v>0</v>
      </c>
      <c r="V24" s="561">
        <v>0</v>
      </c>
      <c r="W24" s="562">
        <v>100</v>
      </c>
      <c r="X24" s="400">
        <v>0</v>
      </c>
    </row>
    <row r="25" spans="1:24" ht="9.75">
      <c r="A25" s="430" t="s">
        <v>22</v>
      </c>
      <c r="B25" s="576" t="s">
        <v>68</v>
      </c>
      <c r="C25" s="576"/>
      <c r="D25" s="440" t="s">
        <v>25</v>
      </c>
      <c r="E25" s="399">
        <f t="shared" si="6"/>
        <v>0</v>
      </c>
      <c r="F25" s="561">
        <f t="shared" si="6"/>
        <v>6377.05</v>
      </c>
      <c r="G25" s="561">
        <f t="shared" si="6"/>
        <v>6377.05</v>
      </c>
      <c r="H25" s="562">
        <f t="shared" si="0"/>
        <v>100</v>
      </c>
      <c r="I25" s="400">
        <f t="shared" si="6"/>
        <v>0</v>
      </c>
      <c r="J25" s="408">
        <v>0</v>
      </c>
      <c r="K25" s="571">
        <f>[1]List2!$E$192</f>
        <v>6377.05</v>
      </c>
      <c r="L25" s="571">
        <f>[1]List2!$F$192</f>
        <v>6377.05</v>
      </c>
      <c r="M25" s="562">
        <f t="shared" si="2"/>
        <v>100</v>
      </c>
      <c r="N25" s="409">
        <f>[1]List2!$B$192</f>
        <v>0</v>
      </c>
      <c r="O25" s="420">
        <v>0</v>
      </c>
      <c r="P25" s="571"/>
      <c r="Q25" s="571">
        <v>0</v>
      </c>
      <c r="R25" s="562">
        <v>100</v>
      </c>
      <c r="S25" s="421">
        <v>0</v>
      </c>
      <c r="T25" s="714">
        <v>0</v>
      </c>
      <c r="U25" s="571">
        <v>0</v>
      </c>
      <c r="V25" s="454">
        <v>0</v>
      </c>
      <c r="W25" s="562">
        <v>100</v>
      </c>
      <c r="X25" s="400">
        <v>0</v>
      </c>
    </row>
    <row r="26" spans="1:24" ht="9.75">
      <c r="A26" s="428" t="s">
        <v>23</v>
      </c>
      <c r="B26" s="2305" t="s">
        <v>69</v>
      </c>
      <c r="C26" s="2305"/>
      <c r="D26" s="440" t="s">
        <v>25</v>
      </c>
      <c r="E26" s="399">
        <f t="shared" si="6"/>
        <v>1234296</v>
      </c>
      <c r="F26" s="561">
        <f t="shared" si="6"/>
        <v>1336296</v>
      </c>
      <c r="G26" s="561">
        <f t="shared" si="6"/>
        <v>1336296</v>
      </c>
      <c r="H26" s="562">
        <f t="shared" si="0"/>
        <v>100</v>
      </c>
      <c r="I26" s="400">
        <f t="shared" si="6"/>
        <v>1216960</v>
      </c>
      <c r="J26" s="408">
        <v>1234296</v>
      </c>
      <c r="K26" s="572">
        <f>[1]List2!$E$79</f>
        <v>1336296</v>
      </c>
      <c r="L26" s="572">
        <f>[1]List2!$F$79</f>
        <v>1336296</v>
      </c>
      <c r="M26" s="562">
        <f t="shared" si="2"/>
        <v>100</v>
      </c>
      <c r="N26" s="400">
        <f>[1]List2!$B$79</f>
        <v>1216960</v>
      </c>
      <c r="O26" s="83">
        <v>0</v>
      </c>
      <c r="P26" s="572"/>
      <c r="Q26" s="572">
        <v>0</v>
      </c>
      <c r="R26" s="562">
        <v>100</v>
      </c>
      <c r="S26" s="409">
        <v>0</v>
      </c>
      <c r="T26" s="714">
        <v>141341</v>
      </c>
      <c r="U26" s="561">
        <f>[1]List2!$E$357</f>
        <v>141341</v>
      </c>
      <c r="V26" s="453">
        <v>69298.899999999994</v>
      </c>
      <c r="W26" s="562">
        <f t="shared" si="4"/>
        <v>49.029580942543205</v>
      </c>
      <c r="X26" s="400">
        <v>135357</v>
      </c>
    </row>
    <row r="27" spans="1:24" ht="9.75">
      <c r="A27" s="428" t="s">
        <v>45</v>
      </c>
      <c r="B27" s="573" t="s">
        <v>70</v>
      </c>
      <c r="C27" s="573"/>
      <c r="D27" s="440" t="s">
        <v>25</v>
      </c>
      <c r="E27" s="399">
        <f t="shared" si="6"/>
        <v>0</v>
      </c>
      <c r="F27" s="561">
        <f t="shared" si="6"/>
        <v>0</v>
      </c>
      <c r="G27" s="561">
        <f t="shared" si="6"/>
        <v>0</v>
      </c>
      <c r="H27" s="562">
        <v>100</v>
      </c>
      <c r="I27" s="400">
        <f t="shared" si="6"/>
        <v>0</v>
      </c>
      <c r="J27" s="408">
        <v>0</v>
      </c>
      <c r="K27" s="572">
        <v>0</v>
      </c>
      <c r="L27" s="572">
        <v>0</v>
      </c>
      <c r="M27" s="562">
        <v>100</v>
      </c>
      <c r="N27" s="409"/>
      <c r="O27" s="83">
        <v>0</v>
      </c>
      <c r="P27" s="572"/>
      <c r="Q27" s="572">
        <v>0</v>
      </c>
      <c r="R27" s="562">
        <v>100</v>
      </c>
      <c r="S27" s="409">
        <v>0</v>
      </c>
      <c r="T27" s="714">
        <v>0</v>
      </c>
      <c r="U27" s="561">
        <v>0</v>
      </c>
      <c r="V27" s="453">
        <v>0</v>
      </c>
      <c r="W27" s="562">
        <v>100</v>
      </c>
      <c r="X27" s="400">
        <v>0</v>
      </c>
    </row>
    <row r="28" spans="1:24" ht="9.75">
      <c r="A28" s="428" t="s">
        <v>51</v>
      </c>
      <c r="B28" s="573" t="s">
        <v>74</v>
      </c>
      <c r="C28" s="573"/>
      <c r="D28" s="440" t="s">
        <v>25</v>
      </c>
      <c r="E28" s="399">
        <f t="shared" ref="E28:G32" si="7">SUM(J28,O28)</f>
        <v>437600</v>
      </c>
      <c r="F28" s="561">
        <f t="shared" si="7"/>
        <v>1228704</v>
      </c>
      <c r="G28" s="561">
        <f t="shared" si="7"/>
        <v>1149147.8899999999</v>
      </c>
      <c r="H28" s="562">
        <f t="shared" si="0"/>
        <v>93.525201350365904</v>
      </c>
      <c r="I28" s="400">
        <f t="shared" ref="I28" si="8">SUM(N28,S28)</f>
        <v>667990.83000000007</v>
      </c>
      <c r="J28" s="408">
        <v>204704</v>
      </c>
      <c r="K28" s="572">
        <f>[1]List2!$E$200</f>
        <v>609704</v>
      </c>
      <c r="L28" s="572">
        <f>[1]List2!$F$200</f>
        <v>530759.69999999995</v>
      </c>
      <c r="M28" s="562">
        <f t="shared" si="2"/>
        <v>87.052028525317198</v>
      </c>
      <c r="N28" s="409">
        <f>[1]List2!$B$200</f>
        <v>443666.83</v>
      </c>
      <c r="O28" s="83">
        <v>232896</v>
      </c>
      <c r="P28" s="572">
        <v>619000</v>
      </c>
      <c r="Q28" s="572">
        <f>610808.19+7580</f>
        <v>618388.18999999994</v>
      </c>
      <c r="R28" s="562">
        <f t="shared" si="3"/>
        <v>99.901161550888517</v>
      </c>
      <c r="S28" s="409">
        <v>224324</v>
      </c>
      <c r="T28" s="714">
        <v>0</v>
      </c>
      <c r="U28" s="561">
        <v>0</v>
      </c>
      <c r="V28" s="453">
        <v>0</v>
      </c>
      <c r="W28" s="562">
        <v>100</v>
      </c>
      <c r="X28" s="400">
        <v>0</v>
      </c>
    </row>
    <row r="29" spans="1:24" ht="9.75">
      <c r="A29" s="428" t="s">
        <v>52</v>
      </c>
      <c r="B29" s="2305" t="s">
        <v>67</v>
      </c>
      <c r="C29" s="2305"/>
      <c r="D29" s="440" t="s">
        <v>25</v>
      </c>
      <c r="E29" s="399">
        <f t="shared" si="7"/>
        <v>2000</v>
      </c>
      <c r="F29" s="561">
        <f t="shared" si="7"/>
        <v>20806</v>
      </c>
      <c r="G29" s="561">
        <f t="shared" si="7"/>
        <v>20781.5</v>
      </c>
      <c r="H29" s="562">
        <f t="shared" si="0"/>
        <v>99.882245506103999</v>
      </c>
      <c r="I29" s="400">
        <f>SUM(N29,S29)</f>
        <v>988</v>
      </c>
      <c r="J29" s="408">
        <v>2000</v>
      </c>
      <c r="K29" s="572">
        <f>[1]List2!$E$206</f>
        <v>20806</v>
      </c>
      <c r="L29" s="572">
        <f>[1]List2!$F$206</f>
        <v>20781.5</v>
      </c>
      <c r="M29" s="562">
        <f t="shared" si="2"/>
        <v>99.882245506103999</v>
      </c>
      <c r="N29" s="409">
        <f>[1]List2!$B$206</f>
        <v>988</v>
      </c>
      <c r="O29" s="83">
        <v>0</v>
      </c>
      <c r="P29" s="572"/>
      <c r="Q29" s="572">
        <v>0</v>
      </c>
      <c r="R29" s="562">
        <v>100</v>
      </c>
      <c r="S29" s="409">
        <v>0</v>
      </c>
      <c r="T29" s="714">
        <v>0</v>
      </c>
      <c r="U29" s="561">
        <v>0</v>
      </c>
      <c r="V29" s="453">
        <v>0</v>
      </c>
      <c r="W29" s="562">
        <v>100</v>
      </c>
      <c r="X29" s="400">
        <v>0</v>
      </c>
    </row>
    <row r="30" spans="1:24" ht="9.75">
      <c r="A30" s="428" t="s">
        <v>54</v>
      </c>
      <c r="B30" s="573" t="s">
        <v>53</v>
      </c>
      <c r="C30" s="573"/>
      <c r="D30" s="440" t="s">
        <v>25</v>
      </c>
      <c r="E30" s="399">
        <f t="shared" si="7"/>
        <v>0</v>
      </c>
      <c r="F30" s="561">
        <f t="shared" si="7"/>
        <v>860</v>
      </c>
      <c r="G30" s="561">
        <f t="shared" si="7"/>
        <v>851.85</v>
      </c>
      <c r="H30" s="562">
        <f t="shared" si="0"/>
        <v>99.052325581395351</v>
      </c>
      <c r="I30" s="400">
        <f>SUM(N30,S30)</f>
        <v>0</v>
      </c>
      <c r="J30" s="408">
        <v>0</v>
      </c>
      <c r="K30" s="572">
        <f>[1]List2!$E$216</f>
        <v>860</v>
      </c>
      <c r="L30" s="572">
        <f>[1]List2!$F$216</f>
        <v>851.85</v>
      </c>
      <c r="M30" s="562">
        <f t="shared" si="2"/>
        <v>99.052325581395351</v>
      </c>
      <c r="N30" s="409">
        <v>0</v>
      </c>
      <c r="O30" s="83">
        <v>0</v>
      </c>
      <c r="P30" s="572"/>
      <c r="Q30" s="572">
        <v>0</v>
      </c>
      <c r="R30" s="562">
        <v>100</v>
      </c>
      <c r="S30" s="409">
        <v>0</v>
      </c>
      <c r="T30" s="714">
        <v>0</v>
      </c>
      <c r="U30" s="561">
        <v>0</v>
      </c>
      <c r="V30" s="453">
        <v>0</v>
      </c>
      <c r="W30" s="562">
        <v>100</v>
      </c>
      <c r="X30" s="400">
        <v>0</v>
      </c>
    </row>
    <row r="31" spans="1:24" ht="9.75">
      <c r="A31" s="428" t="s">
        <v>55</v>
      </c>
      <c r="B31" s="573" t="s">
        <v>71</v>
      </c>
      <c r="C31" s="573"/>
      <c r="D31" s="440" t="s">
        <v>25</v>
      </c>
      <c r="E31" s="399">
        <f t="shared" si="7"/>
        <v>0</v>
      </c>
      <c r="F31" s="561">
        <f t="shared" si="7"/>
        <v>0</v>
      </c>
      <c r="G31" s="561">
        <f t="shared" si="7"/>
        <v>0</v>
      </c>
      <c r="H31" s="562">
        <v>100</v>
      </c>
      <c r="I31" s="400">
        <f>SUM(N31,S31)</f>
        <v>0</v>
      </c>
      <c r="J31" s="408">
        <v>0</v>
      </c>
      <c r="K31" s="579">
        <v>0</v>
      </c>
      <c r="L31" s="579">
        <v>0</v>
      </c>
      <c r="M31" s="562">
        <v>100</v>
      </c>
      <c r="N31" s="199">
        <v>0</v>
      </c>
      <c r="O31" s="84">
        <v>0</v>
      </c>
      <c r="P31" s="579"/>
      <c r="Q31" s="579">
        <v>0</v>
      </c>
      <c r="R31" s="562">
        <v>100</v>
      </c>
      <c r="S31" s="199">
        <v>0</v>
      </c>
      <c r="T31" s="714">
        <v>0</v>
      </c>
      <c r="U31" s="561">
        <v>0</v>
      </c>
      <c r="V31" s="453">
        <v>0</v>
      </c>
      <c r="W31" s="562">
        <v>100</v>
      </c>
      <c r="X31" s="400">
        <v>0</v>
      </c>
    </row>
    <row r="32" spans="1:24" ht="9.75">
      <c r="A32" s="430" t="s">
        <v>56</v>
      </c>
      <c r="B32" s="576" t="s">
        <v>72</v>
      </c>
      <c r="C32" s="576"/>
      <c r="D32" s="440" t="s">
        <v>25</v>
      </c>
      <c r="E32" s="399">
        <f>SUM(J32,O32)</f>
        <v>0</v>
      </c>
      <c r="F32" s="561">
        <f>SUM(K32,P32)</f>
        <v>0</v>
      </c>
      <c r="G32" s="561">
        <f t="shared" si="7"/>
        <v>0</v>
      </c>
      <c r="H32" s="562">
        <v>100</v>
      </c>
      <c r="I32" s="400">
        <f>SUM(N32,S32)</f>
        <v>0</v>
      </c>
      <c r="J32" s="411">
        <v>0</v>
      </c>
      <c r="K32" s="580">
        <v>0</v>
      </c>
      <c r="L32" s="580">
        <v>0</v>
      </c>
      <c r="M32" s="562">
        <v>100</v>
      </c>
      <c r="N32" s="412">
        <v>0</v>
      </c>
      <c r="O32" s="422">
        <v>0</v>
      </c>
      <c r="P32" s="580"/>
      <c r="Q32" s="580">
        <v>0</v>
      </c>
      <c r="R32" s="562">
        <v>100</v>
      </c>
      <c r="S32" s="412">
        <v>0</v>
      </c>
      <c r="T32" s="422">
        <v>0</v>
      </c>
      <c r="U32" s="580">
        <v>0</v>
      </c>
      <c r="V32" s="580">
        <v>0</v>
      </c>
      <c r="W32" s="562">
        <v>100</v>
      </c>
      <c r="X32" s="412">
        <v>0</v>
      </c>
    </row>
    <row r="33" spans="1:24" ht="9.75">
      <c r="A33" s="427" t="s">
        <v>57</v>
      </c>
      <c r="B33" s="557" t="s">
        <v>58</v>
      </c>
      <c r="C33" s="557"/>
      <c r="D33" s="440" t="s">
        <v>25</v>
      </c>
      <c r="E33" s="397">
        <f>E6-E11</f>
        <v>0.32800000160932541</v>
      </c>
      <c r="F33" s="554">
        <f t="shared" ref="F33:G33" si="9">F6-F11</f>
        <v>-0.39999999850988388</v>
      </c>
      <c r="G33" s="554">
        <f t="shared" si="9"/>
        <v>2210.9399999901652</v>
      </c>
      <c r="H33" s="582"/>
      <c r="I33" s="398">
        <f t="shared" ref="I33:L33" si="10">I6-I11</f>
        <v>1522.8500000089407</v>
      </c>
      <c r="J33" s="397">
        <f t="shared" si="10"/>
        <v>0</v>
      </c>
      <c r="K33" s="554">
        <f t="shared" si="10"/>
        <v>-0.39999999944120646</v>
      </c>
      <c r="L33" s="554">
        <f t="shared" si="10"/>
        <v>2210.9400000004098</v>
      </c>
      <c r="M33" s="552"/>
      <c r="N33" s="398">
        <f t="shared" ref="N33:Q33" si="11">N6-N11</f>
        <v>1522.8500000014901</v>
      </c>
      <c r="O33" s="397">
        <f t="shared" si="11"/>
        <v>0.32800000160932541</v>
      </c>
      <c r="P33" s="554">
        <f t="shared" si="11"/>
        <v>0</v>
      </c>
      <c r="Q33" s="554">
        <f t="shared" si="11"/>
        <v>0</v>
      </c>
      <c r="R33" s="552">
        <v>100</v>
      </c>
      <c r="S33" s="398">
        <f t="shared" ref="S33:V33" si="12">S6-S11</f>
        <v>0</v>
      </c>
      <c r="T33" s="397">
        <f t="shared" si="12"/>
        <v>92234</v>
      </c>
      <c r="U33" s="554">
        <f t="shared" si="12"/>
        <v>92234</v>
      </c>
      <c r="V33" s="554">
        <f t="shared" si="12"/>
        <v>123764.91999999998</v>
      </c>
      <c r="W33" s="552">
        <f t="shared" si="4"/>
        <v>134.18578832100957</v>
      </c>
      <c r="X33" s="398">
        <f>X6-X11</f>
        <v>183927</v>
      </c>
    </row>
    <row r="34" spans="1:24" ht="9.75">
      <c r="A34" s="431" t="s">
        <v>59</v>
      </c>
      <c r="B34" s="2306" t="s">
        <v>343</v>
      </c>
      <c r="C34" s="2306"/>
      <c r="D34" s="441" t="s">
        <v>25</v>
      </c>
      <c r="E34" s="704"/>
      <c r="F34" s="705"/>
      <c r="G34" s="705"/>
      <c r="H34" s="577"/>
      <c r="I34" s="222"/>
      <c r="J34" s="413">
        <v>0</v>
      </c>
      <c r="K34" s="558">
        <v>6897</v>
      </c>
      <c r="L34" s="558">
        <v>6897</v>
      </c>
      <c r="M34" s="562">
        <f t="shared" si="2"/>
        <v>100</v>
      </c>
      <c r="N34" s="414">
        <v>0</v>
      </c>
      <c r="O34" s="437"/>
      <c r="P34" s="438"/>
      <c r="Q34" s="438"/>
      <c r="R34" s="562" t="e">
        <f t="shared" si="3"/>
        <v>#DIV/0!</v>
      </c>
      <c r="S34" s="227"/>
      <c r="T34" s="413">
        <f>T19/12/0.375</f>
        <v>3266.6666666666665</v>
      </c>
      <c r="U34" s="558">
        <f>U19/12/0.375</f>
        <v>7244.4444444444443</v>
      </c>
      <c r="V34" s="558">
        <f>31038/0.375/12</f>
        <v>6897.333333333333</v>
      </c>
      <c r="W34" s="562">
        <f t="shared" si="4"/>
        <v>95.208588957055213</v>
      </c>
      <c r="X34" s="414">
        <v>0</v>
      </c>
    </row>
    <row r="35" spans="1:24" ht="9.75">
      <c r="A35" s="432" t="s">
        <v>60</v>
      </c>
      <c r="B35" s="2318" t="s">
        <v>344</v>
      </c>
      <c r="C35" s="2318"/>
      <c r="D35" s="442" t="s">
        <v>26</v>
      </c>
      <c r="E35" s="704"/>
      <c r="F35" s="705"/>
      <c r="G35" s="705"/>
      <c r="H35" s="577"/>
      <c r="I35" s="222"/>
      <c r="J35" s="413">
        <v>0</v>
      </c>
      <c r="K35" s="558">
        <v>0.375</v>
      </c>
      <c r="L35" s="558">
        <v>0.375</v>
      </c>
      <c r="M35" s="562">
        <f t="shared" si="2"/>
        <v>100</v>
      </c>
      <c r="N35" s="414">
        <v>0</v>
      </c>
      <c r="O35" s="437"/>
      <c r="P35" s="438"/>
      <c r="Q35" s="438"/>
      <c r="R35" s="562" t="e">
        <f t="shared" si="3"/>
        <v>#DIV/0!</v>
      </c>
      <c r="S35" s="227"/>
      <c r="T35" s="413">
        <v>0.375</v>
      </c>
      <c r="U35" s="558">
        <v>0.375</v>
      </c>
      <c r="V35" s="558">
        <v>0.375</v>
      </c>
      <c r="W35" s="562">
        <f t="shared" si="4"/>
        <v>100</v>
      </c>
      <c r="X35" s="414">
        <v>0</v>
      </c>
    </row>
    <row r="36" spans="1:24" ht="9.75">
      <c r="A36" s="432" t="s">
        <v>61</v>
      </c>
      <c r="B36" s="2318" t="s">
        <v>345</v>
      </c>
      <c r="C36" s="2318"/>
      <c r="D36" s="442" t="s">
        <v>26</v>
      </c>
      <c r="E36" s="704"/>
      <c r="F36" s="705"/>
      <c r="G36" s="705"/>
      <c r="H36" s="577"/>
      <c r="I36" s="222"/>
      <c r="J36" s="413">
        <v>0</v>
      </c>
      <c r="K36" s="558">
        <v>1</v>
      </c>
      <c r="L36" s="558">
        <v>1</v>
      </c>
      <c r="M36" s="562">
        <f t="shared" si="2"/>
        <v>100</v>
      </c>
      <c r="N36" s="414">
        <v>0</v>
      </c>
      <c r="O36" s="437"/>
      <c r="P36" s="438"/>
      <c r="Q36" s="438"/>
      <c r="R36" s="562" t="e">
        <f t="shared" si="3"/>
        <v>#DIV/0!</v>
      </c>
      <c r="S36" s="227"/>
      <c r="T36" s="413">
        <v>1</v>
      </c>
      <c r="U36" s="558">
        <v>1</v>
      </c>
      <c r="V36" s="558">
        <v>1</v>
      </c>
      <c r="W36" s="562">
        <f t="shared" si="4"/>
        <v>100</v>
      </c>
      <c r="X36" s="414">
        <v>0</v>
      </c>
    </row>
    <row r="37" spans="1:24" ht="10.5" thickBot="1">
      <c r="A37" s="451" t="s">
        <v>346</v>
      </c>
      <c r="B37" s="2319" t="s">
        <v>347</v>
      </c>
      <c r="C37" s="2319"/>
      <c r="D37" s="443" t="s">
        <v>348</v>
      </c>
      <c r="E37" s="706"/>
      <c r="F37" s="707"/>
      <c r="G37" s="707"/>
      <c r="H37" s="403"/>
      <c r="I37" s="223"/>
      <c r="J37" s="415">
        <v>10</v>
      </c>
      <c r="K37" s="416">
        <v>10</v>
      </c>
      <c r="L37" s="416">
        <v>10</v>
      </c>
      <c r="M37" s="417">
        <f t="shared" si="2"/>
        <v>100</v>
      </c>
      <c r="N37" s="418">
        <v>0</v>
      </c>
      <c r="O37" s="708"/>
      <c r="P37" s="439"/>
      <c r="Q37" s="439"/>
      <c r="R37" s="417" t="e">
        <f t="shared" si="3"/>
        <v>#DIV/0!</v>
      </c>
      <c r="S37" s="228"/>
      <c r="T37" s="415">
        <v>0</v>
      </c>
      <c r="U37" s="416">
        <v>0</v>
      </c>
      <c r="V37" s="416">
        <v>0</v>
      </c>
      <c r="W37" s="417" t="e">
        <f t="shared" si="4"/>
        <v>#DIV/0!</v>
      </c>
      <c r="X37" s="418">
        <v>0</v>
      </c>
    </row>
  </sheetData>
  <mergeCells count="40">
    <mergeCell ref="B35:C35"/>
    <mergeCell ref="B36:C36"/>
    <mergeCell ref="B20:C20"/>
    <mergeCell ref="B21:C21"/>
    <mergeCell ref="B26:C26"/>
    <mergeCell ref="B29:C29"/>
    <mergeCell ref="B34:C34"/>
    <mergeCell ref="B13:C13"/>
    <mergeCell ref="B15:C15"/>
    <mergeCell ref="B16:C16"/>
    <mergeCell ref="B18:C18"/>
    <mergeCell ref="B19:C19"/>
    <mergeCell ref="A1:X1"/>
    <mergeCell ref="B7:C7"/>
    <mergeCell ref="I4:I5"/>
    <mergeCell ref="J4:J5"/>
    <mergeCell ref="K4:M4"/>
    <mergeCell ref="N4:N5"/>
    <mergeCell ref="B6:C6"/>
    <mergeCell ref="A3:A5"/>
    <mergeCell ref="B3:C5"/>
    <mergeCell ref="D3:D5"/>
    <mergeCell ref="E3:I3"/>
    <mergeCell ref="J3:N3"/>
    <mergeCell ref="B37:C37"/>
    <mergeCell ref="O3:S3"/>
    <mergeCell ref="T3:X3"/>
    <mergeCell ref="E4:E5"/>
    <mergeCell ref="F4:H4"/>
    <mergeCell ref="O4:O5"/>
    <mergeCell ref="P4:R4"/>
    <mergeCell ref="S4:S5"/>
    <mergeCell ref="T4:T5"/>
    <mergeCell ref="U4:W4"/>
    <mergeCell ref="X4:X5"/>
    <mergeCell ref="B22:C22"/>
    <mergeCell ref="B8:C8"/>
    <mergeCell ref="B10:C10"/>
    <mergeCell ref="B11:C11"/>
    <mergeCell ref="B12:C12"/>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5"/>
  <sheetViews>
    <sheetView zoomScaleNormal="100"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9" ht="18.75">
      <c r="A1" s="718" t="s">
        <v>75</v>
      </c>
      <c r="B1" s="718" t="s">
        <v>128</v>
      </c>
      <c r="C1" s="718"/>
      <c r="D1" s="718"/>
      <c r="E1" s="718"/>
      <c r="F1" s="718"/>
      <c r="G1" s="718"/>
      <c r="H1" s="718"/>
      <c r="I1" s="718"/>
    </row>
    <row r="2" spans="1:9">
      <c r="A2" s="13"/>
    </row>
    <row r="3" spans="1:9">
      <c r="A3" s="2436" t="s">
        <v>349</v>
      </c>
      <c r="B3" s="2436"/>
      <c r="C3" s="2436"/>
      <c r="D3" s="2436"/>
      <c r="E3" s="2436"/>
      <c r="F3" s="2436"/>
      <c r="G3" s="2436"/>
      <c r="H3" s="2436"/>
      <c r="I3" s="2436"/>
    </row>
    <row r="4" spans="1:9">
      <c r="A4" s="716"/>
      <c r="B4" s="716"/>
      <c r="C4" s="716"/>
      <c r="D4" s="716"/>
      <c r="E4" s="716"/>
      <c r="F4" s="716"/>
      <c r="G4" s="716"/>
      <c r="H4" s="716"/>
      <c r="I4" s="716"/>
    </row>
    <row r="5" spans="1:9">
      <c r="A5" s="2458" t="s">
        <v>76</v>
      </c>
      <c r="B5" s="2459"/>
      <c r="C5" s="753" t="s">
        <v>25</v>
      </c>
      <c r="D5" s="2431" t="s">
        <v>350</v>
      </c>
      <c r="E5" s="2431"/>
      <c r="F5" s="2431"/>
      <c r="G5" s="2431"/>
      <c r="H5" s="2431"/>
      <c r="I5" s="2431"/>
    </row>
    <row r="6" spans="1:9">
      <c r="A6" s="2460" t="s">
        <v>351</v>
      </c>
      <c r="B6" s="2460"/>
      <c r="C6" s="731">
        <v>125975.86</v>
      </c>
      <c r="D6" s="2463"/>
      <c r="E6" s="2464"/>
      <c r="F6" s="2464"/>
      <c r="G6" s="2464"/>
      <c r="H6" s="2464"/>
      <c r="I6" s="2465"/>
    </row>
    <row r="7" spans="1:9" ht="64.5" customHeight="1">
      <c r="A7" s="2461" t="s">
        <v>77</v>
      </c>
      <c r="B7" s="2462"/>
      <c r="C7" s="726">
        <v>2210.94</v>
      </c>
      <c r="D7" s="2454" t="s">
        <v>621</v>
      </c>
      <c r="E7" s="2454"/>
      <c r="F7" s="2454"/>
      <c r="G7" s="2454"/>
      <c r="H7" s="2454"/>
      <c r="I7" s="2455"/>
    </row>
    <row r="8" spans="1:9" ht="30" customHeight="1">
      <c r="A8" s="2440" t="s">
        <v>78</v>
      </c>
      <c r="B8" s="2441"/>
      <c r="C8" s="727">
        <v>123764.92</v>
      </c>
      <c r="D8" s="2454" t="s">
        <v>622</v>
      </c>
      <c r="E8" s="2454"/>
      <c r="F8" s="2454"/>
      <c r="G8" s="2454"/>
      <c r="H8" s="2454"/>
      <c r="I8" s="2455"/>
    </row>
    <row r="9" spans="1:9">
      <c r="A9" s="2456" t="s">
        <v>79</v>
      </c>
      <c r="B9" s="2457"/>
      <c r="C9" s="759">
        <v>0</v>
      </c>
      <c r="D9" s="2419"/>
      <c r="E9" s="2420"/>
      <c r="F9" s="2420"/>
      <c r="G9" s="2420"/>
      <c r="H9" s="2420"/>
      <c r="I9" s="2421"/>
    </row>
    <row r="10" spans="1:9">
      <c r="A10" s="716"/>
      <c r="B10" s="716"/>
      <c r="C10" s="719"/>
      <c r="D10" s="716"/>
      <c r="E10" s="716"/>
      <c r="F10" s="716"/>
      <c r="G10" s="716"/>
      <c r="H10" s="716"/>
      <c r="I10" s="716"/>
    </row>
    <row r="11" spans="1:9">
      <c r="A11" s="2436" t="s">
        <v>354</v>
      </c>
      <c r="B11" s="2436"/>
      <c r="C11" s="2436"/>
      <c r="D11" s="2436"/>
      <c r="E11" s="2436"/>
      <c r="F11" s="2436"/>
      <c r="G11" s="2436"/>
      <c r="H11" s="2436"/>
      <c r="I11" s="2436"/>
    </row>
    <row r="12" spans="1:9">
      <c r="A12" s="716"/>
      <c r="B12" s="716"/>
      <c r="C12" s="719"/>
      <c r="D12" s="740"/>
      <c r="E12" s="740"/>
      <c r="F12" s="740"/>
      <c r="G12" s="740"/>
      <c r="H12" s="740"/>
      <c r="I12" s="740"/>
    </row>
    <row r="13" spans="1:9">
      <c r="A13" s="753" t="s">
        <v>76</v>
      </c>
      <c r="B13" s="753" t="s">
        <v>80</v>
      </c>
      <c r="C13" s="753" t="s">
        <v>25</v>
      </c>
      <c r="D13" s="742"/>
      <c r="E13" s="742"/>
      <c r="F13" s="742"/>
      <c r="G13" s="742"/>
      <c r="H13" s="742"/>
      <c r="I13" s="742"/>
    </row>
    <row r="14" spans="1:9">
      <c r="A14" s="760" t="s">
        <v>81</v>
      </c>
      <c r="B14" s="732"/>
      <c r="C14" s="761">
        <v>0</v>
      </c>
      <c r="D14" s="743"/>
      <c r="E14" s="743"/>
      <c r="F14" s="743"/>
      <c r="G14" s="743"/>
      <c r="H14" s="743"/>
      <c r="I14" s="743"/>
    </row>
    <row r="15" spans="1:9">
      <c r="A15" s="2437" t="s">
        <v>82</v>
      </c>
      <c r="B15" s="751" t="s">
        <v>94</v>
      </c>
      <c r="C15" s="762">
        <v>0</v>
      </c>
      <c r="D15" s="743"/>
      <c r="E15" s="743"/>
      <c r="F15" s="743"/>
      <c r="G15" s="743"/>
      <c r="H15" s="743"/>
      <c r="I15" s="743"/>
    </row>
    <row r="16" spans="1:9">
      <c r="A16" s="2438"/>
      <c r="B16" s="722" t="s">
        <v>83</v>
      </c>
      <c r="C16" s="763">
        <v>125975.86</v>
      </c>
      <c r="D16" s="738"/>
      <c r="E16" s="738"/>
      <c r="F16" s="738"/>
      <c r="G16" s="738"/>
      <c r="H16" s="738"/>
      <c r="I16" s="738"/>
    </row>
    <row r="17" spans="1:9">
      <c r="A17" s="2439"/>
      <c r="B17" s="724" t="s">
        <v>84</v>
      </c>
      <c r="C17" s="764">
        <v>0</v>
      </c>
      <c r="D17" s="744"/>
      <c r="E17" s="744"/>
      <c r="F17" s="744"/>
      <c r="G17" s="744"/>
      <c r="H17" s="744"/>
      <c r="I17" s="744"/>
    </row>
    <row r="18" spans="1:9">
      <c r="A18" s="752" t="s">
        <v>351</v>
      </c>
      <c r="B18" s="736"/>
      <c r="C18" s="737">
        <v>125975.86</v>
      </c>
      <c r="D18" s="739"/>
      <c r="E18" s="739"/>
      <c r="F18" s="739"/>
      <c r="G18" s="739"/>
      <c r="H18" s="739"/>
      <c r="I18" s="739"/>
    </row>
    <row r="19" spans="1:9">
      <c r="A19" s="735"/>
      <c r="B19" s="733"/>
      <c r="C19" s="734"/>
      <c r="D19" s="741"/>
      <c r="E19" s="741"/>
      <c r="F19" s="741"/>
      <c r="G19" s="741"/>
      <c r="H19" s="741"/>
      <c r="I19" s="741"/>
    </row>
    <row r="20" spans="1:9">
      <c r="A20" s="2436" t="s">
        <v>355</v>
      </c>
      <c r="B20" s="2436"/>
      <c r="C20" s="2436"/>
      <c r="D20" s="2436"/>
      <c r="E20" s="2436"/>
      <c r="F20" s="2436"/>
      <c r="G20" s="2436"/>
      <c r="H20" s="2436"/>
      <c r="I20" s="2436"/>
    </row>
    <row r="21" spans="1:9">
      <c r="A21" s="716"/>
      <c r="B21" s="716"/>
      <c r="C21" s="719"/>
      <c r="D21" s="716"/>
      <c r="E21" s="716"/>
      <c r="F21" s="716"/>
      <c r="G21" s="716"/>
      <c r="H21" s="716"/>
      <c r="I21" s="716"/>
    </row>
    <row r="22" spans="1:9">
      <c r="A22" s="753" t="s">
        <v>80</v>
      </c>
      <c r="B22" s="753" t="s">
        <v>356</v>
      </c>
      <c r="C22" s="754" t="s">
        <v>357</v>
      </c>
      <c r="D22" s="753" t="s">
        <v>358</v>
      </c>
      <c r="E22" s="753" t="s">
        <v>359</v>
      </c>
      <c r="F22" s="2431" t="s">
        <v>360</v>
      </c>
      <c r="G22" s="2431"/>
      <c r="H22" s="2431"/>
      <c r="I22" s="2431"/>
    </row>
    <row r="23" spans="1:9" ht="23.25" customHeight="1">
      <c r="A23" s="765" t="s">
        <v>85</v>
      </c>
      <c r="B23" s="721">
        <v>2387744.61</v>
      </c>
      <c r="C23" s="721">
        <v>1277363.98</v>
      </c>
      <c r="D23" s="721">
        <v>2353748.0300000003</v>
      </c>
      <c r="E23" s="721">
        <v>1311360.5599999996</v>
      </c>
      <c r="F23" s="2572" t="s">
        <v>623</v>
      </c>
      <c r="G23" s="2573"/>
      <c r="H23" s="2573"/>
      <c r="I23" s="2574"/>
    </row>
    <row r="24" spans="1:9" ht="42" customHeight="1">
      <c r="A24" s="766" t="s">
        <v>86</v>
      </c>
      <c r="B24" s="723">
        <v>326529.7</v>
      </c>
      <c r="C24" s="723">
        <v>1605594.9</v>
      </c>
      <c r="D24" s="723">
        <v>1490716.65</v>
      </c>
      <c r="E24" s="723">
        <v>441407.94999999995</v>
      </c>
      <c r="F24" s="2415" t="s">
        <v>624</v>
      </c>
      <c r="G24" s="2575"/>
      <c r="H24" s="2575"/>
      <c r="I24" s="2576"/>
    </row>
    <row r="25" spans="1:9">
      <c r="A25" s="766" t="s">
        <v>84</v>
      </c>
      <c r="B25" s="723">
        <v>71563.72</v>
      </c>
      <c r="C25" s="723">
        <v>0</v>
      </c>
      <c r="D25" s="723">
        <v>18400</v>
      </c>
      <c r="E25" s="723">
        <v>53163.72</v>
      </c>
      <c r="F25" s="2415" t="s">
        <v>625</v>
      </c>
      <c r="G25" s="2575"/>
      <c r="H25" s="2575"/>
      <c r="I25" s="2576"/>
    </row>
    <row r="26" spans="1:9" ht="35.25" customHeight="1">
      <c r="A26" s="767" t="s">
        <v>87</v>
      </c>
      <c r="B26" s="725">
        <v>540285.61</v>
      </c>
      <c r="C26" s="725">
        <v>553919.06000000006</v>
      </c>
      <c r="D26" s="725">
        <v>280055</v>
      </c>
      <c r="E26" s="723">
        <v>814149.66999999993</v>
      </c>
      <c r="F26" s="2577" t="s">
        <v>626</v>
      </c>
      <c r="G26" s="2578"/>
      <c r="H26" s="2578"/>
      <c r="I26" s="2579"/>
    </row>
    <row r="27" spans="1:9">
      <c r="A27" s="730" t="s">
        <v>34</v>
      </c>
      <c r="B27" s="731">
        <v>3326123.64</v>
      </c>
      <c r="C27" s="731">
        <v>3436877.94</v>
      </c>
      <c r="D27" s="731">
        <v>4142919.6800000002</v>
      </c>
      <c r="E27" s="731">
        <v>2620081.8999999994</v>
      </c>
      <c r="F27" s="2430"/>
      <c r="G27" s="2430"/>
      <c r="H27" s="2430"/>
      <c r="I27" s="2430"/>
    </row>
    <row r="28" spans="1:9">
      <c r="A28" s="716"/>
      <c r="B28" s="716"/>
      <c r="C28" s="719"/>
      <c r="D28" s="716"/>
      <c r="E28" s="716"/>
      <c r="F28" s="716"/>
      <c r="G28" s="716"/>
      <c r="H28" s="716"/>
      <c r="I28" s="716"/>
    </row>
    <row r="29" spans="1:9">
      <c r="A29" s="2436" t="s">
        <v>365</v>
      </c>
      <c r="B29" s="2436"/>
      <c r="C29" s="2436"/>
      <c r="D29" s="2436"/>
      <c r="E29" s="2436"/>
      <c r="F29" s="2436"/>
      <c r="G29" s="2436"/>
      <c r="H29" s="2436"/>
      <c r="I29" s="2436"/>
    </row>
    <row r="30" spans="1:9">
      <c r="A30" s="716"/>
      <c r="B30" s="716"/>
      <c r="C30" s="719"/>
      <c r="D30" s="716"/>
      <c r="E30" s="716"/>
      <c r="F30" s="716"/>
      <c r="G30" s="716"/>
      <c r="H30" s="716"/>
      <c r="I30" s="716"/>
    </row>
    <row r="31" spans="1:9">
      <c r="A31" s="753" t="s">
        <v>88</v>
      </c>
      <c r="B31" s="753" t="s">
        <v>25</v>
      </c>
      <c r="C31" s="754" t="s">
        <v>89</v>
      </c>
      <c r="D31" s="2431" t="s">
        <v>90</v>
      </c>
      <c r="E31" s="2431"/>
      <c r="F31" s="2431"/>
      <c r="G31" s="2431"/>
      <c r="H31" s="2431"/>
      <c r="I31" s="2431"/>
    </row>
    <row r="32" spans="1:9">
      <c r="A32" s="770" t="s">
        <v>240</v>
      </c>
      <c r="B32" s="721"/>
      <c r="C32" s="728"/>
      <c r="D32" s="2442"/>
      <c r="E32" s="2443"/>
      <c r="F32" s="2443"/>
      <c r="G32" s="2443"/>
      <c r="H32" s="2443"/>
      <c r="I32" s="2444"/>
    </row>
    <row r="33" spans="1:9">
      <c r="A33" s="771"/>
      <c r="B33" s="725"/>
      <c r="C33" s="729"/>
      <c r="D33" s="2445"/>
      <c r="E33" s="2446"/>
      <c r="F33" s="2446"/>
      <c r="G33" s="2446"/>
      <c r="H33" s="2446"/>
      <c r="I33" s="2447"/>
    </row>
    <row r="34" spans="1:9">
      <c r="A34" s="772"/>
      <c r="B34" s="773"/>
      <c r="C34" s="774"/>
      <c r="D34" s="2448"/>
      <c r="E34" s="2449"/>
      <c r="F34" s="2449"/>
      <c r="G34" s="2449"/>
      <c r="H34" s="2449"/>
      <c r="I34" s="2450"/>
    </row>
    <row r="35" spans="1:9">
      <c r="A35" s="768" t="s">
        <v>34</v>
      </c>
      <c r="B35" s="769">
        <v>0</v>
      </c>
      <c r="C35" s="2432"/>
      <c r="D35" s="2432"/>
      <c r="E35" s="2432"/>
      <c r="F35" s="2432"/>
      <c r="G35" s="2432"/>
      <c r="H35" s="2432"/>
      <c r="I35" s="2433"/>
    </row>
    <row r="36" spans="1:9">
      <c r="A36" s="716"/>
      <c r="B36" s="716"/>
      <c r="C36" s="719"/>
      <c r="D36" s="716"/>
      <c r="E36" s="716"/>
      <c r="F36" s="716"/>
      <c r="G36" s="716"/>
      <c r="H36" s="716"/>
      <c r="I36" s="716"/>
    </row>
    <row r="37" spans="1:9">
      <c r="A37" s="2436" t="s">
        <v>367</v>
      </c>
      <c r="B37" s="2436"/>
      <c r="C37" s="2436"/>
      <c r="D37" s="2436"/>
      <c r="E37" s="2436"/>
      <c r="F37" s="2436"/>
      <c r="G37" s="2436"/>
      <c r="H37" s="2436"/>
      <c r="I37" s="2436"/>
    </row>
    <row r="38" spans="1:9">
      <c r="A38" s="716"/>
      <c r="B38" s="716"/>
      <c r="C38" s="719"/>
      <c r="D38" s="716"/>
      <c r="E38" s="716"/>
      <c r="F38" s="716"/>
      <c r="G38" s="716"/>
      <c r="H38" s="716"/>
      <c r="I38" s="716"/>
    </row>
    <row r="39" spans="1:9">
      <c r="A39" s="753" t="s">
        <v>88</v>
      </c>
      <c r="B39" s="753" t="s">
        <v>25</v>
      </c>
      <c r="C39" s="754" t="s">
        <v>89</v>
      </c>
      <c r="D39" s="2431" t="s">
        <v>90</v>
      </c>
      <c r="E39" s="2431"/>
      <c r="F39" s="2431"/>
      <c r="G39" s="2431"/>
      <c r="H39" s="2431"/>
      <c r="I39" s="2431"/>
    </row>
    <row r="40" spans="1:9">
      <c r="A40" s="770" t="s">
        <v>240</v>
      </c>
      <c r="B40" s="721"/>
      <c r="C40" s="728"/>
      <c r="D40" s="2468"/>
      <c r="E40" s="2469"/>
      <c r="F40" s="2469"/>
      <c r="G40" s="2469"/>
      <c r="H40" s="2469"/>
      <c r="I40" s="2470"/>
    </row>
    <row r="41" spans="1:9">
      <c r="A41" s="775"/>
      <c r="B41" s="723"/>
      <c r="C41" s="748"/>
      <c r="D41" s="2415"/>
      <c r="E41" s="2416"/>
      <c r="F41" s="2416"/>
      <c r="G41" s="2416"/>
      <c r="H41" s="2416"/>
      <c r="I41" s="2417"/>
    </row>
    <row r="42" spans="1:9">
      <c r="A42" s="775"/>
      <c r="B42" s="723"/>
      <c r="C42" s="748"/>
      <c r="D42" s="2415"/>
      <c r="E42" s="2416"/>
      <c r="F42" s="2416"/>
      <c r="G42" s="2416"/>
      <c r="H42" s="2416"/>
      <c r="I42" s="2417"/>
    </row>
    <row r="43" spans="1:9">
      <c r="A43" s="730" t="s">
        <v>34</v>
      </c>
      <c r="B43" s="731">
        <v>0</v>
      </c>
      <c r="C43" s="2434"/>
      <c r="D43" s="2435"/>
      <c r="E43" s="2435"/>
      <c r="F43" s="2435"/>
      <c r="G43" s="2435"/>
      <c r="H43" s="2435"/>
      <c r="I43" s="2435"/>
    </row>
    <row r="44" spans="1:9">
      <c r="A44" s="716"/>
      <c r="B44" s="716"/>
      <c r="C44" s="719"/>
      <c r="D44" s="716"/>
      <c r="E44" s="716"/>
      <c r="F44" s="716"/>
      <c r="G44" s="716"/>
      <c r="H44" s="716"/>
      <c r="I44" s="716"/>
    </row>
    <row r="45" spans="1:9">
      <c r="A45" s="2436" t="s">
        <v>369</v>
      </c>
      <c r="B45" s="2436"/>
      <c r="C45" s="2436"/>
      <c r="D45" s="2436"/>
      <c r="E45" s="2436"/>
      <c r="F45" s="2436"/>
      <c r="G45" s="2436"/>
      <c r="H45" s="2436"/>
      <c r="I45" s="2436"/>
    </row>
    <row r="46" spans="1:9">
      <c r="A46" s="716"/>
      <c r="B46" s="716"/>
      <c r="C46" s="720"/>
      <c r="D46" s="716"/>
      <c r="E46" s="716"/>
      <c r="F46" s="716"/>
      <c r="G46" s="716"/>
      <c r="H46" s="716"/>
      <c r="I46" s="716"/>
    </row>
    <row r="47" spans="1:9">
      <c r="A47" s="753" t="s">
        <v>25</v>
      </c>
      <c r="B47" s="754" t="s">
        <v>370</v>
      </c>
      <c r="C47" s="2410" t="s">
        <v>91</v>
      </c>
      <c r="D47" s="2410"/>
      <c r="E47" s="2410"/>
      <c r="F47" s="2410"/>
      <c r="G47" s="2410"/>
      <c r="H47" s="2410"/>
      <c r="I47" s="2410"/>
    </row>
    <row r="48" spans="1:9">
      <c r="A48" s="776">
        <v>35822</v>
      </c>
      <c r="B48" s="750">
        <v>35822</v>
      </c>
      <c r="C48" s="2422" t="s">
        <v>332</v>
      </c>
      <c r="D48" s="2422"/>
      <c r="E48" s="2422"/>
      <c r="F48" s="2422"/>
      <c r="G48" s="2422"/>
      <c r="H48" s="2422"/>
      <c r="I48" s="2423"/>
    </row>
    <row r="49" spans="1:9">
      <c r="A49" s="777">
        <v>0</v>
      </c>
      <c r="B49" s="723">
        <v>15000</v>
      </c>
      <c r="C49" s="2475" t="s">
        <v>627</v>
      </c>
      <c r="D49" s="2476"/>
      <c r="E49" s="2476"/>
      <c r="F49" s="2476"/>
      <c r="G49" s="2476"/>
      <c r="H49" s="2476"/>
      <c r="I49" s="2477"/>
    </row>
    <row r="50" spans="1:9">
      <c r="A50" s="778"/>
      <c r="B50" s="749"/>
      <c r="C50" s="2478"/>
      <c r="D50" s="2478"/>
      <c r="E50" s="2478"/>
      <c r="F50" s="2478"/>
      <c r="G50" s="2478"/>
      <c r="H50" s="2478"/>
      <c r="I50" s="2479"/>
    </row>
    <row r="51" spans="1:9">
      <c r="A51" s="731">
        <v>35822</v>
      </c>
      <c r="B51" s="731">
        <v>50822</v>
      </c>
      <c r="C51" s="2480" t="s">
        <v>34</v>
      </c>
      <c r="D51" s="2480"/>
      <c r="E51" s="2480"/>
      <c r="F51" s="2480"/>
      <c r="G51" s="2480"/>
      <c r="H51" s="2480"/>
      <c r="I51" s="2480"/>
    </row>
    <row r="52" spans="1:9">
      <c r="A52" s="716"/>
      <c r="B52" s="716"/>
      <c r="C52" s="720"/>
      <c r="D52" s="716"/>
      <c r="E52" s="716"/>
      <c r="F52" s="716"/>
      <c r="G52" s="716"/>
      <c r="H52" s="716"/>
      <c r="I52" s="716"/>
    </row>
    <row r="53" spans="1:9">
      <c r="A53" s="2436" t="s">
        <v>372</v>
      </c>
      <c r="B53" s="2436"/>
      <c r="C53" s="2436"/>
      <c r="D53" s="2436"/>
      <c r="E53" s="2436"/>
      <c r="F53" s="2436"/>
      <c r="G53" s="2436"/>
      <c r="H53" s="2436"/>
      <c r="I53" s="2436"/>
    </row>
    <row r="54" spans="1:9">
      <c r="A54" s="716"/>
      <c r="B54" s="716"/>
      <c r="C54" s="720"/>
      <c r="D54" s="716"/>
      <c r="E54" s="716"/>
      <c r="F54" s="716"/>
      <c r="G54" s="716"/>
      <c r="H54" s="716"/>
      <c r="I54" s="716"/>
    </row>
    <row r="55" spans="1:9" ht="31.5">
      <c r="A55" s="2481" t="s">
        <v>373</v>
      </c>
      <c r="B55" s="2482"/>
      <c r="C55" s="755" t="s">
        <v>227</v>
      </c>
      <c r="D55" s="755" t="s">
        <v>137</v>
      </c>
      <c r="E55" s="755" t="s">
        <v>138</v>
      </c>
      <c r="F55" s="755" t="s">
        <v>374</v>
      </c>
      <c r="G55" s="755" t="s">
        <v>228</v>
      </c>
      <c r="H55" s="717"/>
      <c r="I55" s="717"/>
    </row>
    <row r="56" spans="1:9" ht="24.75" customHeight="1">
      <c r="A56" s="2580" t="s">
        <v>628</v>
      </c>
      <c r="B56" s="2581"/>
      <c r="C56" s="779" t="s">
        <v>629</v>
      </c>
      <c r="D56" s="781"/>
      <c r="E56" s="783">
        <v>46000</v>
      </c>
      <c r="F56" s="785">
        <v>43987</v>
      </c>
      <c r="G56" s="786">
        <v>44012</v>
      </c>
      <c r="H56" s="716"/>
      <c r="I56" s="716"/>
    </row>
    <row r="57" spans="1:9" ht="20.25" customHeight="1">
      <c r="A57" s="2567" t="s">
        <v>630</v>
      </c>
      <c r="B57" s="2571"/>
      <c r="C57" s="780" t="s">
        <v>494</v>
      </c>
      <c r="D57" s="782">
        <v>46000</v>
      </c>
      <c r="E57" s="784"/>
      <c r="F57" s="787" t="s">
        <v>631</v>
      </c>
      <c r="G57" s="788">
        <v>44012</v>
      </c>
      <c r="H57" s="716"/>
      <c r="I57" s="716"/>
    </row>
    <row r="58" spans="1:9" ht="15">
      <c r="A58" s="2567" t="s">
        <v>632</v>
      </c>
      <c r="B58" s="2571"/>
      <c r="C58" s="780" t="s">
        <v>497</v>
      </c>
      <c r="D58" s="782"/>
      <c r="E58" s="782">
        <v>-1000000</v>
      </c>
      <c r="F58" s="787">
        <v>44012</v>
      </c>
      <c r="G58" s="788">
        <v>44012</v>
      </c>
      <c r="H58" s="716"/>
      <c r="I58" s="716"/>
    </row>
    <row r="59" spans="1:9" ht="26.25" customHeight="1">
      <c r="A59" s="2567" t="s">
        <v>633</v>
      </c>
      <c r="B59" s="2571"/>
      <c r="C59" s="780" t="s">
        <v>292</v>
      </c>
      <c r="D59" s="782"/>
      <c r="E59" s="782">
        <v>700000</v>
      </c>
      <c r="F59" s="787" t="s">
        <v>634</v>
      </c>
      <c r="G59" s="788">
        <v>44012</v>
      </c>
      <c r="H59" s="716"/>
      <c r="I59" s="716"/>
    </row>
    <row r="60" spans="1:9">
      <c r="A60" s="2567" t="s">
        <v>635</v>
      </c>
      <c r="B60" s="2582"/>
      <c r="C60" s="780" t="s">
        <v>494</v>
      </c>
      <c r="D60" s="782">
        <v>700000</v>
      </c>
      <c r="E60" s="782"/>
      <c r="F60" s="787" t="s">
        <v>634</v>
      </c>
      <c r="G60" s="788">
        <v>44012</v>
      </c>
      <c r="H60" s="716"/>
      <c r="I60" s="716"/>
    </row>
    <row r="61" spans="1:9" ht="15">
      <c r="A61" s="2567" t="s">
        <v>333</v>
      </c>
      <c r="B61" s="2571"/>
      <c r="C61" s="780" t="s">
        <v>508</v>
      </c>
      <c r="D61" s="782"/>
      <c r="E61" s="782">
        <v>-7500</v>
      </c>
      <c r="F61" s="787">
        <v>44196</v>
      </c>
      <c r="G61" s="788">
        <v>44196</v>
      </c>
      <c r="H61" s="716"/>
      <c r="I61" s="716"/>
    </row>
    <row r="62" spans="1:9" ht="15">
      <c r="A62" s="2567" t="s">
        <v>636</v>
      </c>
      <c r="B62" s="2571"/>
      <c r="C62" s="780" t="s">
        <v>637</v>
      </c>
      <c r="D62" s="782"/>
      <c r="E62" s="782">
        <v>200</v>
      </c>
      <c r="F62" s="787">
        <v>44196</v>
      </c>
      <c r="G62" s="788">
        <v>44196</v>
      </c>
      <c r="H62" s="716"/>
      <c r="I62" s="716"/>
    </row>
    <row r="63" spans="1:9" ht="15">
      <c r="A63" s="2567" t="s">
        <v>334</v>
      </c>
      <c r="B63" s="2571"/>
      <c r="C63" s="780" t="s">
        <v>638</v>
      </c>
      <c r="D63" s="782"/>
      <c r="E63" s="782">
        <v>10600</v>
      </c>
      <c r="F63" s="787">
        <v>44196</v>
      </c>
      <c r="G63" s="788">
        <v>44196</v>
      </c>
      <c r="H63" s="716"/>
      <c r="I63" s="716"/>
    </row>
    <row r="64" spans="1:9" ht="15">
      <c r="A64" s="2567" t="s">
        <v>639</v>
      </c>
      <c r="B64" s="2571"/>
      <c r="C64" s="780" t="s">
        <v>300</v>
      </c>
      <c r="D64" s="782"/>
      <c r="E64" s="782">
        <v>16000</v>
      </c>
      <c r="F64" s="787">
        <v>44196</v>
      </c>
      <c r="G64" s="788">
        <v>44196</v>
      </c>
      <c r="H64" s="716"/>
      <c r="I64" s="716"/>
    </row>
    <row r="65" spans="1:7" ht="15">
      <c r="A65" s="2567" t="s">
        <v>640</v>
      </c>
      <c r="B65" s="2571"/>
      <c r="C65" s="780" t="s">
        <v>510</v>
      </c>
      <c r="D65" s="782"/>
      <c r="E65" s="782">
        <v>24000</v>
      </c>
      <c r="F65" s="787">
        <v>44196</v>
      </c>
      <c r="G65" s="788">
        <v>44196</v>
      </c>
    </row>
    <row r="66" spans="1:7" ht="15">
      <c r="A66" s="2567" t="s">
        <v>641</v>
      </c>
      <c r="B66" s="2571"/>
      <c r="C66" s="780" t="s">
        <v>642</v>
      </c>
      <c r="D66" s="782"/>
      <c r="E66" s="782">
        <v>-9000</v>
      </c>
      <c r="F66" s="787">
        <v>44196</v>
      </c>
      <c r="G66" s="788">
        <v>44196</v>
      </c>
    </row>
    <row r="67" spans="1:7">
      <c r="A67" s="2569" t="s">
        <v>643</v>
      </c>
      <c r="B67" s="2570"/>
      <c r="C67" s="780" t="s">
        <v>644</v>
      </c>
      <c r="D67" s="782"/>
      <c r="E67" s="782">
        <v>36000</v>
      </c>
      <c r="F67" s="787">
        <v>44196</v>
      </c>
      <c r="G67" s="788">
        <v>44196</v>
      </c>
    </row>
    <row r="68" spans="1:7" ht="15">
      <c r="A68" s="2567" t="s">
        <v>645</v>
      </c>
      <c r="B68" s="2571"/>
      <c r="C68" s="780" t="s">
        <v>499</v>
      </c>
      <c r="D68" s="782"/>
      <c r="E68" s="782">
        <v>13000</v>
      </c>
      <c r="F68" s="787">
        <v>44196</v>
      </c>
      <c r="G68" s="788">
        <v>44196</v>
      </c>
    </row>
    <row r="69" spans="1:7" ht="15">
      <c r="A69" s="2567" t="s">
        <v>646</v>
      </c>
      <c r="B69" s="2571"/>
      <c r="C69" s="780" t="s">
        <v>507</v>
      </c>
      <c r="D69" s="782"/>
      <c r="E69" s="782">
        <v>-2200</v>
      </c>
      <c r="F69" s="787">
        <v>44196</v>
      </c>
      <c r="G69" s="788">
        <v>44196</v>
      </c>
    </row>
    <row r="70" spans="1:7" ht="15">
      <c r="A70" s="2567" t="s">
        <v>647</v>
      </c>
      <c r="B70" s="2571"/>
      <c r="C70" s="780" t="s">
        <v>296</v>
      </c>
      <c r="D70" s="782"/>
      <c r="E70" s="782">
        <v>214961</v>
      </c>
      <c r="F70" s="787">
        <v>44196</v>
      </c>
      <c r="G70" s="788">
        <v>44196</v>
      </c>
    </row>
    <row r="71" spans="1:7" ht="15">
      <c r="A71" s="2567" t="s">
        <v>648</v>
      </c>
      <c r="B71" s="2571"/>
      <c r="C71" s="780" t="s">
        <v>649</v>
      </c>
      <c r="D71" s="782"/>
      <c r="E71" s="782">
        <v>-1000</v>
      </c>
      <c r="F71" s="787">
        <v>44196</v>
      </c>
      <c r="G71" s="788">
        <v>44196</v>
      </c>
    </row>
    <row r="72" spans="1:7" ht="15">
      <c r="A72" s="2567" t="s">
        <v>650</v>
      </c>
      <c r="B72" s="2571"/>
      <c r="C72" s="780" t="s">
        <v>651</v>
      </c>
      <c r="D72" s="782"/>
      <c r="E72" s="782">
        <v>-3000</v>
      </c>
      <c r="F72" s="787">
        <v>44196</v>
      </c>
      <c r="G72" s="788">
        <v>44196</v>
      </c>
    </row>
    <row r="73" spans="1:7" ht="15">
      <c r="A73" s="2567" t="s">
        <v>652</v>
      </c>
      <c r="B73" s="2571"/>
      <c r="C73" s="780" t="s">
        <v>653</v>
      </c>
      <c r="D73" s="782"/>
      <c r="E73" s="782">
        <v>27000</v>
      </c>
      <c r="F73" s="787">
        <v>44196</v>
      </c>
      <c r="G73" s="788">
        <v>44196</v>
      </c>
    </row>
    <row r="74" spans="1:7" ht="15">
      <c r="A74" s="2567" t="s">
        <v>654</v>
      </c>
      <c r="B74" s="2571"/>
      <c r="C74" s="780" t="s">
        <v>655</v>
      </c>
      <c r="D74" s="782"/>
      <c r="E74" s="782">
        <v>-2000</v>
      </c>
      <c r="F74" s="787">
        <v>44196</v>
      </c>
      <c r="G74" s="788">
        <v>44196</v>
      </c>
    </row>
    <row r="75" spans="1:7" ht="15">
      <c r="A75" s="2567" t="s">
        <v>656</v>
      </c>
      <c r="B75" s="2571"/>
      <c r="C75" s="780" t="s">
        <v>657</v>
      </c>
      <c r="D75" s="782"/>
      <c r="E75" s="782">
        <v>19000</v>
      </c>
      <c r="F75" s="787">
        <v>44196</v>
      </c>
      <c r="G75" s="788">
        <v>44196</v>
      </c>
    </row>
    <row r="76" spans="1:7" ht="15">
      <c r="A76" s="2567" t="s">
        <v>658</v>
      </c>
      <c r="B76" s="2571"/>
      <c r="C76" s="780" t="s">
        <v>527</v>
      </c>
      <c r="D76" s="782"/>
      <c r="E76" s="782">
        <v>-30400</v>
      </c>
      <c r="F76" s="787">
        <v>44194</v>
      </c>
      <c r="G76" s="788">
        <v>44194</v>
      </c>
    </row>
    <row r="77" spans="1:7" ht="23.25" customHeight="1">
      <c r="A77" s="2567" t="s">
        <v>659</v>
      </c>
      <c r="B77" s="2571"/>
      <c r="C77" s="780" t="s">
        <v>660</v>
      </c>
      <c r="D77" s="782"/>
      <c r="E77" s="782">
        <v>-125500</v>
      </c>
      <c r="F77" s="787">
        <v>44194</v>
      </c>
      <c r="G77" s="788">
        <v>44194</v>
      </c>
    </row>
    <row r="78" spans="1:7" ht="22.5" customHeight="1">
      <c r="A78" s="2567" t="s">
        <v>661</v>
      </c>
      <c r="B78" s="2571"/>
      <c r="C78" s="780" t="s">
        <v>662</v>
      </c>
      <c r="D78" s="782"/>
      <c r="E78" s="782">
        <v>-96700</v>
      </c>
      <c r="F78" s="787">
        <v>44194</v>
      </c>
      <c r="G78" s="788">
        <v>44194</v>
      </c>
    </row>
    <row r="79" spans="1:7" ht="15">
      <c r="A79" s="2567" t="s">
        <v>663</v>
      </c>
      <c r="B79" s="2571"/>
      <c r="C79" s="780" t="s">
        <v>294</v>
      </c>
      <c r="D79" s="782"/>
      <c r="E79" s="782">
        <v>-519400</v>
      </c>
      <c r="F79" s="787">
        <v>44194</v>
      </c>
      <c r="G79" s="788">
        <v>44194</v>
      </c>
    </row>
    <row r="80" spans="1:7" ht="15">
      <c r="A80" s="2567" t="s">
        <v>664</v>
      </c>
      <c r="B80" s="2571"/>
      <c r="C80" s="780" t="s">
        <v>533</v>
      </c>
      <c r="D80" s="782"/>
      <c r="E80" s="782">
        <v>84794.1</v>
      </c>
      <c r="F80" s="787">
        <v>44196</v>
      </c>
      <c r="G80" s="788">
        <v>44196</v>
      </c>
    </row>
    <row r="81" spans="1:7" ht="15">
      <c r="A81" s="2567" t="s">
        <v>665</v>
      </c>
      <c r="B81" s="2571"/>
      <c r="C81" s="780" t="s">
        <v>666</v>
      </c>
      <c r="D81" s="782"/>
      <c r="E81" s="782">
        <v>17205.900000000001</v>
      </c>
      <c r="F81" s="787">
        <v>44196</v>
      </c>
      <c r="G81" s="788">
        <v>44196</v>
      </c>
    </row>
    <row r="82" spans="1:7" ht="15">
      <c r="A82" s="2567" t="s">
        <v>667</v>
      </c>
      <c r="B82" s="2568"/>
      <c r="C82" s="780" t="s">
        <v>668</v>
      </c>
      <c r="D82" s="782"/>
      <c r="E82" s="782">
        <v>10980</v>
      </c>
      <c r="F82" s="787">
        <v>44196</v>
      </c>
      <c r="G82" s="788">
        <v>44196</v>
      </c>
    </row>
    <row r="83" spans="1:7" ht="15">
      <c r="A83" s="2567" t="s">
        <v>669</v>
      </c>
      <c r="B83" s="2568"/>
      <c r="C83" s="780" t="s">
        <v>287</v>
      </c>
      <c r="D83" s="782"/>
      <c r="E83" s="782">
        <v>190000</v>
      </c>
      <c r="F83" s="787">
        <v>44196</v>
      </c>
      <c r="G83" s="788">
        <v>44196</v>
      </c>
    </row>
    <row r="84" spans="1:7" ht="15">
      <c r="A84" s="2567" t="s">
        <v>670</v>
      </c>
      <c r="B84" s="2568"/>
      <c r="C84" s="780" t="s">
        <v>292</v>
      </c>
      <c r="D84" s="782"/>
      <c r="E84" s="782">
        <v>290000</v>
      </c>
      <c r="F84" s="787">
        <v>44194</v>
      </c>
      <c r="G84" s="788">
        <v>44194</v>
      </c>
    </row>
    <row r="85" spans="1:7">
      <c r="A85" s="2569" t="s">
        <v>671</v>
      </c>
      <c r="B85" s="2570"/>
      <c r="C85" s="780" t="s">
        <v>292</v>
      </c>
      <c r="D85" s="782"/>
      <c r="E85" s="782">
        <v>260000</v>
      </c>
      <c r="F85" s="787">
        <v>44196</v>
      </c>
      <c r="G85" s="788">
        <v>44196</v>
      </c>
    </row>
    <row r="86" spans="1:7" ht="15">
      <c r="A86" s="2567" t="s">
        <v>672</v>
      </c>
      <c r="B86" s="2568"/>
      <c r="C86" s="780" t="s">
        <v>535</v>
      </c>
      <c r="D86" s="782"/>
      <c r="E86" s="782">
        <v>-7000</v>
      </c>
      <c r="F86" s="787">
        <v>44196</v>
      </c>
      <c r="G86" s="788">
        <v>44196</v>
      </c>
    </row>
    <row r="87" spans="1:7" ht="15">
      <c r="A87" s="2567" t="s">
        <v>673</v>
      </c>
      <c r="B87" s="2568"/>
      <c r="C87" s="780" t="s">
        <v>674</v>
      </c>
      <c r="D87" s="782"/>
      <c r="E87" s="782">
        <v>-1400</v>
      </c>
      <c r="F87" s="787">
        <v>44196</v>
      </c>
      <c r="G87" s="788">
        <v>44196</v>
      </c>
    </row>
    <row r="88" spans="1:7" ht="15">
      <c r="A88" s="2567" t="s">
        <v>675</v>
      </c>
      <c r="B88" s="2568"/>
      <c r="C88" s="780" t="s">
        <v>676</v>
      </c>
      <c r="D88" s="782"/>
      <c r="E88" s="782">
        <v>-2900</v>
      </c>
      <c r="F88" s="787">
        <v>44196</v>
      </c>
      <c r="G88" s="788">
        <v>44196</v>
      </c>
    </row>
    <row r="89" spans="1:7" ht="15">
      <c r="A89" s="2567" t="s">
        <v>677</v>
      </c>
      <c r="B89" s="2568"/>
      <c r="C89" s="780" t="s">
        <v>678</v>
      </c>
      <c r="D89" s="782"/>
      <c r="E89" s="782">
        <v>-1800</v>
      </c>
      <c r="F89" s="787">
        <v>44196</v>
      </c>
      <c r="G89" s="788">
        <v>44196</v>
      </c>
    </row>
    <row r="90" spans="1:7" ht="15">
      <c r="A90" s="2567" t="s">
        <v>679</v>
      </c>
      <c r="B90" s="2568"/>
      <c r="C90" s="780" t="s">
        <v>680</v>
      </c>
      <c r="D90" s="782"/>
      <c r="E90" s="782">
        <v>300</v>
      </c>
      <c r="F90" s="787">
        <v>44196</v>
      </c>
      <c r="G90" s="788">
        <v>44196</v>
      </c>
    </row>
    <row r="91" spans="1:7" ht="15">
      <c r="A91" s="2567" t="s">
        <v>681</v>
      </c>
      <c r="B91" s="2568"/>
      <c r="C91" s="780" t="s">
        <v>682</v>
      </c>
      <c r="D91" s="782"/>
      <c r="E91" s="782">
        <v>-11000</v>
      </c>
      <c r="F91" s="787">
        <v>44196</v>
      </c>
      <c r="G91" s="788">
        <v>44196</v>
      </c>
    </row>
    <row r="92" spans="1:7" ht="15">
      <c r="A92" s="2567" t="s">
        <v>683</v>
      </c>
      <c r="B92" s="2568"/>
      <c r="C92" s="780" t="s">
        <v>684</v>
      </c>
      <c r="D92" s="782"/>
      <c r="E92" s="782">
        <v>7000</v>
      </c>
      <c r="F92" s="787">
        <v>44196</v>
      </c>
      <c r="G92" s="788">
        <v>44196</v>
      </c>
    </row>
    <row r="93" spans="1:7" ht="15">
      <c r="A93" s="2567" t="s">
        <v>685</v>
      </c>
      <c r="B93" s="2568"/>
      <c r="C93" s="780" t="s">
        <v>307</v>
      </c>
      <c r="D93" s="782"/>
      <c r="E93" s="782">
        <v>77100</v>
      </c>
      <c r="F93" s="787">
        <v>44196</v>
      </c>
      <c r="G93" s="788">
        <v>44196</v>
      </c>
    </row>
    <row r="94" spans="1:7" ht="15">
      <c r="A94" s="2567" t="s">
        <v>686</v>
      </c>
      <c r="B94" s="2568"/>
      <c r="C94" s="780" t="s">
        <v>288</v>
      </c>
      <c r="D94" s="782"/>
      <c r="E94" s="782">
        <v>-2500</v>
      </c>
      <c r="F94" s="787">
        <v>44196</v>
      </c>
      <c r="G94" s="788">
        <v>44196</v>
      </c>
    </row>
    <row r="95" spans="1:7" ht="15">
      <c r="A95" s="2567" t="s">
        <v>687</v>
      </c>
      <c r="B95" s="2568"/>
      <c r="C95" s="780" t="s">
        <v>688</v>
      </c>
      <c r="D95" s="782"/>
      <c r="E95" s="782">
        <v>8500</v>
      </c>
      <c r="F95" s="787">
        <v>44196</v>
      </c>
      <c r="G95" s="788">
        <v>44196</v>
      </c>
    </row>
    <row r="96" spans="1:7" ht="15">
      <c r="A96" s="2567" t="s">
        <v>689</v>
      </c>
      <c r="B96" s="2568"/>
      <c r="C96" s="780" t="s">
        <v>690</v>
      </c>
      <c r="D96" s="782"/>
      <c r="E96" s="782">
        <v>3000</v>
      </c>
      <c r="F96" s="787">
        <v>44196</v>
      </c>
      <c r="G96" s="788">
        <v>44196</v>
      </c>
    </row>
    <row r="97" spans="1:7" ht="15">
      <c r="A97" s="2567" t="s">
        <v>691</v>
      </c>
      <c r="B97" s="2568"/>
      <c r="C97" s="780" t="s">
        <v>289</v>
      </c>
      <c r="D97" s="782"/>
      <c r="E97" s="782">
        <v>4000</v>
      </c>
      <c r="F97" s="787">
        <v>44196</v>
      </c>
      <c r="G97" s="788">
        <v>44196</v>
      </c>
    </row>
    <row r="98" spans="1:7" ht="15">
      <c r="A98" s="2567" t="s">
        <v>692</v>
      </c>
      <c r="B98" s="2568"/>
      <c r="C98" s="780" t="s">
        <v>498</v>
      </c>
      <c r="D98" s="782"/>
      <c r="E98" s="782">
        <v>-16700</v>
      </c>
      <c r="F98" s="787">
        <v>44196</v>
      </c>
      <c r="G98" s="788">
        <v>44196</v>
      </c>
    </row>
    <row r="99" spans="1:7" ht="15">
      <c r="A99" s="2567" t="s">
        <v>693</v>
      </c>
      <c r="B99" s="2568"/>
      <c r="C99" s="780" t="s">
        <v>308</v>
      </c>
      <c r="D99" s="782"/>
      <c r="E99" s="782">
        <v>26000</v>
      </c>
      <c r="F99" s="787">
        <v>44196</v>
      </c>
      <c r="G99" s="788">
        <v>44196</v>
      </c>
    </row>
    <row r="100" spans="1:7" ht="15">
      <c r="A100" s="2567" t="s">
        <v>694</v>
      </c>
      <c r="B100" s="2568"/>
      <c r="C100" s="780" t="s">
        <v>695</v>
      </c>
      <c r="D100" s="782"/>
      <c r="E100" s="782">
        <v>8500</v>
      </c>
      <c r="F100" s="787">
        <v>44196</v>
      </c>
      <c r="G100" s="788">
        <v>44196</v>
      </c>
    </row>
    <row r="101" spans="1:7" ht="15">
      <c r="A101" s="2567" t="s">
        <v>696</v>
      </c>
      <c r="B101" s="2568"/>
      <c r="C101" s="780" t="s">
        <v>697</v>
      </c>
      <c r="D101" s="782"/>
      <c r="E101" s="782">
        <v>515</v>
      </c>
      <c r="F101" s="787">
        <v>44196</v>
      </c>
      <c r="G101" s="788">
        <v>44196</v>
      </c>
    </row>
    <row r="102" spans="1:7" ht="15">
      <c r="A102" s="2567" t="s">
        <v>698</v>
      </c>
      <c r="B102" s="2568"/>
      <c r="C102" s="780" t="s">
        <v>699</v>
      </c>
      <c r="D102" s="782"/>
      <c r="E102" s="782">
        <v>-34000</v>
      </c>
      <c r="F102" s="787">
        <v>44196</v>
      </c>
      <c r="G102" s="788">
        <v>44196</v>
      </c>
    </row>
    <row r="103" spans="1:7" ht="15">
      <c r="A103" s="2567" t="s">
        <v>700</v>
      </c>
      <c r="B103" s="2568"/>
      <c r="C103" s="780" t="s">
        <v>701</v>
      </c>
      <c r="D103" s="782"/>
      <c r="E103" s="782">
        <v>35000</v>
      </c>
      <c r="F103" s="787">
        <v>44196</v>
      </c>
      <c r="G103" s="788">
        <v>44196</v>
      </c>
    </row>
    <row r="104" spans="1:7" ht="15">
      <c r="A104" s="2567" t="s">
        <v>702</v>
      </c>
      <c r="B104" s="2568"/>
      <c r="C104" s="780" t="s">
        <v>703</v>
      </c>
      <c r="D104" s="782"/>
      <c r="E104" s="782">
        <v>644.67999999999995</v>
      </c>
      <c r="F104" s="787">
        <v>44196</v>
      </c>
      <c r="G104" s="788">
        <v>44196</v>
      </c>
    </row>
    <row r="105" spans="1:7" ht="15">
      <c r="A105" s="2567" t="s">
        <v>704</v>
      </c>
      <c r="B105" s="2568"/>
      <c r="C105" s="780" t="s">
        <v>705</v>
      </c>
      <c r="D105" s="782"/>
      <c r="E105" s="782">
        <v>18400</v>
      </c>
      <c r="F105" s="787">
        <v>44026</v>
      </c>
      <c r="G105" s="788">
        <v>44026</v>
      </c>
    </row>
    <row r="106" spans="1:7" ht="15">
      <c r="A106" s="2567" t="s">
        <v>706</v>
      </c>
      <c r="B106" s="2568"/>
      <c r="C106" s="780" t="s">
        <v>707</v>
      </c>
      <c r="D106" s="782"/>
      <c r="E106" s="782">
        <v>-53020</v>
      </c>
      <c r="F106" s="787">
        <v>44196</v>
      </c>
      <c r="G106" s="788">
        <v>44196</v>
      </c>
    </row>
    <row r="107" spans="1:7" ht="15">
      <c r="A107" s="2567" t="s">
        <v>708</v>
      </c>
      <c r="B107" s="2568"/>
      <c r="C107" s="780" t="s">
        <v>539</v>
      </c>
      <c r="D107" s="782"/>
      <c r="E107" s="782">
        <v>200</v>
      </c>
      <c r="F107" s="787">
        <v>44196</v>
      </c>
      <c r="G107" s="788">
        <v>44196</v>
      </c>
    </row>
    <row r="108" spans="1:7" ht="15">
      <c r="A108" s="2567" t="s">
        <v>709</v>
      </c>
      <c r="B108" s="2568"/>
      <c r="C108" s="780" t="s">
        <v>710</v>
      </c>
      <c r="D108" s="782"/>
      <c r="E108" s="782">
        <v>4600</v>
      </c>
      <c r="F108" s="787">
        <v>44196</v>
      </c>
      <c r="G108" s="788">
        <v>44196</v>
      </c>
    </row>
    <row r="109" spans="1:7" ht="15">
      <c r="A109" s="2567" t="s">
        <v>711</v>
      </c>
      <c r="B109" s="2568"/>
      <c r="C109" s="780" t="s">
        <v>712</v>
      </c>
      <c r="D109" s="782"/>
      <c r="E109" s="782">
        <v>1700</v>
      </c>
      <c r="F109" s="787">
        <v>44196</v>
      </c>
      <c r="G109" s="788">
        <v>44196</v>
      </c>
    </row>
    <row r="110" spans="1:7" ht="15">
      <c r="A110" s="2567" t="s">
        <v>713</v>
      </c>
      <c r="B110" s="2568"/>
      <c r="C110" s="780" t="s">
        <v>539</v>
      </c>
      <c r="D110" s="782"/>
      <c r="E110" s="782">
        <v>200</v>
      </c>
      <c r="F110" s="787">
        <v>44196</v>
      </c>
      <c r="G110" s="788">
        <v>44196</v>
      </c>
    </row>
    <row r="111" spans="1:7" ht="15">
      <c r="A111" s="2567" t="s">
        <v>714</v>
      </c>
      <c r="B111" s="2568"/>
      <c r="C111" s="780" t="s">
        <v>315</v>
      </c>
      <c r="D111" s="782"/>
      <c r="E111" s="782">
        <v>950</v>
      </c>
      <c r="F111" s="787">
        <v>44196</v>
      </c>
      <c r="G111" s="788">
        <v>44196</v>
      </c>
    </row>
    <row r="112" spans="1:7" ht="15">
      <c r="A112" s="2567" t="s">
        <v>715</v>
      </c>
      <c r="B112" s="2568"/>
      <c r="C112" s="780" t="s">
        <v>502</v>
      </c>
      <c r="D112" s="782"/>
      <c r="E112" s="782">
        <v>1239</v>
      </c>
      <c r="F112" s="787">
        <v>44196</v>
      </c>
      <c r="G112" s="788">
        <v>44196</v>
      </c>
    </row>
    <row r="113" spans="1:7" ht="15">
      <c r="A113" s="2567" t="s">
        <v>716</v>
      </c>
      <c r="B113" s="2568"/>
      <c r="C113" s="780" t="s">
        <v>717</v>
      </c>
      <c r="D113" s="782"/>
      <c r="E113" s="782">
        <v>5138.05</v>
      </c>
      <c r="F113" s="787">
        <v>44196</v>
      </c>
      <c r="G113" s="788">
        <v>44196</v>
      </c>
    </row>
    <row r="114" spans="1:7" ht="23.25" customHeight="1">
      <c r="A114" s="2567" t="s">
        <v>718</v>
      </c>
      <c r="B114" s="2568"/>
      <c r="C114" s="780" t="s">
        <v>298</v>
      </c>
      <c r="D114" s="782"/>
      <c r="E114" s="782">
        <v>405000</v>
      </c>
      <c r="F114" s="787">
        <v>44194</v>
      </c>
      <c r="G114" s="788">
        <v>44194</v>
      </c>
    </row>
    <row r="115" spans="1:7" ht="15">
      <c r="A115" s="2567" t="s">
        <v>719</v>
      </c>
      <c r="B115" s="2568"/>
      <c r="C115" s="780" t="s">
        <v>720</v>
      </c>
      <c r="D115" s="782"/>
      <c r="E115" s="782">
        <v>17306</v>
      </c>
      <c r="F115" s="787">
        <v>44196</v>
      </c>
      <c r="G115" s="788">
        <v>44196</v>
      </c>
    </row>
    <row r="116" spans="1:7" ht="15">
      <c r="A116" s="2567" t="s">
        <v>721</v>
      </c>
      <c r="B116" s="2568"/>
      <c r="C116" s="780" t="s">
        <v>722</v>
      </c>
      <c r="D116" s="782"/>
      <c r="E116" s="782">
        <v>1500</v>
      </c>
      <c r="F116" s="787">
        <v>44196</v>
      </c>
      <c r="G116" s="788">
        <v>44196</v>
      </c>
    </row>
    <row r="117" spans="1:7" ht="15">
      <c r="A117" s="2567" t="s">
        <v>723</v>
      </c>
      <c r="B117" s="2568"/>
      <c r="C117" s="780" t="s">
        <v>724</v>
      </c>
      <c r="D117" s="782"/>
      <c r="E117" s="782">
        <v>860</v>
      </c>
      <c r="F117" s="787">
        <v>44196</v>
      </c>
      <c r="G117" s="788">
        <v>44196</v>
      </c>
    </row>
    <row r="118" spans="1:7" ht="15">
      <c r="A118" s="2567" t="s">
        <v>725</v>
      </c>
      <c r="B118" s="2568"/>
      <c r="C118" s="780" t="s">
        <v>494</v>
      </c>
      <c r="D118" s="782">
        <v>-53020</v>
      </c>
      <c r="E118" s="782"/>
      <c r="F118" s="787">
        <v>44196</v>
      </c>
      <c r="G118" s="788">
        <v>44196</v>
      </c>
    </row>
    <row r="119" spans="1:7" ht="23.25" customHeight="1">
      <c r="A119" s="2567" t="s">
        <v>726</v>
      </c>
      <c r="B119" s="2568"/>
      <c r="C119" s="780" t="s">
        <v>494</v>
      </c>
      <c r="D119" s="782">
        <v>8000</v>
      </c>
      <c r="E119" s="782"/>
      <c r="F119" s="787">
        <v>44186</v>
      </c>
      <c r="G119" s="788">
        <v>44186</v>
      </c>
    </row>
    <row r="120" spans="1:7" ht="22.5" customHeight="1">
      <c r="A120" s="2567" t="s">
        <v>727</v>
      </c>
      <c r="B120" s="2568"/>
      <c r="C120" s="780" t="s">
        <v>494</v>
      </c>
      <c r="D120" s="782">
        <v>102000</v>
      </c>
      <c r="E120" s="782"/>
      <c r="F120" s="787">
        <v>44186</v>
      </c>
      <c r="G120" s="788">
        <v>44186</v>
      </c>
    </row>
    <row r="121" spans="1:7" ht="23.25" customHeight="1">
      <c r="A121" s="2567" t="s">
        <v>728</v>
      </c>
      <c r="B121" s="2568"/>
      <c r="C121" s="780" t="s">
        <v>494</v>
      </c>
      <c r="D121" s="782">
        <v>450000</v>
      </c>
      <c r="E121" s="782"/>
      <c r="F121" s="787">
        <v>44013</v>
      </c>
      <c r="G121" s="788">
        <v>44013</v>
      </c>
    </row>
    <row r="122" spans="1:7" ht="15">
      <c r="A122" s="2567" t="s">
        <v>729</v>
      </c>
      <c r="B122" s="2568"/>
      <c r="C122" s="780" t="s">
        <v>494</v>
      </c>
      <c r="D122" s="782">
        <v>479410</v>
      </c>
      <c r="E122" s="782"/>
      <c r="F122" s="787">
        <v>44111</v>
      </c>
      <c r="G122" s="788">
        <v>44111</v>
      </c>
    </row>
    <row r="123" spans="1:7" ht="15">
      <c r="A123" s="2567" t="s">
        <v>730</v>
      </c>
      <c r="B123" s="2568"/>
      <c r="C123" s="780" t="s">
        <v>494</v>
      </c>
      <c r="D123" s="782">
        <v>-102000</v>
      </c>
      <c r="E123" s="782"/>
      <c r="F123" s="787">
        <v>44196</v>
      </c>
      <c r="G123" s="788">
        <v>44196</v>
      </c>
    </row>
    <row r="124" spans="1:7" ht="15">
      <c r="A124" s="2567" t="s">
        <v>730</v>
      </c>
      <c r="B124" s="2568"/>
      <c r="C124" s="780" t="s">
        <v>731</v>
      </c>
      <c r="D124" s="782">
        <v>-8000</v>
      </c>
      <c r="E124" s="782"/>
      <c r="F124" s="787">
        <v>44196</v>
      </c>
      <c r="G124" s="788">
        <v>44196</v>
      </c>
    </row>
    <row r="125" spans="1:7" ht="15">
      <c r="A125" s="2567" t="s">
        <v>732</v>
      </c>
      <c r="B125" s="2568"/>
      <c r="C125" s="780" t="s">
        <v>495</v>
      </c>
      <c r="D125" s="782">
        <v>-1043000</v>
      </c>
      <c r="E125" s="782"/>
      <c r="F125" s="787">
        <v>44196</v>
      </c>
      <c r="G125" s="788">
        <v>44196</v>
      </c>
    </row>
    <row r="126" spans="1:7" ht="15">
      <c r="A126" s="2567" t="s">
        <v>733</v>
      </c>
      <c r="B126" s="2568"/>
      <c r="C126" s="780" t="s">
        <v>734</v>
      </c>
      <c r="D126" s="782">
        <v>-123000</v>
      </c>
      <c r="E126" s="782"/>
      <c r="F126" s="787">
        <v>44196</v>
      </c>
      <c r="G126" s="788">
        <v>44196</v>
      </c>
    </row>
    <row r="127" spans="1:7" ht="15">
      <c r="A127" s="2567" t="s">
        <v>735</v>
      </c>
      <c r="B127" s="2568"/>
      <c r="C127" s="780" t="s">
        <v>323</v>
      </c>
      <c r="D127" s="782">
        <v>-53500</v>
      </c>
      <c r="E127" s="782"/>
      <c r="F127" s="787">
        <v>44196</v>
      </c>
      <c r="G127" s="788">
        <v>44196</v>
      </c>
    </row>
    <row r="128" spans="1:7" ht="15">
      <c r="A128" s="2567" t="s">
        <v>736</v>
      </c>
      <c r="B128" s="2568"/>
      <c r="C128" s="780" t="s">
        <v>737</v>
      </c>
      <c r="D128" s="782">
        <v>-150</v>
      </c>
      <c r="E128" s="782"/>
      <c r="F128" s="787">
        <v>44196</v>
      </c>
      <c r="G128" s="788">
        <v>44196</v>
      </c>
    </row>
    <row r="129" spans="1:9" ht="15">
      <c r="A129" s="2567" t="s">
        <v>335</v>
      </c>
      <c r="B129" s="2568"/>
      <c r="C129" s="780" t="s">
        <v>738</v>
      </c>
      <c r="D129" s="782">
        <v>11000</v>
      </c>
      <c r="E129" s="782"/>
      <c r="F129" s="787">
        <v>44196</v>
      </c>
      <c r="G129" s="788">
        <v>44196</v>
      </c>
      <c r="H129" s="716"/>
      <c r="I129" s="716"/>
    </row>
    <row r="130" spans="1:9" ht="15">
      <c r="A130" s="2567" t="s">
        <v>739</v>
      </c>
      <c r="B130" s="2568"/>
      <c r="C130" s="780" t="s">
        <v>503</v>
      </c>
      <c r="D130" s="782">
        <v>2100</v>
      </c>
      <c r="E130" s="782"/>
      <c r="F130" s="787">
        <v>44196</v>
      </c>
      <c r="G130" s="788">
        <v>44196</v>
      </c>
      <c r="H130" s="716"/>
      <c r="I130" s="716"/>
    </row>
    <row r="131" spans="1:9" ht="15">
      <c r="A131" s="2567" t="s">
        <v>336</v>
      </c>
      <c r="B131" s="2568"/>
      <c r="C131" s="780" t="s">
        <v>515</v>
      </c>
      <c r="D131" s="782">
        <v>174000</v>
      </c>
      <c r="E131" s="782"/>
      <c r="F131" s="787">
        <v>44196</v>
      </c>
      <c r="G131" s="788">
        <v>44196</v>
      </c>
      <c r="H131" s="716"/>
      <c r="I131" s="716"/>
    </row>
    <row r="132" spans="1:9" ht="15">
      <c r="A132" s="2567" t="s">
        <v>337</v>
      </c>
      <c r="B132" s="2568"/>
      <c r="C132" s="780" t="s">
        <v>740</v>
      </c>
      <c r="D132" s="782">
        <v>30500</v>
      </c>
      <c r="E132" s="782"/>
      <c r="F132" s="787">
        <v>44196</v>
      </c>
      <c r="G132" s="788">
        <v>44196</v>
      </c>
      <c r="H132" s="716"/>
      <c r="I132" s="716"/>
    </row>
    <row r="133" spans="1:9" ht="15">
      <c r="A133" s="2567" t="s">
        <v>741</v>
      </c>
      <c r="B133" s="2568"/>
      <c r="C133" s="780" t="s">
        <v>742</v>
      </c>
      <c r="D133" s="782">
        <v>28000</v>
      </c>
      <c r="E133" s="782"/>
      <c r="F133" s="787">
        <v>44196</v>
      </c>
      <c r="G133" s="788">
        <v>44196</v>
      </c>
      <c r="H133" s="716"/>
      <c r="I133" s="716"/>
    </row>
    <row r="134" spans="1:9" ht="15">
      <c r="A134" s="2567" t="s">
        <v>743</v>
      </c>
      <c r="B134" s="2568"/>
      <c r="C134" s="780" t="s">
        <v>744</v>
      </c>
      <c r="D134" s="782">
        <v>-8867</v>
      </c>
      <c r="E134" s="782"/>
      <c r="F134" s="787">
        <v>44196</v>
      </c>
      <c r="G134" s="788">
        <v>44196</v>
      </c>
      <c r="H134" s="716"/>
      <c r="I134" s="716"/>
    </row>
    <row r="135" spans="1:9" ht="15">
      <c r="A135" s="2567" t="s">
        <v>745</v>
      </c>
      <c r="B135" s="2568"/>
      <c r="C135" s="780" t="s">
        <v>306</v>
      </c>
      <c r="D135" s="782">
        <v>1600</v>
      </c>
      <c r="E135" s="782"/>
      <c r="F135" s="787">
        <v>44196</v>
      </c>
      <c r="G135" s="788">
        <v>44196</v>
      </c>
      <c r="H135" s="716"/>
      <c r="I135" s="716"/>
    </row>
    <row r="136" spans="1:9" ht="15">
      <c r="A136" s="2567" t="s">
        <v>746</v>
      </c>
      <c r="B136" s="2568"/>
      <c r="C136" s="780" t="s">
        <v>747</v>
      </c>
      <c r="D136" s="782">
        <v>16500</v>
      </c>
      <c r="E136" s="782"/>
      <c r="F136" s="787">
        <v>44196</v>
      </c>
      <c r="G136" s="788">
        <v>44196</v>
      </c>
      <c r="H136" s="716"/>
      <c r="I136" s="716"/>
    </row>
    <row r="137" spans="1:9" ht="15">
      <c r="A137" s="2567" t="s">
        <v>748</v>
      </c>
      <c r="B137" s="2568"/>
      <c r="C137" s="780" t="s">
        <v>749</v>
      </c>
      <c r="D137" s="782">
        <v>2800</v>
      </c>
      <c r="E137" s="782"/>
      <c r="F137" s="787">
        <v>44196</v>
      </c>
      <c r="G137" s="788">
        <v>44196</v>
      </c>
      <c r="H137" s="716"/>
      <c r="I137" s="716"/>
    </row>
    <row r="138" spans="1:9" ht="15">
      <c r="A138" s="2567" t="s">
        <v>750</v>
      </c>
      <c r="B138" s="2568"/>
      <c r="C138" s="780" t="s">
        <v>751</v>
      </c>
      <c r="D138" s="782">
        <v>0.33</v>
      </c>
      <c r="E138" s="782"/>
      <c r="F138" s="787">
        <v>44196</v>
      </c>
      <c r="G138" s="788">
        <v>44196</v>
      </c>
      <c r="H138" s="716"/>
      <c r="I138" s="716"/>
    </row>
    <row r="139" spans="1:9">
      <c r="A139" s="2471" t="s">
        <v>220</v>
      </c>
      <c r="B139" s="2472"/>
      <c r="C139" s="757"/>
      <c r="D139" s="756">
        <v>660373.32999999996</v>
      </c>
      <c r="E139" s="756">
        <v>660373.73</v>
      </c>
      <c r="F139" s="2473"/>
      <c r="G139" s="2474"/>
      <c r="H139" s="716"/>
      <c r="I139" s="716"/>
    </row>
    <row r="140" spans="1:9">
      <c r="A140" s="745"/>
      <c r="B140" s="745"/>
      <c r="C140" s="746"/>
      <c r="D140" s="746"/>
      <c r="E140" s="747"/>
      <c r="F140" s="716"/>
      <c r="G140" s="716"/>
      <c r="H140" s="716"/>
      <c r="I140" s="716"/>
    </row>
    <row r="141" spans="1:9">
      <c r="A141" s="2418" t="s">
        <v>439</v>
      </c>
      <c r="B141" s="2418"/>
      <c r="C141" s="2418"/>
      <c r="D141" s="2418"/>
      <c r="E141" s="2418"/>
      <c r="F141" s="2418"/>
      <c r="G141" s="2418"/>
      <c r="H141" s="2418"/>
      <c r="I141" s="2418"/>
    </row>
    <row r="142" spans="1:9">
      <c r="A142" s="758" t="s">
        <v>92</v>
      </c>
      <c r="B142" s="716"/>
      <c r="C142" s="716"/>
      <c r="D142" s="716"/>
      <c r="E142" s="716"/>
      <c r="F142" s="716"/>
      <c r="G142" s="716"/>
      <c r="H142" s="716"/>
      <c r="I142" s="716"/>
    </row>
    <row r="143" spans="1:9">
      <c r="A143" s="2407" t="s">
        <v>752</v>
      </c>
      <c r="B143" s="2408"/>
      <c r="C143" s="2408"/>
      <c r="D143" s="2408"/>
      <c r="E143" s="2408"/>
      <c r="F143" s="2408"/>
      <c r="G143" s="2408"/>
      <c r="H143" s="2408"/>
      <c r="I143" s="2409"/>
    </row>
    <row r="144" spans="1:9">
      <c r="A144" s="2407"/>
      <c r="B144" s="2408"/>
      <c r="C144" s="2408"/>
      <c r="D144" s="2408"/>
      <c r="E144" s="2408"/>
      <c r="F144" s="2408"/>
      <c r="G144" s="2408"/>
      <c r="H144" s="2408"/>
      <c r="I144" s="2409"/>
    </row>
    <row r="145" spans="1:9">
      <c r="A145" s="2407"/>
      <c r="B145" s="2408"/>
      <c r="C145" s="2408"/>
      <c r="D145" s="2408"/>
      <c r="E145" s="2408"/>
      <c r="F145" s="2408"/>
      <c r="G145" s="2408"/>
      <c r="H145" s="2408"/>
      <c r="I145" s="2409"/>
    </row>
    <row r="146" spans="1:9">
      <c r="A146" s="716"/>
      <c r="B146" s="716"/>
      <c r="C146" s="716"/>
      <c r="D146" s="716"/>
      <c r="E146" s="716"/>
      <c r="F146" s="716"/>
      <c r="G146" s="716"/>
      <c r="H146" s="716"/>
      <c r="I146" s="716"/>
    </row>
    <row r="147" spans="1:9">
      <c r="A147" s="2436" t="s">
        <v>441</v>
      </c>
      <c r="B147" s="2436"/>
      <c r="C147" s="2436"/>
      <c r="D147" s="2436"/>
      <c r="E147" s="2436"/>
      <c r="F147" s="2436"/>
      <c r="G147" s="2436"/>
      <c r="H147" s="2436"/>
      <c r="I147" s="2436"/>
    </row>
    <row r="148" spans="1:9">
      <c r="A148" s="716" t="s">
        <v>92</v>
      </c>
      <c r="B148" s="716"/>
      <c r="C148" s="716"/>
      <c r="D148" s="716"/>
      <c r="E148" s="716"/>
      <c r="F148" s="716"/>
      <c r="G148" s="716"/>
      <c r="H148" s="716"/>
      <c r="I148" s="716"/>
    </row>
    <row r="149" spans="1:9">
      <c r="A149" s="2407" t="s">
        <v>753</v>
      </c>
      <c r="B149" s="2408"/>
      <c r="C149" s="2408"/>
      <c r="D149" s="2408"/>
      <c r="E149" s="2408"/>
      <c r="F149" s="2408"/>
      <c r="G149" s="2408"/>
      <c r="H149" s="2408"/>
      <c r="I149" s="2409"/>
    </row>
    <row r="150" spans="1:9">
      <c r="A150" s="2407"/>
      <c r="B150" s="2408"/>
      <c r="C150" s="2408"/>
      <c r="D150" s="2408"/>
      <c r="E150" s="2408"/>
      <c r="F150" s="2408"/>
      <c r="G150" s="2408"/>
      <c r="H150" s="2408"/>
      <c r="I150" s="2409"/>
    </row>
    <row r="151" spans="1:9">
      <c r="A151" s="745"/>
      <c r="B151" s="745"/>
      <c r="C151" s="745"/>
      <c r="D151" s="745"/>
      <c r="E151" s="745"/>
      <c r="F151" s="745"/>
      <c r="G151" s="745"/>
      <c r="H151" s="745"/>
      <c r="I151" s="745"/>
    </row>
    <row r="152" spans="1:9" ht="15">
      <c r="A152" s="758" t="s">
        <v>754</v>
      </c>
      <c r="B152" s="715"/>
      <c r="C152" s="715"/>
      <c r="D152" s="715"/>
      <c r="E152" s="715"/>
      <c r="F152" s="715"/>
      <c r="G152" s="715"/>
      <c r="H152" s="715"/>
      <c r="I152" s="715"/>
    </row>
    <row r="153" spans="1:9" ht="15">
      <c r="A153" s="758" t="s">
        <v>755</v>
      </c>
      <c r="B153" s="715"/>
      <c r="C153" s="715"/>
      <c r="D153" s="715"/>
      <c r="E153" s="715"/>
      <c r="F153" s="715"/>
      <c r="G153" s="715"/>
      <c r="H153" s="715"/>
      <c r="I153" s="715"/>
    </row>
    <row r="154" spans="1:9" ht="15">
      <c r="A154" s="758"/>
      <c r="B154" s="715"/>
      <c r="C154" s="715"/>
      <c r="D154" s="715"/>
      <c r="E154" s="715"/>
      <c r="F154" s="715"/>
      <c r="G154" s="715"/>
      <c r="H154" s="715"/>
      <c r="I154" s="715"/>
    </row>
    <row r="155" spans="1:9" ht="15">
      <c r="A155" s="758" t="s">
        <v>756</v>
      </c>
      <c r="B155" s="715"/>
      <c r="C155" s="715"/>
      <c r="D155" s="715"/>
      <c r="E155" s="715"/>
      <c r="F155" s="715"/>
      <c r="G155" s="715"/>
      <c r="H155" s="715"/>
      <c r="I155" s="715"/>
    </row>
  </sheetData>
  <mergeCells count="130">
    <mergeCell ref="A104:B104"/>
    <mergeCell ref="A105:B105"/>
    <mergeCell ref="A109:B109"/>
    <mergeCell ref="A110:B110"/>
    <mergeCell ref="A111:B111"/>
    <mergeCell ref="A112:B112"/>
    <mergeCell ref="A113:B113"/>
    <mergeCell ref="A99:B99"/>
    <mergeCell ref="A100:B100"/>
    <mergeCell ref="A101:B101"/>
    <mergeCell ref="A102:B102"/>
    <mergeCell ref="A103:B103"/>
    <mergeCell ref="A106:B106"/>
    <mergeCell ref="A107:B107"/>
    <mergeCell ref="A108:B108"/>
    <mergeCell ref="A97:B97"/>
    <mergeCell ref="A98:B98"/>
    <mergeCell ref="A60:B60"/>
    <mergeCell ref="A61:B61"/>
    <mergeCell ref="A62:B62"/>
    <mergeCell ref="A63:B63"/>
    <mergeCell ref="A70:B70"/>
    <mergeCell ref="A71:B71"/>
    <mergeCell ref="A72:B72"/>
    <mergeCell ref="A73:B73"/>
    <mergeCell ref="A79:B79"/>
    <mergeCell ref="A74:B74"/>
    <mergeCell ref="A75:B75"/>
    <mergeCell ref="A76:B76"/>
    <mergeCell ref="A77:B77"/>
    <mergeCell ref="A78:B78"/>
    <mergeCell ref="A89:B89"/>
    <mergeCell ref="A90:B90"/>
    <mergeCell ref="A91:B91"/>
    <mergeCell ref="A92:B92"/>
    <mergeCell ref="A93:B93"/>
    <mergeCell ref="A45:I45"/>
    <mergeCell ref="C47:I47"/>
    <mergeCell ref="D41:I41"/>
    <mergeCell ref="D42:I42"/>
    <mergeCell ref="A59:B59"/>
    <mergeCell ref="D40:I40"/>
    <mergeCell ref="A94:B94"/>
    <mergeCell ref="A95:B95"/>
    <mergeCell ref="A96:B96"/>
    <mergeCell ref="A3:I3"/>
    <mergeCell ref="A11:I11"/>
    <mergeCell ref="A5:B5"/>
    <mergeCell ref="A6:B6"/>
    <mergeCell ref="A7:B7"/>
    <mergeCell ref="A8:B8"/>
    <mergeCell ref="D5:I5"/>
    <mergeCell ref="D6:I6"/>
    <mergeCell ref="D7:I7"/>
    <mergeCell ref="D8:I8"/>
    <mergeCell ref="A9:B9"/>
    <mergeCell ref="D9:I9"/>
    <mergeCell ref="A150:I150"/>
    <mergeCell ref="A147:I147"/>
    <mergeCell ref="A143:I143"/>
    <mergeCell ref="A144:I144"/>
    <mergeCell ref="A145:I145"/>
    <mergeCell ref="C51:I51"/>
    <mergeCell ref="A53:I53"/>
    <mergeCell ref="A55:B55"/>
    <mergeCell ref="A141:I141"/>
    <mergeCell ref="A149:I149"/>
    <mergeCell ref="A56:B56"/>
    <mergeCell ref="A57:B57"/>
    <mergeCell ref="A58:B58"/>
    <mergeCell ref="A121:B121"/>
    <mergeCell ref="A139:B139"/>
    <mergeCell ref="F139:G139"/>
    <mergeCell ref="A122:B122"/>
    <mergeCell ref="A126:B126"/>
    <mergeCell ref="A127:B127"/>
    <mergeCell ref="A128:B128"/>
    <mergeCell ref="A129:B129"/>
    <mergeCell ref="A130:B130"/>
    <mergeCell ref="A131:B131"/>
    <mergeCell ref="A132:B132"/>
    <mergeCell ref="A15:A17"/>
    <mergeCell ref="D32:I34"/>
    <mergeCell ref="A20:I20"/>
    <mergeCell ref="F22:I22"/>
    <mergeCell ref="F23:I23"/>
    <mergeCell ref="F24:I24"/>
    <mergeCell ref="A69:B69"/>
    <mergeCell ref="A64:B64"/>
    <mergeCell ref="A65:B65"/>
    <mergeCell ref="A66:B66"/>
    <mergeCell ref="A67:B67"/>
    <mergeCell ref="A68:B68"/>
    <mergeCell ref="F25:I25"/>
    <mergeCell ref="F26:I26"/>
    <mergeCell ref="F27:I27"/>
    <mergeCell ref="D31:I31"/>
    <mergeCell ref="C35:I35"/>
    <mergeCell ref="A29:I29"/>
    <mergeCell ref="C49:I49"/>
    <mergeCell ref="C50:I50"/>
    <mergeCell ref="C48:I48"/>
    <mergeCell ref="D39:I39"/>
    <mergeCell ref="C43:I43"/>
    <mergeCell ref="A37:I37"/>
    <mergeCell ref="A84:B84"/>
    <mergeCell ref="A85:B85"/>
    <mergeCell ref="A86:B86"/>
    <mergeCell ref="A87:B87"/>
    <mergeCell ref="A88:B88"/>
    <mergeCell ref="A80:B80"/>
    <mergeCell ref="A81:B81"/>
    <mergeCell ref="A82:B82"/>
    <mergeCell ref="A83:B83"/>
    <mergeCell ref="A137:B137"/>
    <mergeCell ref="A138:B138"/>
    <mergeCell ref="A119:B119"/>
    <mergeCell ref="A120:B120"/>
    <mergeCell ref="A123:B123"/>
    <mergeCell ref="A124:B124"/>
    <mergeCell ref="A125:B125"/>
    <mergeCell ref="A114:B114"/>
    <mergeCell ref="A115:B115"/>
    <mergeCell ref="A116:B116"/>
    <mergeCell ref="A117:B117"/>
    <mergeCell ref="A118:B118"/>
    <mergeCell ref="A133:B133"/>
    <mergeCell ref="A134:B134"/>
    <mergeCell ref="A135:B135"/>
    <mergeCell ref="A136:B136"/>
  </mergeCells>
  <pageMargins left="0.23622047244094491" right="0.23622047244094491" top="0.74803149606299213" bottom="0.74803149606299213" header="0.31496062992125984" footer="0.31496062992125984"/>
  <pageSetup paperSize="9" scale="83" firstPageNumber="123" fitToHeight="4" orientation="landscape"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zoomScale="130" zoomScaleNormal="130" workbookViewId="0">
      <selection activeCell="K28" sqref="K28"/>
    </sheetView>
  </sheetViews>
  <sheetFormatPr defaultColWidth="6.5" defaultRowHeight="8.2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c r="A1" s="2317" t="s">
        <v>129</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3" spans="1:24" ht="9.75">
      <c r="A3" s="2585" t="s">
        <v>40</v>
      </c>
      <c r="B3" s="2586" t="s">
        <v>41</v>
      </c>
      <c r="C3" s="2327"/>
      <c r="D3" s="2586" t="s">
        <v>42</v>
      </c>
      <c r="E3" s="2402" t="s">
        <v>97</v>
      </c>
      <c r="F3" s="2402"/>
      <c r="G3" s="2402"/>
      <c r="H3" s="2402"/>
      <c r="I3" s="2402"/>
      <c r="J3" s="2402" t="s">
        <v>39</v>
      </c>
      <c r="K3" s="2402"/>
      <c r="L3" s="2402"/>
      <c r="M3" s="2402"/>
      <c r="N3" s="2402"/>
      <c r="O3" s="2402" t="s">
        <v>98</v>
      </c>
      <c r="P3" s="2402"/>
      <c r="Q3" s="2402"/>
      <c r="R3" s="2402"/>
      <c r="S3" s="2402"/>
      <c r="T3" s="2402" t="s">
        <v>99</v>
      </c>
      <c r="U3" s="2402"/>
      <c r="V3" s="2402"/>
      <c r="W3" s="2402"/>
      <c r="X3" s="2402"/>
    </row>
    <row r="4" spans="1:24" ht="9.75">
      <c r="A4" s="2327"/>
      <c r="B4" s="2327"/>
      <c r="C4" s="2327"/>
      <c r="D4" s="2586"/>
      <c r="E4" s="2404" t="s">
        <v>100</v>
      </c>
      <c r="F4" s="2316" t="s">
        <v>340</v>
      </c>
      <c r="G4" s="2316"/>
      <c r="H4" s="2316"/>
      <c r="I4" s="2405" t="s">
        <v>341</v>
      </c>
      <c r="J4" s="2404" t="s">
        <v>100</v>
      </c>
      <c r="K4" s="2316" t="s">
        <v>340</v>
      </c>
      <c r="L4" s="2316"/>
      <c r="M4" s="2316"/>
      <c r="N4" s="2405" t="s">
        <v>341</v>
      </c>
      <c r="O4" s="2404" t="s">
        <v>100</v>
      </c>
      <c r="P4" s="2316" t="s">
        <v>340</v>
      </c>
      <c r="Q4" s="2316"/>
      <c r="R4" s="2316"/>
      <c r="S4" s="2405" t="s">
        <v>341</v>
      </c>
      <c r="T4" s="2404" t="s">
        <v>100</v>
      </c>
      <c r="U4" s="2316" t="s">
        <v>340</v>
      </c>
      <c r="V4" s="2316"/>
      <c r="W4" s="2316"/>
      <c r="X4" s="2405" t="s">
        <v>341</v>
      </c>
    </row>
    <row r="5" spans="1:24" ht="9.75">
      <c r="A5" s="2327"/>
      <c r="B5" s="2327"/>
      <c r="C5" s="2327"/>
      <c r="D5" s="2586"/>
      <c r="E5" s="2404"/>
      <c r="F5" s="790" t="s">
        <v>101</v>
      </c>
      <c r="G5" s="790" t="s">
        <v>36</v>
      </c>
      <c r="H5" s="790" t="s">
        <v>37</v>
      </c>
      <c r="I5" s="2405"/>
      <c r="J5" s="2404"/>
      <c r="K5" s="790" t="s">
        <v>101</v>
      </c>
      <c r="L5" s="790" t="s">
        <v>36</v>
      </c>
      <c r="M5" s="790" t="s">
        <v>37</v>
      </c>
      <c r="N5" s="2405"/>
      <c r="O5" s="2404"/>
      <c r="P5" s="790" t="s">
        <v>101</v>
      </c>
      <c r="Q5" s="790" t="s">
        <v>36</v>
      </c>
      <c r="R5" s="790" t="s">
        <v>37</v>
      </c>
      <c r="S5" s="2405"/>
      <c r="T5" s="2404"/>
      <c r="U5" s="790" t="s">
        <v>101</v>
      </c>
      <c r="V5" s="790" t="s">
        <v>36</v>
      </c>
      <c r="W5" s="790" t="s">
        <v>37</v>
      </c>
      <c r="X5" s="2405"/>
    </row>
    <row r="6" spans="1:24" ht="9.75">
      <c r="A6" s="793" t="s">
        <v>0</v>
      </c>
      <c r="B6" s="2320" t="s">
        <v>1</v>
      </c>
      <c r="C6" s="2320"/>
      <c r="D6" s="798" t="s">
        <v>25</v>
      </c>
      <c r="E6" s="807">
        <v>54876192.450000003</v>
      </c>
      <c r="F6" s="807">
        <v>57845093.5</v>
      </c>
      <c r="G6" s="807">
        <v>52865802.080000006</v>
      </c>
      <c r="H6" s="808">
        <v>91.392024597557281</v>
      </c>
      <c r="I6" s="819">
        <v>46269761.090000004</v>
      </c>
      <c r="J6" s="819">
        <v>10180000</v>
      </c>
      <c r="K6" s="807">
        <v>11941252</v>
      </c>
      <c r="L6" s="807">
        <v>7761653.9900000002</v>
      </c>
      <c r="M6" s="808">
        <v>64.998661698120102</v>
      </c>
      <c r="N6" s="819">
        <v>10515305.68</v>
      </c>
      <c r="O6" s="819">
        <v>44696192.450000003</v>
      </c>
      <c r="P6" s="819">
        <v>45903841.5</v>
      </c>
      <c r="Q6" s="807">
        <v>45104148.090000004</v>
      </c>
      <c r="R6" s="808">
        <v>98.257894363808319</v>
      </c>
      <c r="S6" s="819">
        <v>35754455.409999996</v>
      </c>
      <c r="T6" s="819">
        <v>747080</v>
      </c>
      <c r="U6" s="807">
        <v>747080</v>
      </c>
      <c r="V6" s="807">
        <v>443008</v>
      </c>
      <c r="W6" s="808">
        <v>59.298602559297528</v>
      </c>
      <c r="X6" s="819">
        <v>643785</v>
      </c>
    </row>
    <row r="7" spans="1:24" ht="9.75">
      <c r="A7" s="794" t="s">
        <v>2</v>
      </c>
      <c r="B7" s="2305" t="s">
        <v>46</v>
      </c>
      <c r="C7" s="2305"/>
      <c r="D7" s="799" t="s">
        <v>25</v>
      </c>
      <c r="E7" s="809">
        <v>4630000</v>
      </c>
      <c r="F7" s="809">
        <v>4978752</v>
      </c>
      <c r="G7" s="809">
        <v>2589724</v>
      </c>
      <c r="H7" s="810">
        <v>52.015525175787026</v>
      </c>
      <c r="I7" s="820">
        <v>5059906.59</v>
      </c>
      <c r="J7" s="828">
        <v>4630000</v>
      </c>
      <c r="K7" s="828">
        <v>4972632</v>
      </c>
      <c r="L7" s="811">
        <v>2583604</v>
      </c>
      <c r="M7" s="810">
        <v>51.956468928326082</v>
      </c>
      <c r="N7" s="811">
        <v>5059906.59</v>
      </c>
      <c r="O7" s="822">
        <v>0</v>
      </c>
      <c r="P7" s="822">
        <v>6120</v>
      </c>
      <c r="Q7" s="811">
        <v>6120</v>
      </c>
      <c r="R7" s="810">
        <v>0</v>
      </c>
      <c r="S7" s="822"/>
      <c r="T7" s="822">
        <v>747080</v>
      </c>
      <c r="U7" s="822">
        <v>747080</v>
      </c>
      <c r="V7" s="811">
        <v>443008</v>
      </c>
      <c r="W7" s="810">
        <v>59.298602559297528</v>
      </c>
      <c r="X7" s="811">
        <v>643785</v>
      </c>
    </row>
    <row r="8" spans="1:24" ht="9.75">
      <c r="A8" s="800" t="s">
        <v>3</v>
      </c>
      <c r="B8" s="2308" t="s">
        <v>47</v>
      </c>
      <c r="C8" s="2308"/>
      <c r="D8" s="799" t="s">
        <v>25</v>
      </c>
      <c r="E8" s="809">
        <v>0</v>
      </c>
      <c r="F8" s="809">
        <v>0</v>
      </c>
      <c r="G8" s="809">
        <v>0</v>
      </c>
      <c r="H8" s="810">
        <v>0</v>
      </c>
      <c r="I8" s="820">
        <v>0</v>
      </c>
      <c r="J8" s="829"/>
      <c r="K8" s="829"/>
      <c r="L8" s="809"/>
      <c r="M8" s="810">
        <v>0</v>
      </c>
      <c r="N8" s="809">
        <v>0</v>
      </c>
      <c r="O8" s="820">
        <v>0</v>
      </c>
      <c r="P8" s="820">
        <v>0</v>
      </c>
      <c r="Q8" s="809">
        <v>0</v>
      </c>
      <c r="R8" s="810">
        <v>0</v>
      </c>
      <c r="S8" s="820"/>
      <c r="T8" s="820">
        <v>0</v>
      </c>
      <c r="U8" s="809">
        <v>0</v>
      </c>
      <c r="V8" s="809">
        <v>0</v>
      </c>
      <c r="W8" s="810">
        <v>0</v>
      </c>
      <c r="X8" s="820">
        <v>0</v>
      </c>
    </row>
    <row r="9" spans="1:24" ht="9.75">
      <c r="A9" s="800" t="s">
        <v>4</v>
      </c>
      <c r="B9" s="795" t="s">
        <v>62</v>
      </c>
      <c r="C9" s="801"/>
      <c r="D9" s="799" t="s">
        <v>25</v>
      </c>
      <c r="E9" s="809">
        <v>50246192.450000003</v>
      </c>
      <c r="F9" s="809">
        <v>52866341.5</v>
      </c>
      <c r="G9" s="809">
        <v>50276078.080000006</v>
      </c>
      <c r="H9" s="810">
        <v>95.100354315231002</v>
      </c>
      <c r="I9" s="820">
        <v>41209854.5</v>
      </c>
      <c r="J9" s="829">
        <v>5550000</v>
      </c>
      <c r="K9" s="829">
        <v>6968620</v>
      </c>
      <c r="L9" s="809">
        <v>5178049.99</v>
      </c>
      <c r="M9" s="810">
        <v>74.305242501384782</v>
      </c>
      <c r="N9" s="809">
        <v>5455399.0899999999</v>
      </c>
      <c r="O9" s="820">
        <v>44696192.450000003</v>
      </c>
      <c r="P9" s="836">
        <v>45897721.5</v>
      </c>
      <c r="Q9" s="836">
        <v>45098028.090000004</v>
      </c>
      <c r="R9" s="810">
        <v>98.257662071525715</v>
      </c>
      <c r="S9" s="836">
        <v>35754455.409999996</v>
      </c>
      <c r="T9" s="820">
        <v>0</v>
      </c>
      <c r="U9" s="809">
        <v>0</v>
      </c>
      <c r="V9" s="809">
        <v>0</v>
      </c>
      <c r="W9" s="810">
        <v>0</v>
      </c>
      <c r="X9" s="820">
        <v>0</v>
      </c>
    </row>
    <row r="10" spans="1:24" ht="9.75">
      <c r="A10" s="793" t="s">
        <v>5</v>
      </c>
      <c r="B10" s="2320" t="s">
        <v>7</v>
      </c>
      <c r="C10" s="2320"/>
      <c r="D10" s="798" t="s">
        <v>25</v>
      </c>
      <c r="E10" s="812">
        <v>0</v>
      </c>
      <c r="F10" s="812">
        <v>0</v>
      </c>
      <c r="G10" s="812">
        <v>0</v>
      </c>
      <c r="H10" s="808">
        <v>0</v>
      </c>
      <c r="I10" s="821">
        <v>0</v>
      </c>
      <c r="J10" s="830"/>
      <c r="K10" s="812"/>
      <c r="L10" s="812"/>
      <c r="M10" s="808">
        <v>0</v>
      </c>
      <c r="N10" s="821"/>
      <c r="O10" s="821"/>
      <c r="P10" s="821"/>
      <c r="Q10" s="812"/>
      <c r="R10" s="808">
        <v>0</v>
      </c>
      <c r="S10" s="821"/>
      <c r="T10" s="821"/>
      <c r="U10" s="812"/>
      <c r="V10" s="812"/>
      <c r="W10" s="808">
        <v>0</v>
      </c>
      <c r="X10" s="821"/>
    </row>
    <row r="11" spans="1:24" ht="9.75">
      <c r="A11" s="793" t="s">
        <v>6</v>
      </c>
      <c r="B11" s="2320" t="s">
        <v>9</v>
      </c>
      <c r="C11" s="2320"/>
      <c r="D11" s="798" t="s">
        <v>25</v>
      </c>
      <c r="E11" s="807">
        <v>53676192</v>
      </c>
      <c r="F11" s="807">
        <v>56148473.989999995</v>
      </c>
      <c r="G11" s="807">
        <v>52820149.600000001</v>
      </c>
      <c r="H11" s="808">
        <v>94.072279879604977</v>
      </c>
      <c r="I11" s="819">
        <v>46219769.790000007</v>
      </c>
      <c r="J11" s="819">
        <v>8980000</v>
      </c>
      <c r="K11" s="807">
        <v>10244632</v>
      </c>
      <c r="L11" s="807">
        <v>7716001.5100000007</v>
      </c>
      <c r="M11" s="808">
        <v>75.317507842155777</v>
      </c>
      <c r="N11" s="819">
        <v>10465314.380000001</v>
      </c>
      <c r="O11" s="819">
        <v>44696192</v>
      </c>
      <c r="P11" s="819">
        <v>45903841.989999995</v>
      </c>
      <c r="Q11" s="807">
        <v>45104148.089999996</v>
      </c>
      <c r="R11" s="808">
        <v>98.257893314955624</v>
      </c>
      <c r="S11" s="819">
        <v>35754455.409999996</v>
      </c>
      <c r="T11" s="819">
        <v>612737</v>
      </c>
      <c r="U11" s="807">
        <v>612737</v>
      </c>
      <c r="V11" s="807">
        <v>375428.57</v>
      </c>
      <c r="W11" s="808">
        <v>61.270752378263438</v>
      </c>
      <c r="X11" s="819">
        <v>540373.30000000005</v>
      </c>
    </row>
    <row r="12" spans="1:24" ht="9.75">
      <c r="A12" s="794" t="s">
        <v>8</v>
      </c>
      <c r="B12" s="2305" t="s">
        <v>28</v>
      </c>
      <c r="C12" s="2305"/>
      <c r="D12" s="799" t="s">
        <v>25</v>
      </c>
      <c r="E12" s="809">
        <v>5360109</v>
      </c>
      <c r="F12" s="809">
        <v>5883268.5700000003</v>
      </c>
      <c r="G12" s="809">
        <v>3467467.48</v>
      </c>
      <c r="H12" s="810">
        <v>58.937773088948063</v>
      </c>
      <c r="I12" s="820">
        <v>5104196.4400000004</v>
      </c>
      <c r="J12" s="831">
        <v>4877500</v>
      </c>
      <c r="K12" s="831">
        <v>5211242</v>
      </c>
      <c r="L12" s="813">
        <v>2868123.31</v>
      </c>
      <c r="M12" s="810">
        <v>55.03723123969295</v>
      </c>
      <c r="N12" s="813">
        <v>4759189.87</v>
      </c>
      <c r="O12" s="823">
        <v>482609</v>
      </c>
      <c r="P12" s="837">
        <v>672026.57000000007</v>
      </c>
      <c r="Q12" s="837">
        <v>599344.17000000004</v>
      </c>
      <c r="R12" s="810">
        <v>89.184594293645262</v>
      </c>
      <c r="S12" s="837">
        <v>345006.57</v>
      </c>
      <c r="T12" s="823">
        <v>260000</v>
      </c>
      <c r="U12" s="823">
        <v>260000</v>
      </c>
      <c r="V12" s="813">
        <v>163035.9</v>
      </c>
      <c r="W12" s="810">
        <v>62.70611538461538</v>
      </c>
      <c r="X12" s="813">
        <v>226838.1</v>
      </c>
    </row>
    <row r="13" spans="1:24" ht="9.75">
      <c r="A13" s="794" t="s">
        <v>10</v>
      </c>
      <c r="B13" s="2305" t="s">
        <v>29</v>
      </c>
      <c r="C13" s="2305"/>
      <c r="D13" s="799" t="s">
        <v>25</v>
      </c>
      <c r="E13" s="809">
        <v>1830000</v>
      </c>
      <c r="F13" s="809">
        <v>1366915</v>
      </c>
      <c r="G13" s="809">
        <v>1365888.05</v>
      </c>
      <c r="H13" s="810">
        <v>99.924870968567916</v>
      </c>
      <c r="I13" s="820">
        <v>1564650.12</v>
      </c>
      <c r="J13" s="831">
        <v>1830000</v>
      </c>
      <c r="K13" s="831">
        <v>1366915</v>
      </c>
      <c r="L13" s="809">
        <v>1365888.05</v>
      </c>
      <c r="M13" s="810">
        <v>99.924870968567916</v>
      </c>
      <c r="N13" s="809">
        <v>1564650.12</v>
      </c>
      <c r="O13" s="820"/>
      <c r="P13" s="836">
        <v>0</v>
      </c>
      <c r="Q13" s="836">
        <v>0</v>
      </c>
      <c r="R13" s="810">
        <v>0</v>
      </c>
      <c r="S13" s="836">
        <v>0</v>
      </c>
      <c r="T13" s="820">
        <v>112000</v>
      </c>
      <c r="U13" s="820">
        <v>112000</v>
      </c>
      <c r="V13" s="809">
        <v>46753</v>
      </c>
      <c r="W13" s="810">
        <v>41.743749999999999</v>
      </c>
      <c r="X13" s="809">
        <v>82574</v>
      </c>
    </row>
    <row r="14" spans="1:24" ht="9.75">
      <c r="A14" s="794" t="s">
        <v>11</v>
      </c>
      <c r="B14" s="795" t="s">
        <v>63</v>
      </c>
      <c r="C14" s="795"/>
      <c r="D14" s="799" t="s">
        <v>25</v>
      </c>
      <c r="E14" s="809">
        <v>0</v>
      </c>
      <c r="F14" s="809">
        <v>0</v>
      </c>
      <c r="G14" s="809">
        <v>0</v>
      </c>
      <c r="H14" s="810">
        <v>0</v>
      </c>
      <c r="I14" s="820">
        <v>0</v>
      </c>
      <c r="J14" s="831">
        <v>0</v>
      </c>
      <c r="K14" s="831">
        <v>0</v>
      </c>
      <c r="L14" s="809"/>
      <c r="M14" s="810">
        <v>0</v>
      </c>
      <c r="N14" s="809">
        <v>0</v>
      </c>
      <c r="O14" s="820"/>
      <c r="P14" s="836">
        <v>0</v>
      </c>
      <c r="Q14" s="836">
        <v>0</v>
      </c>
      <c r="R14" s="810">
        <v>0</v>
      </c>
      <c r="S14" s="836">
        <v>0</v>
      </c>
      <c r="T14" s="820">
        <v>0</v>
      </c>
      <c r="U14" s="820"/>
      <c r="V14" s="809">
        <v>0</v>
      </c>
      <c r="W14" s="810">
        <v>0</v>
      </c>
      <c r="X14" s="809">
        <v>0</v>
      </c>
    </row>
    <row r="15" spans="1:24" ht="9.75">
      <c r="A15" s="794" t="s">
        <v>12</v>
      </c>
      <c r="B15" s="2305" t="s">
        <v>64</v>
      </c>
      <c r="C15" s="2305"/>
      <c r="D15" s="799" t="s">
        <v>25</v>
      </c>
      <c r="E15" s="809">
        <v>504448</v>
      </c>
      <c r="F15" s="809">
        <v>1523808</v>
      </c>
      <c r="G15" s="809">
        <v>1494829.7</v>
      </c>
      <c r="H15" s="810">
        <v>98.098297160797159</v>
      </c>
      <c r="I15" s="820">
        <v>1933990.67</v>
      </c>
      <c r="J15" s="831">
        <v>504448</v>
      </c>
      <c r="K15" s="831">
        <v>1523808</v>
      </c>
      <c r="L15" s="809">
        <v>1494829.7</v>
      </c>
      <c r="M15" s="810">
        <v>98.098297160797159</v>
      </c>
      <c r="N15" s="809">
        <v>1933990.67</v>
      </c>
      <c r="O15" s="820"/>
      <c r="P15" s="836">
        <v>0</v>
      </c>
      <c r="Q15" s="836">
        <v>0</v>
      </c>
      <c r="R15" s="810">
        <v>0</v>
      </c>
      <c r="S15" s="836">
        <v>0</v>
      </c>
      <c r="T15" s="820">
        <v>15000</v>
      </c>
      <c r="U15" s="820">
        <v>15000</v>
      </c>
      <c r="V15" s="809">
        <v>6891.5</v>
      </c>
      <c r="W15" s="810">
        <v>45.943333333333335</v>
      </c>
      <c r="X15" s="809">
        <v>12391</v>
      </c>
    </row>
    <row r="16" spans="1:24" ht="9.75">
      <c r="A16" s="794" t="s">
        <v>13</v>
      </c>
      <c r="B16" s="2305" t="s">
        <v>30</v>
      </c>
      <c r="C16" s="2305"/>
      <c r="D16" s="799" t="s">
        <v>25</v>
      </c>
      <c r="E16" s="809">
        <v>66000</v>
      </c>
      <c r="F16" s="809">
        <v>23132</v>
      </c>
      <c r="G16" s="809">
        <v>17227</v>
      </c>
      <c r="H16" s="810">
        <v>74.472592080235174</v>
      </c>
      <c r="I16" s="820">
        <v>48453.1</v>
      </c>
      <c r="J16" s="831">
        <v>6000</v>
      </c>
      <c r="K16" s="831">
        <v>6000</v>
      </c>
      <c r="L16" s="809">
        <v>95</v>
      </c>
      <c r="M16" s="810">
        <v>1.5833333333333335</v>
      </c>
      <c r="N16" s="809">
        <v>5967</v>
      </c>
      <c r="O16" s="820">
        <v>60000</v>
      </c>
      <c r="P16" s="836">
        <v>17132</v>
      </c>
      <c r="Q16" s="836">
        <v>17132</v>
      </c>
      <c r="R16" s="810">
        <v>100</v>
      </c>
      <c r="S16" s="836">
        <v>42486.1</v>
      </c>
      <c r="T16" s="820">
        <v>0</v>
      </c>
      <c r="U16" s="820"/>
      <c r="V16" s="809">
        <v>0</v>
      </c>
      <c r="W16" s="810">
        <v>0</v>
      </c>
      <c r="X16" s="809">
        <v>0</v>
      </c>
    </row>
    <row r="17" spans="1:24" ht="9.75">
      <c r="A17" s="794" t="s">
        <v>14</v>
      </c>
      <c r="B17" s="795" t="s">
        <v>48</v>
      </c>
      <c r="C17" s="795"/>
      <c r="D17" s="799" t="s">
        <v>25</v>
      </c>
      <c r="E17" s="809">
        <v>4000</v>
      </c>
      <c r="F17" s="809">
        <v>4000</v>
      </c>
      <c r="G17" s="809">
        <v>3929</v>
      </c>
      <c r="H17" s="810">
        <v>98.224999999999994</v>
      </c>
      <c r="I17" s="820">
        <v>3905</v>
      </c>
      <c r="J17" s="831">
        <v>4000</v>
      </c>
      <c r="K17" s="831">
        <v>4000</v>
      </c>
      <c r="L17" s="809">
        <v>3929</v>
      </c>
      <c r="M17" s="810">
        <v>98.224999999999994</v>
      </c>
      <c r="N17" s="809">
        <v>3905</v>
      </c>
      <c r="O17" s="820"/>
      <c r="P17" s="836">
        <v>0</v>
      </c>
      <c r="Q17" s="836">
        <v>0</v>
      </c>
      <c r="R17" s="810">
        <v>0</v>
      </c>
      <c r="S17" s="836">
        <v>0</v>
      </c>
      <c r="T17" s="820">
        <v>0</v>
      </c>
      <c r="U17" s="820"/>
      <c r="V17" s="809">
        <v>0</v>
      </c>
      <c r="W17" s="810">
        <v>0</v>
      </c>
      <c r="X17" s="809">
        <v>0</v>
      </c>
    </row>
    <row r="18" spans="1:24" ht="9.75">
      <c r="A18" s="794" t="s">
        <v>15</v>
      </c>
      <c r="B18" s="2305" t="s">
        <v>31</v>
      </c>
      <c r="C18" s="2305"/>
      <c r="D18" s="799" t="s">
        <v>25</v>
      </c>
      <c r="E18" s="809">
        <v>925695</v>
      </c>
      <c r="F18" s="809">
        <v>1175095.08</v>
      </c>
      <c r="G18" s="809">
        <v>1019510.0800000001</v>
      </c>
      <c r="H18" s="810">
        <v>86.759794790392618</v>
      </c>
      <c r="I18" s="820">
        <v>854246.15</v>
      </c>
      <c r="J18" s="831">
        <v>551400</v>
      </c>
      <c r="K18" s="831">
        <v>541400</v>
      </c>
      <c r="L18" s="809">
        <v>489615</v>
      </c>
      <c r="M18" s="810">
        <v>90.434983376431475</v>
      </c>
      <c r="N18" s="809">
        <v>571147</v>
      </c>
      <c r="O18" s="820">
        <v>374295</v>
      </c>
      <c r="P18" s="836">
        <v>633695.08000000007</v>
      </c>
      <c r="Q18" s="836">
        <v>529895.08000000007</v>
      </c>
      <c r="R18" s="810">
        <v>83.619882294178467</v>
      </c>
      <c r="S18" s="836">
        <v>283099.15000000002</v>
      </c>
      <c r="T18" s="820">
        <v>17500</v>
      </c>
      <c r="U18" s="820">
        <v>17500</v>
      </c>
      <c r="V18" s="809">
        <v>6623.5</v>
      </c>
      <c r="W18" s="810">
        <v>37.848571428571425</v>
      </c>
      <c r="X18" s="809">
        <v>15372.5</v>
      </c>
    </row>
    <row r="19" spans="1:24" ht="9.75">
      <c r="A19" s="794" t="s">
        <v>16</v>
      </c>
      <c r="B19" s="2305" t="s">
        <v>32</v>
      </c>
      <c r="C19" s="2305"/>
      <c r="D19" s="799" t="s">
        <v>25</v>
      </c>
      <c r="E19" s="809">
        <v>31371016</v>
      </c>
      <c r="F19" s="809">
        <v>31914678</v>
      </c>
      <c r="G19" s="809">
        <v>31230578</v>
      </c>
      <c r="H19" s="810">
        <v>97.856472184992754</v>
      </c>
      <c r="I19" s="820">
        <v>25651945</v>
      </c>
      <c r="J19" s="832">
        <v>115070</v>
      </c>
      <c r="K19" s="832">
        <v>125370</v>
      </c>
      <c r="L19" s="809">
        <v>37000</v>
      </c>
      <c r="M19" s="810">
        <v>29.51264257796921</v>
      </c>
      <c r="N19" s="809">
        <v>74800</v>
      </c>
      <c r="O19" s="820">
        <v>31255946</v>
      </c>
      <c r="P19" s="836">
        <v>31789308</v>
      </c>
      <c r="Q19" s="836">
        <v>31193578</v>
      </c>
      <c r="R19" s="810">
        <v>98.126005133549938</v>
      </c>
      <c r="S19" s="836">
        <v>25577145</v>
      </c>
      <c r="T19" s="824">
        <v>133000</v>
      </c>
      <c r="U19" s="824">
        <v>133000</v>
      </c>
      <c r="V19" s="814">
        <v>99840</v>
      </c>
      <c r="W19" s="810">
        <v>75.067669172932327</v>
      </c>
      <c r="X19" s="814">
        <v>135526</v>
      </c>
    </row>
    <row r="20" spans="1:24" ht="9.75">
      <c r="A20" s="794" t="s">
        <v>17</v>
      </c>
      <c r="B20" s="2305" t="s">
        <v>49</v>
      </c>
      <c r="C20" s="2305"/>
      <c r="D20" s="799" t="s">
        <v>25</v>
      </c>
      <c r="E20" s="809">
        <v>10422700</v>
      </c>
      <c r="F20" s="809">
        <v>10497312.26</v>
      </c>
      <c r="G20" s="809">
        <v>10467461.76</v>
      </c>
      <c r="H20" s="810">
        <v>99.715636733854765</v>
      </c>
      <c r="I20" s="820">
        <v>8644149.870000001</v>
      </c>
      <c r="J20" s="831">
        <v>12500</v>
      </c>
      <c r="K20" s="831">
        <v>7900</v>
      </c>
      <c r="L20" s="809">
        <v>3481.4</v>
      </c>
      <c r="M20" s="810">
        <v>44.068354430379749</v>
      </c>
      <c r="N20" s="809">
        <v>13119.4</v>
      </c>
      <c r="O20" s="820">
        <v>10410200</v>
      </c>
      <c r="P20" s="836">
        <v>10489412.26</v>
      </c>
      <c r="Q20" s="836">
        <v>10463980.359999999</v>
      </c>
      <c r="R20" s="810">
        <v>99.757546949537087</v>
      </c>
      <c r="S20" s="836">
        <v>8631030.4700000007</v>
      </c>
      <c r="T20" s="820">
        <v>45220</v>
      </c>
      <c r="U20" s="820">
        <v>45220</v>
      </c>
      <c r="V20" s="809">
        <v>34175.870000000003</v>
      </c>
      <c r="W20" s="810">
        <v>75.576890756302532</v>
      </c>
      <c r="X20" s="809">
        <v>33992.239999999998</v>
      </c>
    </row>
    <row r="21" spans="1:24" ht="9.75">
      <c r="A21" s="794" t="s">
        <v>18</v>
      </c>
      <c r="B21" s="2305" t="s">
        <v>50</v>
      </c>
      <c r="C21" s="2305"/>
      <c r="D21" s="799" t="s">
        <v>25</v>
      </c>
      <c r="E21" s="809">
        <v>844635</v>
      </c>
      <c r="F21" s="809">
        <v>624995.28999999992</v>
      </c>
      <c r="G21" s="809">
        <v>622872.97</v>
      </c>
      <c r="H21" s="810">
        <v>99.660426240972157</v>
      </c>
      <c r="I21" s="820">
        <v>536193.78</v>
      </c>
      <c r="J21" s="831">
        <v>0</v>
      </c>
      <c r="K21" s="831">
        <v>4600</v>
      </c>
      <c r="L21" s="809">
        <v>4527.28</v>
      </c>
      <c r="M21" s="810">
        <v>98.419130434782602</v>
      </c>
      <c r="N21" s="809">
        <v>987.48</v>
      </c>
      <c r="O21" s="820">
        <v>844635</v>
      </c>
      <c r="P21" s="836">
        <v>620395.28999999992</v>
      </c>
      <c r="Q21" s="836">
        <v>618345.68999999994</v>
      </c>
      <c r="R21" s="810">
        <v>99.669629987036174</v>
      </c>
      <c r="S21" s="836">
        <v>535206.30000000005</v>
      </c>
      <c r="T21" s="820">
        <v>2660</v>
      </c>
      <c r="U21" s="820">
        <v>2660</v>
      </c>
      <c r="V21" s="809">
        <v>1996.8</v>
      </c>
      <c r="W21" s="810">
        <v>75.067669172932327</v>
      </c>
      <c r="X21" s="809">
        <v>2710.46</v>
      </c>
    </row>
    <row r="22" spans="1:24" ht="9.75">
      <c r="A22" s="794" t="s">
        <v>19</v>
      </c>
      <c r="B22" s="2305" t="s">
        <v>65</v>
      </c>
      <c r="C22" s="2305"/>
      <c r="D22" s="799" t="s">
        <v>25</v>
      </c>
      <c r="E22" s="809">
        <v>0</v>
      </c>
      <c r="F22" s="809">
        <v>0</v>
      </c>
      <c r="G22" s="809">
        <v>0</v>
      </c>
      <c r="H22" s="810">
        <v>0</v>
      </c>
      <c r="I22" s="820">
        <v>0</v>
      </c>
      <c r="J22" s="831">
        <v>0</v>
      </c>
      <c r="K22" s="831">
        <v>0</v>
      </c>
      <c r="L22" s="809"/>
      <c r="M22" s="810">
        <v>0</v>
      </c>
      <c r="N22" s="809">
        <v>0</v>
      </c>
      <c r="O22" s="820"/>
      <c r="P22" s="836">
        <v>0</v>
      </c>
      <c r="Q22" s="836">
        <v>0</v>
      </c>
      <c r="R22" s="810">
        <v>0</v>
      </c>
      <c r="S22" s="836">
        <v>0</v>
      </c>
      <c r="T22" s="820">
        <v>0</v>
      </c>
      <c r="U22" s="820"/>
      <c r="V22" s="809">
        <v>0</v>
      </c>
      <c r="W22" s="810">
        <v>0</v>
      </c>
      <c r="X22" s="809">
        <v>0</v>
      </c>
    </row>
    <row r="23" spans="1:24" ht="9.75">
      <c r="A23" s="794" t="s">
        <v>20</v>
      </c>
      <c r="B23" s="795" t="s">
        <v>102</v>
      </c>
      <c r="C23" s="795"/>
      <c r="D23" s="799" t="s">
        <v>25</v>
      </c>
      <c r="E23" s="809">
        <v>0</v>
      </c>
      <c r="F23" s="809">
        <v>0</v>
      </c>
      <c r="G23" s="809">
        <v>0</v>
      </c>
      <c r="H23" s="810">
        <v>0</v>
      </c>
      <c r="I23" s="820">
        <v>0</v>
      </c>
      <c r="J23" s="831">
        <v>0</v>
      </c>
      <c r="K23" s="831">
        <v>0</v>
      </c>
      <c r="L23" s="809"/>
      <c r="M23" s="810">
        <v>0</v>
      </c>
      <c r="N23" s="809">
        <v>0</v>
      </c>
      <c r="O23" s="820"/>
      <c r="P23" s="836">
        <v>0</v>
      </c>
      <c r="Q23" s="836">
        <v>0</v>
      </c>
      <c r="R23" s="810">
        <v>0</v>
      </c>
      <c r="S23" s="836">
        <v>0</v>
      </c>
      <c r="T23" s="820">
        <v>0</v>
      </c>
      <c r="U23" s="820"/>
      <c r="V23" s="809">
        <v>0</v>
      </c>
      <c r="W23" s="810">
        <v>0</v>
      </c>
      <c r="X23" s="809">
        <v>0</v>
      </c>
    </row>
    <row r="24" spans="1:24" ht="9.75">
      <c r="A24" s="794" t="s">
        <v>21</v>
      </c>
      <c r="B24" s="795" t="s">
        <v>73</v>
      </c>
      <c r="C24" s="795"/>
      <c r="D24" s="799" t="s">
        <v>25</v>
      </c>
      <c r="E24" s="809">
        <v>0</v>
      </c>
      <c r="F24" s="809">
        <v>0</v>
      </c>
      <c r="G24" s="809">
        <v>0</v>
      </c>
      <c r="H24" s="810">
        <v>0</v>
      </c>
      <c r="I24" s="820">
        <v>0</v>
      </c>
      <c r="J24" s="831">
        <v>0</v>
      </c>
      <c r="K24" s="831">
        <v>0</v>
      </c>
      <c r="L24" s="809"/>
      <c r="M24" s="810">
        <v>0</v>
      </c>
      <c r="N24" s="809">
        <v>0</v>
      </c>
      <c r="O24" s="820"/>
      <c r="P24" s="836">
        <v>0</v>
      </c>
      <c r="Q24" s="836">
        <v>0</v>
      </c>
      <c r="R24" s="810">
        <v>0</v>
      </c>
      <c r="S24" s="836">
        <v>0</v>
      </c>
      <c r="T24" s="820">
        <v>0</v>
      </c>
      <c r="U24" s="820"/>
      <c r="V24" s="809">
        <v>0</v>
      </c>
      <c r="W24" s="810">
        <v>0</v>
      </c>
      <c r="X24" s="809">
        <v>0</v>
      </c>
    </row>
    <row r="25" spans="1:24" ht="9.75">
      <c r="A25" s="794" t="s">
        <v>22</v>
      </c>
      <c r="B25" s="795" t="s">
        <v>68</v>
      </c>
      <c r="C25" s="795"/>
      <c r="D25" s="799" t="s">
        <v>25</v>
      </c>
      <c r="E25" s="809">
        <v>0</v>
      </c>
      <c r="F25" s="809">
        <v>37144</v>
      </c>
      <c r="G25" s="809">
        <v>36924.629999999997</v>
      </c>
      <c r="H25" s="810">
        <v>99.409406633642035</v>
      </c>
      <c r="I25" s="820">
        <v>147860</v>
      </c>
      <c r="J25" s="831">
        <v>0</v>
      </c>
      <c r="K25" s="831">
        <v>37144</v>
      </c>
      <c r="L25" s="813">
        <v>36924.629999999997</v>
      </c>
      <c r="M25" s="810">
        <v>99.409406633642035</v>
      </c>
      <c r="N25" s="813">
        <v>147860</v>
      </c>
      <c r="O25" s="823"/>
      <c r="P25" s="837">
        <v>0</v>
      </c>
      <c r="Q25" s="837">
        <v>0</v>
      </c>
      <c r="R25" s="810">
        <v>0</v>
      </c>
      <c r="S25" s="837">
        <v>0</v>
      </c>
      <c r="T25" s="823">
        <v>0</v>
      </c>
      <c r="U25" s="823"/>
      <c r="V25" s="813">
        <v>0</v>
      </c>
      <c r="W25" s="810">
        <v>0</v>
      </c>
      <c r="X25" s="813">
        <v>0</v>
      </c>
    </row>
    <row r="26" spans="1:24" ht="9.75">
      <c r="A26" s="794" t="s">
        <v>23</v>
      </c>
      <c r="B26" s="2305" t="s">
        <v>69</v>
      </c>
      <c r="C26" s="2305"/>
      <c r="D26" s="799" t="s">
        <v>25</v>
      </c>
      <c r="E26" s="809">
        <v>1030122</v>
      </c>
      <c r="F26" s="809">
        <v>1037207</v>
      </c>
      <c r="G26" s="809">
        <v>1037100</v>
      </c>
      <c r="H26" s="810">
        <v>99.989683833603124</v>
      </c>
      <c r="I26" s="820">
        <v>1034047</v>
      </c>
      <c r="J26" s="831">
        <v>931082</v>
      </c>
      <c r="K26" s="831">
        <v>938167</v>
      </c>
      <c r="L26" s="816">
        <v>938060</v>
      </c>
      <c r="M26" s="810">
        <v>99.988594781099735</v>
      </c>
      <c r="N26" s="816">
        <v>1034047</v>
      </c>
      <c r="O26" s="825">
        <v>99040</v>
      </c>
      <c r="P26" s="838">
        <v>99040</v>
      </c>
      <c r="Q26" s="838">
        <v>99040</v>
      </c>
      <c r="R26" s="810">
        <v>0</v>
      </c>
      <c r="S26" s="838">
        <v>0</v>
      </c>
      <c r="T26" s="825">
        <v>27357</v>
      </c>
      <c r="U26" s="825">
        <v>27357</v>
      </c>
      <c r="V26" s="816">
        <v>16112</v>
      </c>
      <c r="W26" s="810">
        <v>58.895346711993277</v>
      </c>
      <c r="X26" s="816">
        <v>30969</v>
      </c>
    </row>
    <row r="27" spans="1:24" ht="9.75">
      <c r="A27" s="794" t="s">
        <v>45</v>
      </c>
      <c r="B27" s="795" t="s">
        <v>70</v>
      </c>
      <c r="C27" s="795"/>
      <c r="D27" s="799" t="s">
        <v>25</v>
      </c>
      <c r="E27" s="809">
        <v>0</v>
      </c>
      <c r="F27" s="809">
        <v>0</v>
      </c>
      <c r="G27" s="809">
        <v>0</v>
      </c>
      <c r="H27" s="810">
        <v>0</v>
      </c>
      <c r="I27" s="820">
        <v>0</v>
      </c>
      <c r="J27" s="831">
        <v>0</v>
      </c>
      <c r="K27" s="831">
        <v>0</v>
      </c>
      <c r="L27" s="816"/>
      <c r="M27" s="810">
        <v>0</v>
      </c>
      <c r="N27" s="816">
        <v>0</v>
      </c>
      <c r="O27" s="825"/>
      <c r="P27" s="838">
        <v>0</v>
      </c>
      <c r="Q27" s="838">
        <v>0</v>
      </c>
      <c r="R27" s="810">
        <v>0</v>
      </c>
      <c r="S27" s="838">
        <v>0</v>
      </c>
      <c r="T27" s="825">
        <v>0</v>
      </c>
      <c r="U27" s="825"/>
      <c r="V27" s="816">
        <v>0</v>
      </c>
      <c r="W27" s="810">
        <v>0</v>
      </c>
      <c r="X27" s="816">
        <v>0</v>
      </c>
    </row>
    <row r="28" spans="1:24" ht="9.75">
      <c r="A28" s="794" t="s">
        <v>51</v>
      </c>
      <c r="B28" s="795" t="s">
        <v>74</v>
      </c>
      <c r="C28" s="795"/>
      <c r="D28" s="799" t="s">
        <v>25</v>
      </c>
      <c r="E28" s="809">
        <v>1315467</v>
      </c>
      <c r="F28" s="809">
        <v>2058418.79</v>
      </c>
      <c r="G28" s="809">
        <v>2053951.9300000002</v>
      </c>
      <c r="H28" s="810">
        <v>99.782995568166186</v>
      </c>
      <c r="I28" s="820">
        <v>695225.66</v>
      </c>
      <c r="J28" s="831">
        <v>146000</v>
      </c>
      <c r="K28" s="831">
        <v>475586</v>
      </c>
      <c r="L28" s="816">
        <v>471119.14</v>
      </c>
      <c r="M28" s="810">
        <v>99.060767137804731</v>
      </c>
      <c r="N28" s="816">
        <v>354743.84</v>
      </c>
      <c r="O28" s="825">
        <v>1169467</v>
      </c>
      <c r="P28" s="838">
        <v>1582832.79</v>
      </c>
      <c r="Q28" s="838">
        <v>1582832.79</v>
      </c>
      <c r="R28" s="810">
        <v>100</v>
      </c>
      <c r="S28" s="838">
        <v>340481.82</v>
      </c>
      <c r="T28" s="825">
        <v>0</v>
      </c>
      <c r="U28" s="825">
        <v>0</v>
      </c>
      <c r="V28" s="816">
        <v>0</v>
      </c>
      <c r="W28" s="810">
        <v>0</v>
      </c>
      <c r="X28" s="816">
        <v>0</v>
      </c>
    </row>
    <row r="29" spans="1:24" ht="9.75">
      <c r="A29" s="794" t="s">
        <v>52</v>
      </c>
      <c r="B29" s="795" t="s">
        <v>67</v>
      </c>
      <c r="C29" s="795"/>
      <c r="D29" s="799" t="s">
        <v>25</v>
      </c>
      <c r="E29" s="809">
        <v>2000</v>
      </c>
      <c r="F29" s="809">
        <v>2500</v>
      </c>
      <c r="G29" s="809">
        <v>2409</v>
      </c>
      <c r="H29" s="810">
        <v>0</v>
      </c>
      <c r="I29" s="820">
        <v>907</v>
      </c>
      <c r="J29" s="831">
        <v>2000</v>
      </c>
      <c r="K29" s="831">
        <v>2500</v>
      </c>
      <c r="L29" s="816">
        <v>2409</v>
      </c>
      <c r="M29" s="810">
        <v>96.36</v>
      </c>
      <c r="N29" s="816">
        <v>907</v>
      </c>
      <c r="O29" s="825">
        <v>0</v>
      </c>
      <c r="P29" s="825">
        <v>0</v>
      </c>
      <c r="Q29" s="816"/>
      <c r="R29" s="810">
        <v>0</v>
      </c>
      <c r="S29" s="816">
        <v>0</v>
      </c>
      <c r="T29" s="825">
        <v>0</v>
      </c>
      <c r="U29" s="825">
        <v>0</v>
      </c>
      <c r="V29" s="816">
        <v>0</v>
      </c>
      <c r="W29" s="810">
        <v>0</v>
      </c>
      <c r="X29" s="816">
        <v>0</v>
      </c>
    </row>
    <row r="30" spans="1:24" ht="9.75">
      <c r="A30" s="794" t="s">
        <v>54</v>
      </c>
      <c r="B30" s="795" t="s">
        <v>53</v>
      </c>
      <c r="C30" s="795"/>
      <c r="D30" s="799" t="s">
        <v>25</v>
      </c>
      <c r="E30" s="809">
        <v>0</v>
      </c>
      <c r="F30" s="809">
        <v>0</v>
      </c>
      <c r="G30" s="809">
        <v>0</v>
      </c>
      <c r="H30" s="810">
        <v>0</v>
      </c>
      <c r="I30" s="820">
        <v>0</v>
      </c>
      <c r="J30" s="831">
        <v>0</v>
      </c>
      <c r="K30" s="831">
        <v>0</v>
      </c>
      <c r="L30" s="816"/>
      <c r="M30" s="810">
        <v>0</v>
      </c>
      <c r="N30" s="816">
        <v>0</v>
      </c>
      <c r="O30" s="825">
        <v>0</v>
      </c>
      <c r="P30" s="825">
        <v>0</v>
      </c>
      <c r="Q30" s="816">
        <v>0</v>
      </c>
      <c r="R30" s="810">
        <v>0</v>
      </c>
      <c r="S30" s="816">
        <v>0</v>
      </c>
      <c r="T30" s="825">
        <v>0</v>
      </c>
      <c r="U30" s="825">
        <v>0</v>
      </c>
      <c r="V30" s="816">
        <v>0</v>
      </c>
      <c r="W30" s="810">
        <v>0</v>
      </c>
      <c r="X30" s="816">
        <v>0</v>
      </c>
    </row>
    <row r="31" spans="1:24" ht="9.75">
      <c r="A31" s="794" t="s">
        <v>55</v>
      </c>
      <c r="B31" s="795" t="s">
        <v>71</v>
      </c>
      <c r="C31" s="795"/>
      <c r="D31" s="799" t="s">
        <v>25</v>
      </c>
      <c r="E31" s="809">
        <v>0</v>
      </c>
      <c r="F31" s="809">
        <v>0</v>
      </c>
      <c r="G31" s="809">
        <v>0</v>
      </c>
      <c r="H31" s="810">
        <v>0</v>
      </c>
      <c r="I31" s="820">
        <v>0</v>
      </c>
      <c r="J31" s="831">
        <v>0</v>
      </c>
      <c r="K31" s="817">
        <v>0</v>
      </c>
      <c r="L31" s="817">
        <v>0</v>
      </c>
      <c r="M31" s="810">
        <v>0</v>
      </c>
      <c r="N31" s="817">
        <v>0</v>
      </c>
      <c r="O31" s="827">
        <v>0</v>
      </c>
      <c r="P31" s="827">
        <v>0</v>
      </c>
      <c r="Q31" s="817">
        <v>0</v>
      </c>
      <c r="R31" s="810">
        <v>0</v>
      </c>
      <c r="S31" s="817">
        <v>0</v>
      </c>
      <c r="T31" s="826">
        <v>0</v>
      </c>
      <c r="U31" s="826">
        <v>0</v>
      </c>
      <c r="V31" s="817">
        <v>0</v>
      </c>
      <c r="W31" s="810">
        <v>0</v>
      </c>
      <c r="X31" s="817">
        <v>0</v>
      </c>
    </row>
    <row r="32" spans="1:24" ht="9.75">
      <c r="A32" s="794" t="s">
        <v>56</v>
      </c>
      <c r="B32" s="795" t="s">
        <v>72</v>
      </c>
      <c r="C32" s="795"/>
      <c r="D32" s="799" t="s">
        <v>25</v>
      </c>
      <c r="E32" s="809">
        <v>0</v>
      </c>
      <c r="F32" s="809">
        <v>0</v>
      </c>
      <c r="G32" s="809">
        <v>0</v>
      </c>
      <c r="H32" s="810">
        <v>0</v>
      </c>
      <c r="I32" s="820">
        <v>0</v>
      </c>
      <c r="J32" s="833">
        <v>0</v>
      </c>
      <c r="K32" s="818">
        <v>0</v>
      </c>
      <c r="L32" s="818">
        <v>0</v>
      </c>
      <c r="M32" s="810">
        <v>0</v>
      </c>
      <c r="N32" s="818">
        <v>0</v>
      </c>
      <c r="O32" s="826">
        <v>0</v>
      </c>
      <c r="P32" s="826">
        <v>0</v>
      </c>
      <c r="Q32" s="818">
        <v>0</v>
      </c>
      <c r="R32" s="810">
        <v>0</v>
      </c>
      <c r="S32" s="818">
        <v>0</v>
      </c>
      <c r="T32" s="826">
        <v>0</v>
      </c>
      <c r="U32" s="826">
        <v>0</v>
      </c>
      <c r="V32" s="817">
        <v>0</v>
      </c>
      <c r="W32" s="810">
        <v>0</v>
      </c>
      <c r="X32" s="817">
        <v>0</v>
      </c>
    </row>
    <row r="33" spans="1:24" ht="9.75">
      <c r="A33" s="793" t="s">
        <v>57</v>
      </c>
      <c r="B33" s="802" t="s">
        <v>103</v>
      </c>
      <c r="C33" s="802"/>
      <c r="D33" s="798" t="s">
        <v>25</v>
      </c>
      <c r="E33" s="792">
        <v>1200000.450000003</v>
      </c>
      <c r="F33" s="792">
        <v>1696619.5100000054</v>
      </c>
      <c r="G33" s="792">
        <v>45652.480000004172</v>
      </c>
      <c r="H33" s="803">
        <v>0</v>
      </c>
      <c r="I33" s="819">
        <v>49991.29999999702</v>
      </c>
      <c r="J33" s="792">
        <v>1200000</v>
      </c>
      <c r="K33" s="792">
        <v>1696620</v>
      </c>
      <c r="L33" s="792">
        <v>45652.479999999516</v>
      </c>
      <c r="M33" s="791">
        <v>0</v>
      </c>
      <c r="N33" s="819">
        <v>49991.299999998882</v>
      </c>
      <c r="O33" s="792">
        <v>0.45000000298023224</v>
      </c>
      <c r="P33" s="819">
        <v>-0.48999999463558197</v>
      </c>
      <c r="Q33" s="792">
        <v>0</v>
      </c>
      <c r="R33" s="791">
        <v>0</v>
      </c>
      <c r="S33" s="792">
        <v>0</v>
      </c>
      <c r="T33" s="792">
        <v>134343</v>
      </c>
      <c r="U33" s="792">
        <v>134343</v>
      </c>
      <c r="V33" s="792">
        <v>67579.429999999993</v>
      </c>
      <c r="W33" s="791">
        <v>50.30364812457664</v>
      </c>
      <c r="X33" s="792">
        <v>103411.69999999995</v>
      </c>
    </row>
    <row r="34" spans="1:24" ht="9.75">
      <c r="A34" s="804" t="s">
        <v>59</v>
      </c>
      <c r="B34" s="2306" t="s">
        <v>24</v>
      </c>
      <c r="C34" s="2306"/>
      <c r="D34" s="805" t="s">
        <v>25</v>
      </c>
      <c r="E34" s="839">
        <v>36171</v>
      </c>
      <c r="F34" s="839">
        <v>36738</v>
      </c>
      <c r="G34" s="839">
        <v>37938.730000000003</v>
      </c>
      <c r="H34" s="815">
        <v>103.26835973651261</v>
      </c>
      <c r="I34" s="839">
        <v>32454</v>
      </c>
      <c r="J34" s="796"/>
      <c r="K34" s="796"/>
      <c r="L34" s="796"/>
      <c r="M34" s="791">
        <v>0</v>
      </c>
      <c r="N34" s="796"/>
      <c r="O34" s="796">
        <v>36171</v>
      </c>
      <c r="P34" s="796">
        <v>36738</v>
      </c>
      <c r="Q34" s="796">
        <v>37938.730000000003</v>
      </c>
      <c r="R34" s="791">
        <v>0</v>
      </c>
      <c r="S34" s="796">
        <v>32454</v>
      </c>
      <c r="T34" s="834"/>
      <c r="U34" s="834"/>
      <c r="V34" s="834"/>
      <c r="W34" s="835">
        <v>0</v>
      </c>
      <c r="X34" s="834"/>
    </row>
    <row r="35" spans="1:24" ht="9.75">
      <c r="A35" s="806" t="s">
        <v>60</v>
      </c>
      <c r="B35" s="2318" t="s">
        <v>33</v>
      </c>
      <c r="C35" s="2318"/>
      <c r="D35" s="806" t="s">
        <v>26</v>
      </c>
      <c r="E35" s="839">
        <v>66.819999999999993</v>
      </c>
      <c r="F35" s="839">
        <v>67.23</v>
      </c>
      <c r="G35" s="839">
        <v>65.161900000000003</v>
      </c>
      <c r="H35" s="815">
        <v>96.923843522237092</v>
      </c>
      <c r="I35" s="839">
        <v>65</v>
      </c>
      <c r="J35" s="796"/>
      <c r="K35" s="797"/>
      <c r="L35" s="796"/>
      <c r="M35" s="791">
        <v>0</v>
      </c>
      <c r="N35" s="796"/>
      <c r="O35" s="796">
        <v>66.819999999999993</v>
      </c>
      <c r="P35" s="796">
        <v>67.23</v>
      </c>
      <c r="Q35" s="796">
        <v>65.161900000000003</v>
      </c>
      <c r="R35" s="791">
        <v>0</v>
      </c>
      <c r="S35" s="796">
        <v>65</v>
      </c>
      <c r="T35" s="796"/>
      <c r="U35" s="796"/>
      <c r="V35" s="796"/>
      <c r="W35" s="791">
        <v>0</v>
      </c>
      <c r="X35" s="796"/>
    </row>
    <row r="36" spans="1:24" ht="9.75">
      <c r="A36" s="804" t="s">
        <v>61</v>
      </c>
      <c r="B36" s="2306" t="s">
        <v>27</v>
      </c>
      <c r="C36" s="2306"/>
      <c r="D36" s="805" t="s">
        <v>26</v>
      </c>
      <c r="E36" s="839">
        <v>68</v>
      </c>
      <c r="F36" s="839">
        <v>68</v>
      </c>
      <c r="G36" s="839">
        <v>70</v>
      </c>
      <c r="H36" s="815">
        <v>102.94117647058823</v>
      </c>
      <c r="I36" s="839">
        <v>69</v>
      </c>
      <c r="J36" s="796"/>
      <c r="K36" s="796"/>
      <c r="L36" s="796"/>
      <c r="M36" s="791">
        <v>0</v>
      </c>
      <c r="N36" s="796"/>
      <c r="O36" s="796">
        <v>68</v>
      </c>
      <c r="P36" s="796">
        <v>68</v>
      </c>
      <c r="Q36" s="796">
        <v>70</v>
      </c>
      <c r="R36" s="791">
        <v>0</v>
      </c>
      <c r="S36" s="796">
        <v>69</v>
      </c>
      <c r="T36" s="796"/>
      <c r="U36" s="796"/>
      <c r="V36" s="796"/>
      <c r="W36" s="791">
        <v>0</v>
      </c>
      <c r="X36" s="796"/>
    </row>
    <row r="37" spans="1:24">
      <c r="A37" s="550"/>
      <c r="B37" s="549"/>
      <c r="C37" s="549"/>
      <c r="D37" s="549"/>
      <c r="E37" s="549"/>
      <c r="F37" s="549"/>
      <c r="G37" s="549"/>
      <c r="H37" s="549"/>
      <c r="I37" s="549"/>
      <c r="J37" s="549"/>
      <c r="K37" s="549"/>
      <c r="L37" s="549"/>
      <c r="M37" s="549"/>
      <c r="N37" s="549"/>
      <c r="O37" s="549"/>
      <c r="P37" s="549"/>
      <c r="Q37" s="549"/>
      <c r="R37" s="549"/>
      <c r="S37" s="549"/>
      <c r="T37" s="549"/>
      <c r="U37" s="549"/>
      <c r="V37" s="549"/>
      <c r="W37" s="549"/>
      <c r="X37" s="549"/>
    </row>
    <row r="38" spans="1:24">
      <c r="A38" s="789"/>
      <c r="B38" s="789"/>
      <c r="C38" s="789"/>
      <c r="D38" s="789"/>
      <c r="E38" s="789"/>
      <c r="F38" s="789"/>
      <c r="G38" s="789"/>
      <c r="H38" s="789"/>
      <c r="I38" s="789"/>
      <c r="J38" s="2584" t="s">
        <v>130</v>
      </c>
      <c r="K38" s="2584"/>
      <c r="L38" s="2584"/>
      <c r="M38" s="789"/>
      <c r="N38" s="789"/>
      <c r="O38" s="789"/>
      <c r="P38" s="789"/>
      <c r="Q38" s="789"/>
      <c r="R38" s="789"/>
      <c r="S38" s="789"/>
      <c r="T38" s="2583" t="s">
        <v>131</v>
      </c>
      <c r="U38" s="2583"/>
      <c r="V38" s="2583"/>
      <c r="W38" s="2583"/>
      <c r="X38" s="789"/>
    </row>
  </sheetData>
  <mergeCells count="40">
    <mergeCell ref="B7:C7"/>
    <mergeCell ref="T4:T5"/>
    <mergeCell ref="U4:W4"/>
    <mergeCell ref="X4:X5"/>
    <mergeCell ref="T3:X3"/>
    <mergeCell ref="B3:C5"/>
    <mergeCell ref="D3:D5"/>
    <mergeCell ref="P4:R4"/>
    <mergeCell ref="N4:N5"/>
    <mergeCell ref="E4:E5"/>
    <mergeCell ref="O3:S3"/>
    <mergeCell ref="S4:S5"/>
    <mergeCell ref="I4:I5"/>
    <mergeCell ref="J3:N3"/>
    <mergeCell ref="E3:I3"/>
    <mergeCell ref="A1:X1"/>
    <mergeCell ref="O4:O5"/>
    <mergeCell ref="K4:M4"/>
    <mergeCell ref="A3:A5"/>
    <mergeCell ref="B20:C20"/>
    <mergeCell ref="B21:C21"/>
    <mergeCell ref="B22:C22"/>
    <mergeCell ref="B26:C26"/>
    <mergeCell ref="J4:J5"/>
    <mergeCell ref="B11:C11"/>
    <mergeCell ref="B12:C12"/>
    <mergeCell ref="B13:C13"/>
    <mergeCell ref="B15:C15"/>
    <mergeCell ref="B16:C16"/>
    <mergeCell ref="B8:C8"/>
    <mergeCell ref="B10:C10"/>
    <mergeCell ref="B19:C19"/>
    <mergeCell ref="B18:C18"/>
    <mergeCell ref="F4:H4"/>
    <mergeCell ref="B6:C6"/>
    <mergeCell ref="T38:W38"/>
    <mergeCell ref="J38:L38"/>
    <mergeCell ref="B34:C34"/>
    <mergeCell ref="B35:C35"/>
    <mergeCell ref="B36:C36"/>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9"/>
  <sheetViews>
    <sheetView topLeftCell="A103" workbookViewId="0">
      <selection activeCell="I119" sqref="A1:I119"/>
    </sheetView>
  </sheetViews>
  <sheetFormatPr defaultColWidth="16.5" defaultRowHeight="12.75"/>
  <cols>
    <col min="1" max="1" width="59.5" style="16" customWidth="1"/>
    <col min="2" max="2" width="34.5" style="16" customWidth="1"/>
    <col min="3" max="5" width="26.5" style="16" customWidth="1"/>
    <col min="6" max="6" width="23.5" style="16" customWidth="1"/>
    <col min="7" max="7" width="22.5" style="16" customWidth="1"/>
    <col min="8" max="16384" width="16.5" style="16"/>
  </cols>
  <sheetData>
    <row r="1" spans="1:9" ht="18.75">
      <c r="A1" s="843" t="s">
        <v>75</v>
      </c>
      <c r="B1" s="843" t="s">
        <v>757</v>
      </c>
      <c r="C1" s="843"/>
      <c r="D1" s="843"/>
      <c r="E1" s="843"/>
      <c r="F1" s="843"/>
      <c r="G1" s="843"/>
      <c r="H1" s="843"/>
      <c r="I1" s="843"/>
    </row>
    <row r="2" spans="1:9" ht="15">
      <c r="A2" s="840"/>
      <c r="B2" s="840"/>
      <c r="C2" s="840"/>
      <c r="D2" s="840"/>
      <c r="E2" s="840"/>
      <c r="F2" s="840"/>
      <c r="G2" s="840"/>
      <c r="H2" s="840"/>
      <c r="I2" s="840"/>
    </row>
    <row r="3" spans="1:9">
      <c r="A3" s="2436" t="s">
        <v>349</v>
      </c>
      <c r="B3" s="2436"/>
      <c r="C3" s="2436"/>
      <c r="D3" s="2436"/>
      <c r="E3" s="2436"/>
      <c r="F3" s="2436"/>
      <c r="G3" s="2436"/>
      <c r="H3" s="2436"/>
      <c r="I3" s="2436"/>
    </row>
    <row r="4" spans="1:9">
      <c r="A4" s="841"/>
      <c r="B4" s="841"/>
      <c r="C4" s="841"/>
      <c r="D4" s="841"/>
      <c r="E4" s="841"/>
      <c r="F4" s="841"/>
      <c r="G4" s="841"/>
      <c r="H4" s="841"/>
      <c r="I4" s="841"/>
    </row>
    <row r="5" spans="1:9">
      <c r="A5" s="2458" t="s">
        <v>76</v>
      </c>
      <c r="B5" s="2459"/>
      <c r="C5" s="874" t="s">
        <v>25</v>
      </c>
      <c r="D5" s="2431" t="s">
        <v>350</v>
      </c>
      <c r="E5" s="2431"/>
      <c r="F5" s="2431"/>
      <c r="G5" s="2431"/>
      <c r="H5" s="2431"/>
      <c r="I5" s="2431"/>
    </row>
    <row r="6" spans="1:9">
      <c r="A6" s="2460" t="s">
        <v>351</v>
      </c>
      <c r="B6" s="2460"/>
      <c r="C6" s="854">
        <v>113231.91</v>
      </c>
      <c r="D6" s="2463"/>
      <c r="E6" s="2464"/>
      <c r="F6" s="2464"/>
      <c r="G6" s="2464"/>
      <c r="H6" s="2464"/>
      <c r="I6" s="2465"/>
    </row>
    <row r="7" spans="1:9" ht="24.75" customHeight="1">
      <c r="A7" s="2461" t="s">
        <v>77</v>
      </c>
      <c r="B7" s="2462"/>
      <c r="C7" s="851">
        <v>45652.480000000003</v>
      </c>
      <c r="D7" s="2454" t="s">
        <v>758</v>
      </c>
      <c r="E7" s="2454"/>
      <c r="F7" s="2454"/>
      <c r="G7" s="2454"/>
      <c r="H7" s="2454"/>
      <c r="I7" s="2455"/>
    </row>
    <row r="8" spans="1:9" ht="28.5" customHeight="1">
      <c r="A8" s="2440" t="s">
        <v>78</v>
      </c>
      <c r="B8" s="2441"/>
      <c r="C8" s="852">
        <v>67579.429999999993</v>
      </c>
      <c r="D8" s="2454" t="s">
        <v>759</v>
      </c>
      <c r="E8" s="2454"/>
      <c r="F8" s="2454"/>
      <c r="G8" s="2454"/>
      <c r="H8" s="2454"/>
      <c r="I8" s="2455"/>
    </row>
    <row r="9" spans="1:9">
      <c r="A9" s="2456" t="s">
        <v>79</v>
      </c>
      <c r="B9" s="2457"/>
      <c r="C9" s="880">
        <v>0</v>
      </c>
      <c r="D9" s="2419"/>
      <c r="E9" s="2420"/>
      <c r="F9" s="2420"/>
      <c r="G9" s="2420"/>
      <c r="H9" s="2420"/>
      <c r="I9" s="2421"/>
    </row>
    <row r="10" spans="1:9">
      <c r="A10" s="841"/>
      <c r="B10" s="841"/>
      <c r="C10" s="844"/>
      <c r="D10" s="841"/>
      <c r="E10" s="841"/>
      <c r="F10" s="841"/>
      <c r="G10" s="841"/>
      <c r="H10" s="841"/>
      <c r="I10" s="841"/>
    </row>
    <row r="11" spans="1:9">
      <c r="A11" s="2436" t="s">
        <v>354</v>
      </c>
      <c r="B11" s="2436"/>
      <c r="C11" s="2436"/>
      <c r="D11" s="2436"/>
      <c r="E11" s="2436"/>
      <c r="F11" s="2436"/>
      <c r="G11" s="2436"/>
      <c r="H11" s="2436"/>
      <c r="I11" s="2436"/>
    </row>
    <row r="12" spans="1:9">
      <c r="A12" s="841"/>
      <c r="B12" s="841"/>
      <c r="C12" s="844"/>
      <c r="D12" s="863"/>
      <c r="E12" s="863"/>
      <c r="F12" s="863"/>
      <c r="G12" s="863"/>
      <c r="H12" s="863"/>
      <c r="I12" s="863"/>
    </row>
    <row r="13" spans="1:9">
      <c r="A13" s="874" t="s">
        <v>76</v>
      </c>
      <c r="B13" s="874" t="s">
        <v>80</v>
      </c>
      <c r="C13" s="874" t="s">
        <v>25</v>
      </c>
      <c r="D13" s="865"/>
      <c r="E13" s="865"/>
      <c r="F13" s="865"/>
      <c r="G13" s="865"/>
      <c r="H13" s="865"/>
      <c r="I13" s="865"/>
    </row>
    <row r="14" spans="1:9">
      <c r="A14" s="881" t="s">
        <v>81</v>
      </c>
      <c r="B14" s="855"/>
      <c r="C14" s="882"/>
      <c r="D14" s="866"/>
      <c r="E14" s="866"/>
      <c r="F14" s="866"/>
      <c r="G14" s="866"/>
      <c r="H14" s="866"/>
      <c r="I14" s="866"/>
    </row>
    <row r="15" spans="1:9">
      <c r="A15" s="2437" t="s">
        <v>82</v>
      </c>
      <c r="B15" s="872" t="s">
        <v>94</v>
      </c>
      <c r="C15" s="883">
        <v>0</v>
      </c>
      <c r="D15" s="866"/>
      <c r="E15" s="866"/>
      <c r="F15" s="866"/>
      <c r="G15" s="866"/>
      <c r="H15" s="866"/>
      <c r="I15" s="866"/>
    </row>
    <row r="16" spans="1:9">
      <c r="A16" s="2438"/>
      <c r="B16" s="847" t="s">
        <v>83</v>
      </c>
      <c r="C16" s="884">
        <v>113231.91</v>
      </c>
      <c r="D16" s="861"/>
      <c r="E16" s="861"/>
      <c r="F16" s="861"/>
      <c r="G16" s="861"/>
      <c r="H16" s="861"/>
      <c r="I16" s="861"/>
    </row>
    <row r="17" spans="1:9">
      <c r="A17" s="2439"/>
      <c r="B17" s="849" t="s">
        <v>84</v>
      </c>
      <c r="C17" s="885">
        <v>0</v>
      </c>
      <c r="D17" s="867"/>
      <c r="E17" s="867"/>
      <c r="F17" s="867"/>
      <c r="G17" s="867"/>
      <c r="H17" s="867"/>
      <c r="I17" s="867"/>
    </row>
    <row r="18" spans="1:9">
      <c r="A18" s="873" t="s">
        <v>351</v>
      </c>
      <c r="B18" s="859"/>
      <c r="C18" s="860">
        <v>113231.91</v>
      </c>
      <c r="D18" s="862"/>
      <c r="E18" s="862"/>
      <c r="F18" s="862"/>
      <c r="G18" s="862"/>
      <c r="H18" s="862"/>
      <c r="I18" s="862"/>
    </row>
    <row r="19" spans="1:9">
      <c r="A19" s="858"/>
      <c r="B19" s="856"/>
      <c r="C19" s="857"/>
      <c r="D19" s="864"/>
      <c r="E19" s="864"/>
      <c r="F19" s="864"/>
      <c r="G19" s="864"/>
      <c r="H19" s="864"/>
      <c r="I19" s="864"/>
    </row>
    <row r="20" spans="1:9">
      <c r="A20" s="2436" t="s">
        <v>355</v>
      </c>
      <c r="B20" s="2436"/>
      <c r="C20" s="2436"/>
      <c r="D20" s="2436"/>
      <c r="E20" s="2436"/>
      <c r="F20" s="2436"/>
      <c r="G20" s="2436"/>
      <c r="H20" s="2436"/>
      <c r="I20" s="2436"/>
    </row>
    <row r="21" spans="1:9">
      <c r="A21" s="841"/>
      <c r="B21" s="841"/>
      <c r="C21" s="844"/>
      <c r="D21" s="841"/>
      <c r="E21" s="841"/>
      <c r="F21" s="841"/>
      <c r="G21" s="841"/>
      <c r="H21" s="841"/>
      <c r="I21" s="841"/>
    </row>
    <row r="22" spans="1:9">
      <c r="A22" s="874" t="s">
        <v>80</v>
      </c>
      <c r="B22" s="874" t="s">
        <v>356</v>
      </c>
      <c r="C22" s="875" t="s">
        <v>357</v>
      </c>
      <c r="D22" s="874" t="s">
        <v>358</v>
      </c>
      <c r="E22" s="874" t="s">
        <v>359</v>
      </c>
      <c r="F22" s="2431" t="s">
        <v>360</v>
      </c>
      <c r="G22" s="2431"/>
      <c r="H22" s="2431"/>
      <c r="I22" s="2431"/>
    </row>
    <row r="23" spans="1:9" ht="69" customHeight="1">
      <c r="A23" s="886" t="s">
        <v>85</v>
      </c>
      <c r="B23" s="846">
        <v>2088940.09</v>
      </c>
      <c r="C23" s="846">
        <v>208048</v>
      </c>
      <c r="D23" s="846">
        <v>1059719.8700000001</v>
      </c>
      <c r="E23" s="846">
        <v>1237268.22</v>
      </c>
      <c r="F23" s="2572" t="s">
        <v>760</v>
      </c>
      <c r="G23" s="2573"/>
      <c r="H23" s="2573"/>
      <c r="I23" s="2574"/>
    </row>
    <row r="24" spans="1:9" ht="33" customHeight="1">
      <c r="A24" s="887" t="s">
        <v>86</v>
      </c>
      <c r="B24" s="848">
        <v>365346.05</v>
      </c>
      <c r="C24" s="848">
        <v>1276007.8</v>
      </c>
      <c r="D24" s="848">
        <v>1386217.8</v>
      </c>
      <c r="E24" s="848">
        <v>255136.05000000005</v>
      </c>
      <c r="F24" s="2415" t="s">
        <v>761</v>
      </c>
      <c r="G24" s="2575"/>
      <c r="H24" s="2575"/>
      <c r="I24" s="2576"/>
    </row>
    <row r="25" spans="1:9" ht="25.5" customHeight="1">
      <c r="A25" s="887" t="s">
        <v>84</v>
      </c>
      <c r="B25" s="848">
        <v>57200.78</v>
      </c>
      <c r="C25" s="848">
        <v>10000</v>
      </c>
      <c r="D25" s="848">
        <v>10300</v>
      </c>
      <c r="E25" s="848">
        <v>56900.78</v>
      </c>
      <c r="F25" s="2415" t="s">
        <v>762</v>
      </c>
      <c r="G25" s="2575"/>
      <c r="H25" s="2575"/>
      <c r="I25" s="2576"/>
    </row>
    <row r="26" spans="1:9">
      <c r="A26" s="888" t="s">
        <v>87</v>
      </c>
      <c r="B26" s="850">
        <v>601415</v>
      </c>
      <c r="C26" s="850">
        <v>598457.16</v>
      </c>
      <c r="D26" s="850">
        <v>311237.2</v>
      </c>
      <c r="E26" s="848">
        <v>888634.9600000002</v>
      </c>
      <c r="F26" s="2577" t="s">
        <v>763</v>
      </c>
      <c r="G26" s="2578"/>
      <c r="H26" s="2578"/>
      <c r="I26" s="2579"/>
    </row>
    <row r="27" spans="1:9">
      <c r="A27" s="853" t="s">
        <v>34</v>
      </c>
      <c r="B27" s="854">
        <v>3112901.92</v>
      </c>
      <c r="C27" s="854">
        <v>2092512.96</v>
      </c>
      <c r="D27" s="854">
        <v>2767474.87</v>
      </c>
      <c r="E27" s="854">
        <v>2437940.0100000002</v>
      </c>
      <c r="F27" s="2430"/>
      <c r="G27" s="2430"/>
      <c r="H27" s="2430"/>
      <c r="I27" s="2430"/>
    </row>
    <row r="28" spans="1:9">
      <c r="A28" s="841"/>
      <c r="B28" s="841"/>
      <c r="C28" s="844"/>
      <c r="D28" s="841"/>
      <c r="E28" s="841"/>
      <c r="F28" s="841"/>
      <c r="G28" s="841"/>
      <c r="H28" s="841"/>
      <c r="I28" s="841"/>
    </row>
    <row r="29" spans="1:9">
      <c r="A29" s="2436" t="s">
        <v>365</v>
      </c>
      <c r="B29" s="2436"/>
      <c r="C29" s="2436"/>
      <c r="D29" s="2436"/>
      <c r="E29" s="2436"/>
      <c r="F29" s="2436"/>
      <c r="G29" s="2436"/>
      <c r="H29" s="2436"/>
      <c r="I29" s="2436"/>
    </row>
    <row r="30" spans="1:9">
      <c r="A30" s="841" t="s">
        <v>285</v>
      </c>
      <c r="B30" s="841"/>
      <c r="C30" s="844"/>
      <c r="D30" s="841"/>
      <c r="E30" s="841"/>
      <c r="F30" s="841"/>
      <c r="G30" s="841"/>
      <c r="H30" s="841"/>
      <c r="I30" s="841"/>
    </row>
    <row r="31" spans="1:9">
      <c r="A31" s="841"/>
      <c r="B31" s="841"/>
      <c r="C31" s="844"/>
      <c r="D31" s="841"/>
      <c r="E31" s="841"/>
      <c r="F31" s="841"/>
      <c r="G31" s="841"/>
      <c r="H31" s="841"/>
      <c r="I31" s="841"/>
    </row>
    <row r="32" spans="1:9">
      <c r="A32" s="2436" t="s">
        <v>367</v>
      </c>
      <c r="B32" s="2436"/>
      <c r="C32" s="2436"/>
      <c r="D32" s="2436"/>
      <c r="E32" s="2436"/>
      <c r="F32" s="2436"/>
      <c r="G32" s="2436"/>
      <c r="H32" s="2436"/>
      <c r="I32" s="2436"/>
    </row>
    <row r="33" spans="1:9">
      <c r="A33" s="841" t="s">
        <v>286</v>
      </c>
      <c r="B33" s="841"/>
      <c r="C33" s="844"/>
      <c r="D33" s="841"/>
      <c r="E33" s="841"/>
      <c r="F33" s="841"/>
      <c r="G33" s="841"/>
      <c r="H33" s="841"/>
      <c r="I33" s="841"/>
    </row>
    <row r="34" spans="1:9">
      <c r="A34" s="841"/>
      <c r="B34" s="841"/>
      <c r="C34" s="844"/>
      <c r="D34" s="841"/>
      <c r="E34" s="841"/>
      <c r="F34" s="841"/>
      <c r="G34" s="841"/>
      <c r="H34" s="841"/>
      <c r="I34" s="841"/>
    </row>
    <row r="35" spans="1:9">
      <c r="A35" s="2436" t="s">
        <v>369</v>
      </c>
      <c r="B35" s="2436"/>
      <c r="C35" s="2436"/>
      <c r="D35" s="2436"/>
      <c r="E35" s="2436"/>
      <c r="F35" s="2436"/>
      <c r="G35" s="2436"/>
      <c r="H35" s="2436"/>
      <c r="I35" s="2436"/>
    </row>
    <row r="36" spans="1:9">
      <c r="A36" s="841"/>
      <c r="B36" s="841"/>
      <c r="C36" s="845"/>
      <c r="D36" s="841"/>
      <c r="E36" s="841"/>
      <c r="F36" s="841"/>
      <c r="G36" s="841"/>
      <c r="H36" s="841"/>
      <c r="I36" s="841"/>
    </row>
    <row r="37" spans="1:9">
      <c r="A37" s="874" t="s">
        <v>25</v>
      </c>
      <c r="B37" s="875" t="s">
        <v>370</v>
      </c>
      <c r="C37" s="2410" t="s">
        <v>91</v>
      </c>
      <c r="D37" s="2410"/>
      <c r="E37" s="2410"/>
      <c r="F37" s="2410"/>
      <c r="G37" s="2410"/>
      <c r="H37" s="2410"/>
      <c r="I37" s="2410"/>
    </row>
    <row r="38" spans="1:9">
      <c r="A38" s="889">
        <v>17545</v>
      </c>
      <c r="B38" s="871">
        <v>17545</v>
      </c>
      <c r="C38" s="2422" t="s">
        <v>764</v>
      </c>
      <c r="D38" s="2422"/>
      <c r="E38" s="2422"/>
      <c r="F38" s="2422"/>
      <c r="G38" s="2422"/>
      <c r="H38" s="2422"/>
      <c r="I38" s="2423"/>
    </row>
    <row r="39" spans="1:9">
      <c r="A39" s="919">
        <v>66780</v>
      </c>
      <c r="B39" s="846">
        <v>66780</v>
      </c>
      <c r="C39" s="2475" t="s">
        <v>765</v>
      </c>
      <c r="D39" s="2476"/>
      <c r="E39" s="2476"/>
      <c r="F39" s="2476"/>
      <c r="G39" s="2476"/>
      <c r="H39" s="2476"/>
      <c r="I39" s="2477"/>
    </row>
    <row r="40" spans="1:9">
      <c r="A40" s="919">
        <v>20965</v>
      </c>
      <c r="B40" s="846">
        <v>20965</v>
      </c>
      <c r="C40" s="2475" t="s">
        <v>766</v>
      </c>
      <c r="D40" s="2476"/>
      <c r="E40" s="2476"/>
      <c r="F40" s="2476"/>
      <c r="G40" s="2476"/>
      <c r="H40" s="2476"/>
      <c r="I40" s="2477"/>
    </row>
    <row r="41" spans="1:9">
      <c r="A41" s="854">
        <v>105290</v>
      </c>
      <c r="B41" s="854">
        <v>105290</v>
      </c>
      <c r="C41" s="2480" t="s">
        <v>34</v>
      </c>
      <c r="D41" s="2480"/>
      <c r="E41" s="2480"/>
      <c r="F41" s="2480"/>
      <c r="G41" s="2480"/>
      <c r="H41" s="2480"/>
      <c r="I41" s="2480"/>
    </row>
    <row r="42" spans="1:9">
      <c r="A42" s="845"/>
      <c r="B42" s="841"/>
      <c r="C42" s="845"/>
      <c r="D42" s="841"/>
      <c r="E42" s="841"/>
      <c r="F42" s="841"/>
      <c r="G42" s="841"/>
      <c r="H42" s="841"/>
      <c r="I42" s="841"/>
    </row>
    <row r="43" spans="1:9">
      <c r="A43" s="2436" t="s">
        <v>372</v>
      </c>
      <c r="B43" s="2436"/>
      <c r="C43" s="2436"/>
      <c r="D43" s="2436"/>
      <c r="E43" s="2436"/>
      <c r="F43" s="2436"/>
      <c r="G43" s="2436"/>
      <c r="H43" s="2436"/>
      <c r="I43" s="2436"/>
    </row>
    <row r="44" spans="1:9">
      <c r="A44" s="841"/>
      <c r="B44" s="841"/>
      <c r="C44" s="845"/>
      <c r="D44" s="841"/>
      <c r="E44" s="841"/>
      <c r="F44" s="841"/>
      <c r="G44" s="841"/>
      <c r="H44" s="841"/>
      <c r="I44" s="841"/>
    </row>
    <row r="45" spans="1:9" ht="31.5">
      <c r="A45" s="2481" t="s">
        <v>373</v>
      </c>
      <c r="B45" s="2482"/>
      <c r="C45" s="876" t="s">
        <v>227</v>
      </c>
      <c r="D45" s="876" t="s">
        <v>137</v>
      </c>
      <c r="E45" s="876" t="s">
        <v>138</v>
      </c>
      <c r="F45" s="876" t="s">
        <v>374</v>
      </c>
      <c r="G45" s="876" t="s">
        <v>228</v>
      </c>
      <c r="H45" s="842"/>
      <c r="I45" s="842"/>
    </row>
    <row r="46" spans="1:9">
      <c r="A46" s="2587" t="s">
        <v>767</v>
      </c>
      <c r="B46" s="2588"/>
      <c r="C46" s="890" t="s">
        <v>298</v>
      </c>
      <c r="D46" s="892">
        <v>0</v>
      </c>
      <c r="E46" s="892">
        <v>17545</v>
      </c>
      <c r="F46" s="897">
        <v>43843</v>
      </c>
      <c r="G46" s="898">
        <v>43843</v>
      </c>
      <c r="H46" s="841"/>
      <c r="I46" s="841"/>
    </row>
    <row r="47" spans="1:9">
      <c r="A47" s="2589" t="s">
        <v>768</v>
      </c>
      <c r="B47" s="2590"/>
      <c r="C47" s="891" t="s">
        <v>309</v>
      </c>
      <c r="D47" s="893">
        <v>17545</v>
      </c>
      <c r="E47" s="894">
        <v>0</v>
      </c>
      <c r="F47" s="899">
        <v>43843</v>
      </c>
      <c r="G47" s="900">
        <v>43843</v>
      </c>
      <c r="H47" s="841"/>
      <c r="I47" s="841"/>
    </row>
    <row r="48" spans="1:9">
      <c r="A48" s="2591" t="s">
        <v>769</v>
      </c>
      <c r="B48" s="2592"/>
      <c r="C48" s="891" t="s">
        <v>291</v>
      </c>
      <c r="D48" s="894">
        <v>847000</v>
      </c>
      <c r="E48" s="894">
        <v>0</v>
      </c>
      <c r="F48" s="899">
        <v>43886</v>
      </c>
      <c r="G48" s="901">
        <v>43886</v>
      </c>
      <c r="H48" s="841"/>
      <c r="I48" s="841"/>
    </row>
    <row r="49" spans="1:7">
      <c r="A49" s="2591" t="s">
        <v>769</v>
      </c>
      <c r="B49" s="2592"/>
      <c r="C49" s="891" t="s">
        <v>287</v>
      </c>
      <c r="D49" s="894">
        <v>0</v>
      </c>
      <c r="E49" s="894">
        <v>457000</v>
      </c>
      <c r="F49" s="899">
        <v>43886</v>
      </c>
      <c r="G49" s="901">
        <v>43886</v>
      </c>
    </row>
    <row r="50" spans="1:7">
      <c r="A50" s="2591" t="s">
        <v>769</v>
      </c>
      <c r="B50" s="2592"/>
      <c r="C50" s="891" t="s">
        <v>292</v>
      </c>
      <c r="D50" s="894">
        <v>0</v>
      </c>
      <c r="E50" s="894">
        <v>390000</v>
      </c>
      <c r="F50" s="899">
        <v>43886</v>
      </c>
      <c r="G50" s="901">
        <v>43886</v>
      </c>
    </row>
    <row r="51" spans="1:7">
      <c r="A51" s="2591" t="s">
        <v>770</v>
      </c>
      <c r="B51" s="2592"/>
      <c r="C51" s="891" t="s">
        <v>539</v>
      </c>
      <c r="D51" s="894">
        <v>0</v>
      </c>
      <c r="E51" s="894">
        <v>-2800</v>
      </c>
      <c r="F51" s="899">
        <v>43922</v>
      </c>
      <c r="G51" s="901">
        <v>43922</v>
      </c>
    </row>
    <row r="52" spans="1:7">
      <c r="A52" s="2591" t="s">
        <v>771</v>
      </c>
      <c r="B52" s="2592"/>
      <c r="C52" s="891" t="s">
        <v>314</v>
      </c>
      <c r="D52" s="894">
        <v>0</v>
      </c>
      <c r="E52" s="894">
        <v>-1800</v>
      </c>
      <c r="F52" s="899">
        <v>43922</v>
      </c>
      <c r="G52" s="901">
        <v>43922</v>
      </c>
    </row>
    <row r="53" spans="1:7">
      <c r="A53" s="2591" t="s">
        <v>119</v>
      </c>
      <c r="B53" s="2592"/>
      <c r="C53" s="891" t="s">
        <v>315</v>
      </c>
      <c r="D53" s="894">
        <v>0</v>
      </c>
      <c r="E53" s="894">
        <v>4600</v>
      </c>
      <c r="F53" s="899">
        <v>43922</v>
      </c>
      <c r="G53" s="900">
        <v>43922</v>
      </c>
    </row>
    <row r="54" spans="1:7">
      <c r="A54" s="2591" t="s">
        <v>772</v>
      </c>
      <c r="B54" s="2592"/>
      <c r="C54" s="891" t="s">
        <v>638</v>
      </c>
      <c r="D54" s="894">
        <v>0</v>
      </c>
      <c r="E54" s="894">
        <v>75000</v>
      </c>
      <c r="F54" s="899">
        <v>43978</v>
      </c>
      <c r="G54" s="901">
        <v>43978</v>
      </c>
    </row>
    <row r="55" spans="1:7">
      <c r="A55" s="2591" t="s">
        <v>772</v>
      </c>
      <c r="B55" s="2592"/>
      <c r="C55" s="891" t="s">
        <v>291</v>
      </c>
      <c r="D55" s="894">
        <v>75000</v>
      </c>
      <c r="E55" s="894">
        <v>0</v>
      </c>
      <c r="F55" s="899">
        <v>43978</v>
      </c>
      <c r="G55" s="901">
        <v>43978</v>
      </c>
    </row>
    <row r="56" spans="1:7">
      <c r="A56" s="2591" t="s">
        <v>293</v>
      </c>
      <c r="B56" s="2592"/>
      <c r="C56" s="891" t="s">
        <v>294</v>
      </c>
      <c r="D56" s="894">
        <v>0</v>
      </c>
      <c r="E56" s="894">
        <v>-90000</v>
      </c>
      <c r="F56" s="899">
        <v>43987</v>
      </c>
      <c r="G56" s="901">
        <v>43987</v>
      </c>
    </row>
    <row r="57" spans="1:7">
      <c r="A57" s="2591" t="s">
        <v>295</v>
      </c>
      <c r="B57" s="2592"/>
      <c r="C57" s="891" t="s">
        <v>296</v>
      </c>
      <c r="D57" s="894">
        <v>0</v>
      </c>
      <c r="E57" s="894">
        <v>40000</v>
      </c>
      <c r="F57" s="899">
        <v>43987</v>
      </c>
      <c r="G57" s="901">
        <v>43987</v>
      </c>
    </row>
    <row r="58" spans="1:7">
      <c r="A58" s="2591" t="s">
        <v>297</v>
      </c>
      <c r="B58" s="2592"/>
      <c r="C58" s="891" t="s">
        <v>298</v>
      </c>
      <c r="D58" s="894">
        <v>0</v>
      </c>
      <c r="E58" s="894">
        <v>50000</v>
      </c>
      <c r="F58" s="899">
        <v>43987</v>
      </c>
      <c r="G58" s="901">
        <v>43987</v>
      </c>
    </row>
    <row r="59" spans="1:7">
      <c r="A59" s="2591" t="s">
        <v>773</v>
      </c>
      <c r="B59" s="2596"/>
      <c r="C59" s="891" t="s">
        <v>303</v>
      </c>
      <c r="D59" s="895">
        <v>0</v>
      </c>
      <c r="E59" s="894">
        <v>8578</v>
      </c>
      <c r="F59" s="899">
        <v>44012</v>
      </c>
      <c r="G59" s="901">
        <v>44012</v>
      </c>
    </row>
    <row r="60" spans="1:7">
      <c r="A60" s="2591" t="s">
        <v>774</v>
      </c>
      <c r="B60" s="2596"/>
      <c r="C60" s="891" t="s">
        <v>304</v>
      </c>
      <c r="D60" s="893">
        <v>8578</v>
      </c>
      <c r="E60" s="894">
        <v>0</v>
      </c>
      <c r="F60" s="899">
        <v>44012</v>
      </c>
      <c r="G60" s="901">
        <v>44012</v>
      </c>
    </row>
    <row r="61" spans="1:7">
      <c r="A61" s="2591" t="s">
        <v>109</v>
      </c>
      <c r="B61" s="2592"/>
      <c r="C61" s="891" t="s">
        <v>497</v>
      </c>
      <c r="D61" s="896">
        <v>0</v>
      </c>
      <c r="E61" s="894">
        <v>-8000</v>
      </c>
      <c r="F61" s="899">
        <v>44012</v>
      </c>
      <c r="G61" s="901">
        <v>44012</v>
      </c>
    </row>
    <row r="62" spans="1:7">
      <c r="A62" s="2591" t="s">
        <v>775</v>
      </c>
      <c r="B62" s="2592"/>
      <c r="C62" s="891" t="s">
        <v>717</v>
      </c>
      <c r="D62" s="895">
        <v>0</v>
      </c>
      <c r="E62" s="894">
        <v>7500</v>
      </c>
      <c r="F62" s="899">
        <v>44012</v>
      </c>
      <c r="G62" s="901">
        <v>44012</v>
      </c>
    </row>
    <row r="63" spans="1:7">
      <c r="A63" s="2591" t="s">
        <v>776</v>
      </c>
      <c r="B63" s="2592"/>
      <c r="C63" s="891" t="s">
        <v>501</v>
      </c>
      <c r="D63" s="895">
        <v>0</v>
      </c>
      <c r="E63" s="894">
        <v>500</v>
      </c>
      <c r="F63" s="899">
        <v>44012</v>
      </c>
      <c r="G63" s="901">
        <v>44012</v>
      </c>
    </row>
    <row r="64" spans="1:7">
      <c r="A64" s="2597" t="s">
        <v>777</v>
      </c>
      <c r="B64" s="2597"/>
      <c r="C64" s="902" t="s">
        <v>309</v>
      </c>
      <c r="D64" s="903">
        <v>66780</v>
      </c>
      <c r="E64" s="903"/>
      <c r="F64" s="904">
        <v>44015</v>
      </c>
      <c r="G64" s="905">
        <v>44015</v>
      </c>
    </row>
    <row r="65" spans="1:7">
      <c r="A65" s="2597" t="s">
        <v>777</v>
      </c>
      <c r="B65" s="2597"/>
      <c r="C65" s="902" t="s">
        <v>300</v>
      </c>
      <c r="D65" s="906"/>
      <c r="E65" s="907">
        <v>66780</v>
      </c>
      <c r="F65" s="904">
        <v>44015</v>
      </c>
      <c r="G65" s="905">
        <v>44015</v>
      </c>
    </row>
    <row r="66" spans="1:7">
      <c r="A66" s="2597" t="s">
        <v>778</v>
      </c>
      <c r="B66" s="2597"/>
      <c r="C66" s="908" t="s">
        <v>310</v>
      </c>
      <c r="D66" s="903">
        <v>10300</v>
      </c>
      <c r="E66" s="903"/>
      <c r="F66" s="909">
        <v>44026</v>
      </c>
      <c r="G66" s="905">
        <v>44043</v>
      </c>
    </row>
    <row r="67" spans="1:7">
      <c r="A67" s="2597" t="s">
        <v>779</v>
      </c>
      <c r="B67" s="2597"/>
      <c r="C67" s="908" t="s">
        <v>311</v>
      </c>
      <c r="D67" s="903"/>
      <c r="E67" s="903">
        <v>10300</v>
      </c>
      <c r="F67" s="904">
        <v>44026</v>
      </c>
      <c r="G67" s="905">
        <v>44043</v>
      </c>
    </row>
    <row r="68" spans="1:7">
      <c r="A68" s="2591" t="s">
        <v>312</v>
      </c>
      <c r="B68" s="2592"/>
      <c r="C68" s="891" t="s">
        <v>313</v>
      </c>
      <c r="D68" s="894">
        <v>26360</v>
      </c>
      <c r="E68" s="894"/>
      <c r="F68" s="904">
        <v>44043</v>
      </c>
      <c r="G68" s="905">
        <v>44043</v>
      </c>
    </row>
    <row r="69" spans="1:7">
      <c r="A69" s="2591" t="s">
        <v>125</v>
      </c>
      <c r="B69" s="2592"/>
      <c r="C69" s="891" t="s">
        <v>287</v>
      </c>
      <c r="D69" s="894"/>
      <c r="E69" s="894">
        <v>26360</v>
      </c>
      <c r="F69" s="904">
        <v>44043</v>
      </c>
      <c r="G69" s="905">
        <v>44043</v>
      </c>
    </row>
    <row r="70" spans="1:7">
      <c r="A70" s="2591" t="s">
        <v>301</v>
      </c>
      <c r="B70" s="2592"/>
      <c r="C70" s="891" t="s">
        <v>302</v>
      </c>
      <c r="D70" s="894">
        <v>62800</v>
      </c>
      <c r="E70" s="894"/>
      <c r="F70" s="909">
        <v>44043</v>
      </c>
      <c r="G70" s="905">
        <v>44043</v>
      </c>
    </row>
    <row r="71" spans="1:7">
      <c r="A71" s="2591" t="s">
        <v>123</v>
      </c>
      <c r="B71" s="2592"/>
      <c r="C71" s="891" t="s">
        <v>298</v>
      </c>
      <c r="D71" s="894"/>
      <c r="E71" s="894">
        <v>62800</v>
      </c>
      <c r="F71" s="904">
        <v>44043</v>
      </c>
      <c r="G71" s="905">
        <v>44043</v>
      </c>
    </row>
    <row r="72" spans="1:7">
      <c r="A72" s="2597" t="s">
        <v>780</v>
      </c>
      <c r="B72" s="2597"/>
      <c r="C72" s="891" t="s">
        <v>296</v>
      </c>
      <c r="D72" s="903">
        <v>1997</v>
      </c>
      <c r="E72" s="903"/>
      <c r="F72" s="904">
        <v>44104</v>
      </c>
      <c r="G72" s="905">
        <v>44104</v>
      </c>
    </row>
    <row r="73" spans="1:7">
      <c r="A73" s="2597" t="s">
        <v>780</v>
      </c>
      <c r="B73" s="2597"/>
      <c r="C73" s="902" t="s">
        <v>781</v>
      </c>
      <c r="D73" s="906"/>
      <c r="E73" s="907">
        <v>1997</v>
      </c>
      <c r="F73" s="904">
        <v>44104</v>
      </c>
      <c r="G73" s="905">
        <v>44104</v>
      </c>
    </row>
    <row r="74" spans="1:7">
      <c r="A74" s="2598" t="s">
        <v>293</v>
      </c>
      <c r="B74" s="2599"/>
      <c r="C74" s="902" t="s">
        <v>316</v>
      </c>
      <c r="D74" s="894"/>
      <c r="E74" s="894">
        <v>-250000</v>
      </c>
      <c r="F74" s="909">
        <v>44135</v>
      </c>
      <c r="G74" s="905">
        <v>44135</v>
      </c>
    </row>
    <row r="75" spans="1:7">
      <c r="A75" s="2598" t="s">
        <v>317</v>
      </c>
      <c r="B75" s="2599"/>
      <c r="C75" s="902" t="s">
        <v>318</v>
      </c>
      <c r="D75" s="894"/>
      <c r="E75" s="894">
        <v>45000</v>
      </c>
      <c r="F75" s="909">
        <v>44135</v>
      </c>
      <c r="G75" s="905">
        <v>44135</v>
      </c>
    </row>
    <row r="76" spans="1:7">
      <c r="A76" s="2598" t="s">
        <v>299</v>
      </c>
      <c r="B76" s="2599"/>
      <c r="C76" s="902" t="s">
        <v>319</v>
      </c>
      <c r="D76" s="894"/>
      <c r="E76" s="894">
        <v>150000</v>
      </c>
      <c r="F76" s="909">
        <v>44135</v>
      </c>
      <c r="G76" s="905">
        <v>44135</v>
      </c>
    </row>
    <row r="77" spans="1:7">
      <c r="A77" s="2598" t="s">
        <v>297</v>
      </c>
      <c r="B77" s="2599"/>
      <c r="C77" s="902" t="s">
        <v>298</v>
      </c>
      <c r="D77" s="894"/>
      <c r="E77" s="894">
        <v>55000</v>
      </c>
      <c r="F77" s="909">
        <v>44135</v>
      </c>
      <c r="G77" s="905">
        <v>44135</v>
      </c>
    </row>
    <row r="78" spans="1:7" ht="31.5">
      <c r="A78" s="2481" t="s">
        <v>373</v>
      </c>
      <c r="B78" s="2482"/>
      <c r="C78" s="876" t="s">
        <v>227</v>
      </c>
      <c r="D78" s="876" t="s">
        <v>137</v>
      </c>
      <c r="E78" s="876" t="s">
        <v>138</v>
      </c>
      <c r="F78" s="876" t="s">
        <v>374</v>
      </c>
      <c r="G78" s="876" t="s">
        <v>228</v>
      </c>
    </row>
    <row r="79" spans="1:7">
      <c r="A79" s="2591" t="s">
        <v>301</v>
      </c>
      <c r="B79" s="2592"/>
      <c r="C79" s="891" t="s">
        <v>302</v>
      </c>
      <c r="D79" s="903">
        <v>106241</v>
      </c>
      <c r="E79" s="903"/>
      <c r="F79" s="909">
        <v>44165</v>
      </c>
      <c r="G79" s="905">
        <v>44165</v>
      </c>
    </row>
    <row r="80" spans="1:7">
      <c r="A80" s="2591" t="s">
        <v>123</v>
      </c>
      <c r="B80" s="2592"/>
      <c r="C80" s="891" t="s">
        <v>298</v>
      </c>
      <c r="D80" s="903"/>
      <c r="E80" s="910">
        <v>106241</v>
      </c>
      <c r="F80" s="909">
        <v>44165</v>
      </c>
      <c r="G80" s="905">
        <v>44165</v>
      </c>
    </row>
    <row r="81" spans="1:7">
      <c r="A81" s="2597" t="s">
        <v>782</v>
      </c>
      <c r="B81" s="2597"/>
      <c r="C81" s="902" t="s">
        <v>309</v>
      </c>
      <c r="D81" s="903">
        <v>20965</v>
      </c>
      <c r="E81" s="910"/>
      <c r="F81" s="909">
        <v>44165</v>
      </c>
      <c r="G81" s="905">
        <v>44193</v>
      </c>
    </row>
    <row r="82" spans="1:7">
      <c r="A82" s="2597" t="s">
        <v>783</v>
      </c>
      <c r="B82" s="2597"/>
      <c r="C82" s="902" t="s">
        <v>296</v>
      </c>
      <c r="D82" s="903"/>
      <c r="E82" s="903">
        <v>2965</v>
      </c>
      <c r="F82" s="909">
        <v>44165</v>
      </c>
      <c r="G82" s="905">
        <v>44193</v>
      </c>
    </row>
    <row r="83" spans="1:7">
      <c r="A83" s="2597" t="s">
        <v>784</v>
      </c>
      <c r="B83" s="2597"/>
      <c r="C83" s="902" t="s">
        <v>298</v>
      </c>
      <c r="D83" s="903"/>
      <c r="E83" s="903">
        <v>18000</v>
      </c>
      <c r="F83" s="909">
        <v>44165</v>
      </c>
      <c r="G83" s="905">
        <v>44193</v>
      </c>
    </row>
    <row r="84" spans="1:7">
      <c r="A84" s="2597" t="s">
        <v>785</v>
      </c>
      <c r="B84" s="2597"/>
      <c r="C84" s="902" t="s">
        <v>320</v>
      </c>
      <c r="D84" s="903"/>
      <c r="E84" s="903">
        <v>7085</v>
      </c>
      <c r="F84" s="904">
        <v>44180</v>
      </c>
      <c r="G84" s="905">
        <v>44193</v>
      </c>
    </row>
    <row r="85" spans="1:7">
      <c r="A85" s="2597" t="s">
        <v>786</v>
      </c>
      <c r="B85" s="2597"/>
      <c r="C85" s="902" t="s">
        <v>316</v>
      </c>
      <c r="D85" s="906"/>
      <c r="E85" s="907">
        <v>-7085</v>
      </c>
      <c r="F85" s="904">
        <v>44180</v>
      </c>
      <c r="G85" s="905">
        <v>44193</v>
      </c>
    </row>
    <row r="86" spans="1:7">
      <c r="A86" s="2598" t="s">
        <v>293</v>
      </c>
      <c r="B86" s="2599"/>
      <c r="C86" s="902" t="s">
        <v>316</v>
      </c>
      <c r="D86" s="910"/>
      <c r="E86" s="910">
        <v>-120000</v>
      </c>
      <c r="F86" s="904">
        <v>44194</v>
      </c>
      <c r="G86" s="905">
        <v>44194</v>
      </c>
    </row>
    <row r="87" spans="1:7">
      <c r="A87" s="2598" t="s">
        <v>295</v>
      </c>
      <c r="B87" s="2599"/>
      <c r="C87" s="902" t="s">
        <v>296</v>
      </c>
      <c r="D87" s="903"/>
      <c r="E87" s="903">
        <v>50000</v>
      </c>
      <c r="F87" s="904">
        <v>44194</v>
      </c>
      <c r="G87" s="905">
        <v>44194</v>
      </c>
    </row>
    <row r="88" spans="1:7">
      <c r="A88" s="2598" t="s">
        <v>297</v>
      </c>
      <c r="B88" s="2599"/>
      <c r="C88" s="902" t="s">
        <v>298</v>
      </c>
      <c r="D88" s="910"/>
      <c r="E88" s="910">
        <v>70000</v>
      </c>
      <c r="F88" s="904">
        <v>44194</v>
      </c>
      <c r="G88" s="905">
        <v>44194</v>
      </c>
    </row>
    <row r="89" spans="1:7">
      <c r="A89" s="2591" t="s">
        <v>321</v>
      </c>
      <c r="B89" s="2596"/>
      <c r="C89" s="891" t="s">
        <v>303</v>
      </c>
      <c r="D89" s="895"/>
      <c r="E89" s="894">
        <v>21066</v>
      </c>
      <c r="F89" s="904">
        <v>44196</v>
      </c>
      <c r="G89" s="905">
        <v>44196</v>
      </c>
    </row>
    <row r="90" spans="1:7">
      <c r="A90" s="2591" t="s">
        <v>322</v>
      </c>
      <c r="B90" s="2596"/>
      <c r="C90" s="891" t="s">
        <v>304</v>
      </c>
      <c r="D90" s="893">
        <v>21066</v>
      </c>
      <c r="E90" s="894"/>
      <c r="F90" s="904">
        <v>44196</v>
      </c>
      <c r="G90" s="905">
        <v>44196</v>
      </c>
    </row>
    <row r="91" spans="1:7">
      <c r="A91" s="2597" t="s">
        <v>787</v>
      </c>
      <c r="B91" s="2597"/>
      <c r="C91" s="891" t="s">
        <v>788</v>
      </c>
      <c r="D91" s="893"/>
      <c r="E91" s="894">
        <v>4000</v>
      </c>
      <c r="F91" s="904">
        <v>44196</v>
      </c>
      <c r="G91" s="905">
        <v>44196</v>
      </c>
    </row>
    <row r="92" spans="1:7">
      <c r="A92" s="2591" t="s">
        <v>125</v>
      </c>
      <c r="B92" s="2592"/>
      <c r="C92" s="891" t="s">
        <v>287</v>
      </c>
      <c r="D92" s="893"/>
      <c r="E92" s="894">
        <v>-4000</v>
      </c>
      <c r="F92" s="904">
        <v>44196</v>
      </c>
      <c r="G92" s="905">
        <v>44196</v>
      </c>
    </row>
    <row r="93" spans="1:7">
      <c r="A93" s="2591" t="s">
        <v>123</v>
      </c>
      <c r="B93" s="2592"/>
      <c r="C93" s="891" t="s">
        <v>298</v>
      </c>
      <c r="D93" s="894"/>
      <c r="E93" s="894">
        <v>-50000</v>
      </c>
      <c r="F93" s="904">
        <v>44196</v>
      </c>
      <c r="G93" s="905">
        <v>44196</v>
      </c>
    </row>
    <row r="94" spans="1:7">
      <c r="A94" s="2591" t="s">
        <v>789</v>
      </c>
      <c r="B94" s="2592"/>
      <c r="C94" s="891" t="s">
        <v>682</v>
      </c>
      <c r="D94" s="894"/>
      <c r="E94" s="894">
        <v>-10000</v>
      </c>
      <c r="F94" s="904">
        <v>44196</v>
      </c>
      <c r="G94" s="905">
        <v>44196</v>
      </c>
    </row>
    <row r="95" spans="1:7">
      <c r="A95" s="2597" t="s">
        <v>790</v>
      </c>
      <c r="B95" s="2597"/>
      <c r="C95" s="902" t="s">
        <v>300</v>
      </c>
      <c r="D95" s="903"/>
      <c r="E95" s="903">
        <v>40000</v>
      </c>
      <c r="F95" s="904">
        <v>44196</v>
      </c>
      <c r="G95" s="905">
        <v>44196</v>
      </c>
    </row>
    <row r="96" spans="1:7">
      <c r="A96" s="2602" t="s">
        <v>791</v>
      </c>
      <c r="B96" s="2603"/>
      <c r="C96" s="911" t="s">
        <v>296</v>
      </c>
      <c r="D96" s="912"/>
      <c r="E96" s="912">
        <v>20000</v>
      </c>
      <c r="F96" s="913">
        <v>44196</v>
      </c>
      <c r="G96" s="914">
        <v>44196</v>
      </c>
    </row>
    <row r="97" spans="1:9">
      <c r="A97" s="2471" t="s">
        <v>220</v>
      </c>
      <c r="B97" s="2600"/>
      <c r="C97" s="878"/>
      <c r="D97" s="877">
        <v>1264632</v>
      </c>
      <c r="E97" s="877">
        <v>1264632</v>
      </c>
      <c r="F97" s="2473"/>
      <c r="G97" s="2474"/>
      <c r="H97" s="841"/>
      <c r="I97" s="841"/>
    </row>
    <row r="98" spans="1:9">
      <c r="A98" s="868"/>
      <c r="B98" s="868"/>
      <c r="C98" s="869"/>
      <c r="D98" s="869"/>
      <c r="E98" s="870"/>
      <c r="F98" s="841"/>
      <c r="G98" s="841"/>
      <c r="H98" s="841"/>
      <c r="I98" s="841"/>
    </row>
    <row r="99" spans="1:9">
      <c r="A99" s="2601" t="s">
        <v>792</v>
      </c>
      <c r="B99" s="2601"/>
      <c r="C99" s="2601"/>
      <c r="D99" s="2601"/>
      <c r="E99" s="2601"/>
      <c r="F99" s="2601"/>
      <c r="G99" s="2601"/>
      <c r="H99" s="2601"/>
      <c r="I99" s="2601"/>
    </row>
    <row r="100" spans="1:9" ht="31.5">
      <c r="A100" s="2481" t="s">
        <v>373</v>
      </c>
      <c r="B100" s="2482"/>
      <c r="C100" s="876" t="s">
        <v>227</v>
      </c>
      <c r="D100" s="876" t="s">
        <v>137</v>
      </c>
      <c r="E100" s="876" t="s">
        <v>138</v>
      </c>
      <c r="F100" s="876" t="s">
        <v>374</v>
      </c>
      <c r="G100" s="876" t="s">
        <v>228</v>
      </c>
      <c r="H100" s="841"/>
      <c r="I100" s="841"/>
    </row>
    <row r="101" spans="1:9">
      <c r="A101" s="2591" t="s">
        <v>120</v>
      </c>
      <c r="B101" s="2592"/>
      <c r="C101" s="915" t="s">
        <v>325</v>
      </c>
      <c r="D101" s="916">
        <v>0</v>
      </c>
      <c r="E101" s="916">
        <v>-500</v>
      </c>
      <c r="F101" s="917">
        <v>44012</v>
      </c>
      <c r="G101" s="918">
        <v>44012</v>
      </c>
      <c r="H101" s="841"/>
      <c r="I101" s="841"/>
    </row>
    <row r="102" spans="1:9">
      <c r="A102" s="2591" t="s">
        <v>120</v>
      </c>
      <c r="B102" s="2592"/>
      <c r="C102" s="915" t="s">
        <v>793</v>
      </c>
      <c r="D102" s="916">
        <v>0</v>
      </c>
      <c r="E102" s="916">
        <v>-500</v>
      </c>
      <c r="F102" s="917">
        <v>44012</v>
      </c>
      <c r="G102" s="918">
        <v>44012</v>
      </c>
      <c r="H102" s="841"/>
      <c r="I102" s="841"/>
    </row>
    <row r="103" spans="1:9">
      <c r="A103" s="2591" t="s">
        <v>326</v>
      </c>
      <c r="B103" s="2592"/>
      <c r="C103" s="915" t="s">
        <v>327</v>
      </c>
      <c r="D103" s="916">
        <v>0</v>
      </c>
      <c r="E103" s="916">
        <v>1000</v>
      </c>
      <c r="F103" s="917">
        <v>44012</v>
      </c>
      <c r="G103" s="918">
        <v>44012</v>
      </c>
      <c r="H103" s="841"/>
      <c r="I103" s="841"/>
    </row>
    <row r="104" spans="1:9">
      <c r="A104" s="2471" t="s">
        <v>220</v>
      </c>
      <c r="B104" s="2600"/>
      <c r="C104" s="878"/>
      <c r="D104" s="877">
        <v>0</v>
      </c>
      <c r="E104" s="877">
        <v>0</v>
      </c>
      <c r="F104" s="2473"/>
      <c r="G104" s="2474"/>
      <c r="H104" s="841"/>
      <c r="I104" s="841"/>
    </row>
    <row r="105" spans="1:9">
      <c r="A105" s="868"/>
      <c r="B105" s="868"/>
      <c r="C105" s="869"/>
      <c r="D105" s="869"/>
      <c r="E105" s="870"/>
      <c r="F105" s="841"/>
      <c r="G105" s="841"/>
      <c r="H105" s="841"/>
      <c r="I105" s="841"/>
    </row>
    <row r="106" spans="1:9">
      <c r="A106" s="2418" t="s">
        <v>439</v>
      </c>
      <c r="B106" s="2418"/>
      <c r="C106" s="2418"/>
      <c r="D106" s="2418"/>
      <c r="E106" s="2418"/>
      <c r="F106" s="2418"/>
      <c r="G106" s="2418"/>
      <c r="H106" s="2418"/>
      <c r="I106" s="2418"/>
    </row>
    <row r="107" spans="1:9">
      <c r="A107" s="879" t="s">
        <v>92</v>
      </c>
      <c r="B107" s="841"/>
      <c r="C107" s="841"/>
      <c r="D107" s="841"/>
      <c r="E107" s="841"/>
      <c r="F107" s="841"/>
      <c r="G107" s="841"/>
      <c r="H107" s="841"/>
      <c r="I107" s="841"/>
    </row>
    <row r="108" spans="1:9">
      <c r="A108" s="2508" t="s">
        <v>328</v>
      </c>
      <c r="B108" s="2508"/>
      <c r="C108" s="2508"/>
      <c r="D108" s="2508"/>
      <c r="E108" s="2508"/>
      <c r="F108" s="2508"/>
      <c r="G108" s="2508"/>
      <c r="H108" s="2508"/>
      <c r="I108" s="2508"/>
    </row>
    <row r="109" spans="1:9">
      <c r="A109" s="2508"/>
      <c r="B109" s="2508"/>
      <c r="C109" s="2508"/>
      <c r="D109" s="2508"/>
      <c r="E109" s="2508"/>
      <c r="F109" s="2508"/>
      <c r="G109" s="2508"/>
      <c r="H109" s="2508"/>
      <c r="I109" s="2508"/>
    </row>
    <row r="110" spans="1:9">
      <c r="A110" s="2593"/>
      <c r="B110" s="2594"/>
      <c r="C110" s="2594"/>
      <c r="D110" s="2594"/>
      <c r="E110" s="2594"/>
      <c r="F110" s="2594"/>
      <c r="G110" s="2594"/>
      <c r="H110" s="2594"/>
      <c r="I110" s="2595"/>
    </row>
    <row r="111" spans="1:9">
      <c r="A111" s="841"/>
      <c r="B111" s="841"/>
      <c r="C111" s="841"/>
      <c r="D111" s="841"/>
      <c r="E111" s="841"/>
      <c r="F111" s="841"/>
      <c r="G111" s="841"/>
      <c r="H111" s="841"/>
      <c r="I111" s="841"/>
    </row>
    <row r="112" spans="1:9">
      <c r="A112" s="2466" t="s">
        <v>441</v>
      </c>
      <c r="B112" s="2466"/>
      <c r="C112" s="2466"/>
      <c r="D112" s="2466"/>
      <c r="E112" s="2466"/>
      <c r="F112" s="2466"/>
      <c r="G112" s="2466"/>
      <c r="H112" s="2466"/>
      <c r="I112" s="2466"/>
    </row>
    <row r="113" spans="1:9" ht="12" customHeight="1">
      <c r="A113" s="863" t="s">
        <v>92</v>
      </c>
      <c r="B113" s="863"/>
      <c r="C113" s="863"/>
      <c r="D113" s="863"/>
      <c r="E113" s="863"/>
      <c r="F113" s="863"/>
      <c r="G113" s="863"/>
      <c r="H113" s="863"/>
      <c r="I113" s="863"/>
    </row>
    <row r="114" spans="1:9" ht="41.25" customHeight="1">
      <c r="A114" s="2508" t="s">
        <v>794</v>
      </c>
      <c r="B114" s="2508"/>
      <c r="C114" s="2508"/>
      <c r="D114" s="2508"/>
      <c r="E114" s="2508"/>
      <c r="F114" s="2508"/>
      <c r="G114" s="2508"/>
      <c r="H114" s="2508"/>
      <c r="I114" s="2508"/>
    </row>
    <row r="115" spans="1:9">
      <c r="A115" s="2508"/>
      <c r="B115" s="2508"/>
      <c r="C115" s="2508"/>
      <c r="D115" s="2508"/>
      <c r="E115" s="2508"/>
      <c r="F115" s="2508"/>
      <c r="G115" s="2508"/>
      <c r="H115" s="2508"/>
      <c r="I115" s="2508"/>
    </row>
    <row r="116" spans="1:9" ht="15">
      <c r="A116" s="879" t="s">
        <v>795</v>
      </c>
      <c r="B116" s="840"/>
      <c r="C116" s="840"/>
      <c r="D116" s="840"/>
      <c r="E116" s="840"/>
      <c r="F116" s="840"/>
      <c r="G116" s="840"/>
      <c r="H116" s="840"/>
      <c r="I116" s="840"/>
    </row>
    <row r="117" spans="1:9" ht="15">
      <c r="A117" s="879" t="s">
        <v>796</v>
      </c>
      <c r="B117" s="840"/>
      <c r="C117" s="840"/>
      <c r="D117" s="840"/>
      <c r="E117" s="840"/>
      <c r="F117" s="840"/>
      <c r="G117" s="840"/>
      <c r="H117" s="840"/>
      <c r="I117" s="840"/>
    </row>
    <row r="118" spans="1:9" ht="15">
      <c r="A118" s="879"/>
      <c r="B118" s="840"/>
      <c r="C118" s="840"/>
      <c r="D118" s="840"/>
      <c r="E118" s="840"/>
      <c r="F118" s="840"/>
      <c r="G118" s="840"/>
      <c r="H118" s="840"/>
      <c r="I118" s="840"/>
    </row>
    <row r="119" spans="1:9" ht="15">
      <c r="A119" s="879" t="s">
        <v>797</v>
      </c>
      <c r="B119" s="840"/>
      <c r="C119" s="840"/>
      <c r="D119" s="840"/>
      <c r="E119" s="840"/>
      <c r="F119" s="840"/>
      <c r="G119" s="840"/>
      <c r="H119" s="840"/>
      <c r="I119" s="840"/>
    </row>
  </sheetData>
  <mergeCells count="97">
    <mergeCell ref="A64:B64"/>
    <mergeCell ref="A65:B65"/>
    <mergeCell ref="A66:B66"/>
    <mergeCell ref="A55:B55"/>
    <mergeCell ref="A50:B50"/>
    <mergeCell ref="A51:B51"/>
    <mergeCell ref="A52:B52"/>
    <mergeCell ref="A53:B53"/>
    <mergeCell ref="A86:B86"/>
    <mergeCell ref="A87:B87"/>
    <mergeCell ref="A88:B88"/>
    <mergeCell ref="A89:B89"/>
    <mergeCell ref="A67:B67"/>
    <mergeCell ref="A71:B71"/>
    <mergeCell ref="A82:B82"/>
    <mergeCell ref="A83:B83"/>
    <mergeCell ref="A84:B84"/>
    <mergeCell ref="A85:B85"/>
    <mergeCell ref="A68:B68"/>
    <mergeCell ref="A69:B69"/>
    <mergeCell ref="A70:B70"/>
    <mergeCell ref="A80:B80"/>
    <mergeCell ref="A72:B72"/>
    <mergeCell ref="A73:B73"/>
    <mergeCell ref="A103:B103"/>
    <mergeCell ref="F97:G97"/>
    <mergeCell ref="A94:B94"/>
    <mergeCell ref="A95:B95"/>
    <mergeCell ref="A96:B96"/>
    <mergeCell ref="A97:B97"/>
    <mergeCell ref="A99:I99"/>
    <mergeCell ref="A91:B91"/>
    <mergeCell ref="A100:B100"/>
    <mergeCell ref="A101:B101"/>
    <mergeCell ref="A102:B102"/>
    <mergeCell ref="A15:A17"/>
    <mergeCell ref="A20:I20"/>
    <mergeCell ref="F22:I22"/>
    <mergeCell ref="F23:I23"/>
    <mergeCell ref="A56:B56"/>
    <mergeCell ref="C40:I40"/>
    <mergeCell ref="C39:I39"/>
    <mergeCell ref="C38:I38"/>
    <mergeCell ref="F25:I25"/>
    <mergeCell ref="F24:I24"/>
    <mergeCell ref="F26:I26"/>
    <mergeCell ref="F27:I27"/>
    <mergeCell ref="A29:I29"/>
    <mergeCell ref="A32:I32"/>
    <mergeCell ref="A3:I3"/>
    <mergeCell ref="A11:I11"/>
    <mergeCell ref="A5:B5"/>
    <mergeCell ref="A6:B6"/>
    <mergeCell ref="A7:B7"/>
    <mergeCell ref="A8:B8"/>
    <mergeCell ref="D5:I5"/>
    <mergeCell ref="D6:I6"/>
    <mergeCell ref="D7:I7"/>
    <mergeCell ref="D8:I8"/>
    <mergeCell ref="A9:B9"/>
    <mergeCell ref="D9:I9"/>
    <mergeCell ref="A35:I35"/>
    <mergeCell ref="A54:B54"/>
    <mergeCell ref="C41:I41"/>
    <mergeCell ref="A57:B57"/>
    <mergeCell ref="A63:B63"/>
    <mergeCell ref="A58:B58"/>
    <mergeCell ref="A59:B59"/>
    <mergeCell ref="A60:B60"/>
    <mergeCell ref="A61:B61"/>
    <mergeCell ref="A62:B62"/>
    <mergeCell ref="A48:B48"/>
    <mergeCell ref="A49:B49"/>
    <mergeCell ref="C37:I37"/>
    <mergeCell ref="A43:I43"/>
    <mergeCell ref="A45:B45"/>
    <mergeCell ref="A115:I115"/>
    <mergeCell ref="A112:I112"/>
    <mergeCell ref="A108:I108"/>
    <mergeCell ref="A109:I109"/>
    <mergeCell ref="A110:I110"/>
    <mergeCell ref="A106:I106"/>
    <mergeCell ref="A114:I114"/>
    <mergeCell ref="A46:B46"/>
    <mergeCell ref="A47:B47"/>
    <mergeCell ref="A92:B92"/>
    <mergeCell ref="A93:B93"/>
    <mergeCell ref="A81:B81"/>
    <mergeCell ref="A78:B78"/>
    <mergeCell ref="A74:B74"/>
    <mergeCell ref="A75:B75"/>
    <mergeCell ref="A76:B76"/>
    <mergeCell ref="A77:B77"/>
    <mergeCell ref="A79:B79"/>
    <mergeCell ref="A90:B90"/>
    <mergeCell ref="A104:B104"/>
    <mergeCell ref="F104:G104"/>
  </mergeCells>
  <pageMargins left="0.23622047244094491" right="0.23622047244094491" top="0.74803149606299213" bottom="0.74803149606299213" header="0.31496062992125984" footer="0.31496062992125984"/>
  <pageSetup paperSize="9" firstPageNumber="123" fitToHeight="5" orientation="landscape" useFirstPageNumber="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8.25"/>
  <cols>
    <col min="1" max="1" width="5.5" style="159" customWidth="1"/>
    <col min="2" max="2" width="6.5" style="151" customWidth="1"/>
    <col min="3" max="3" width="36.75" style="151" customWidth="1"/>
    <col min="4" max="4" width="9.5" style="151" customWidth="1"/>
    <col min="5" max="7" width="11" style="151" customWidth="1"/>
    <col min="8" max="8" width="8.75" style="151" customWidth="1"/>
    <col min="9" max="12" width="11" style="151" customWidth="1"/>
    <col min="13" max="13" width="8.75" style="151" customWidth="1"/>
    <col min="14" max="17" width="11" style="151" customWidth="1"/>
    <col min="18" max="18" width="8.75" style="151" customWidth="1"/>
    <col min="19" max="22" width="11" style="151" customWidth="1"/>
    <col min="23" max="23" width="8.75" style="151" customWidth="1"/>
    <col min="24" max="24" width="11" style="151" customWidth="1"/>
    <col min="25" max="16384" width="6.5" style="151"/>
  </cols>
  <sheetData>
    <row r="1" spans="1:24" s="153" customFormat="1" ht="15.75">
      <c r="A1" s="2317" t="s">
        <v>132</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976" t="s">
        <v>101</v>
      </c>
      <c r="G5" s="976" t="s">
        <v>36</v>
      </c>
      <c r="H5" s="976" t="s">
        <v>342</v>
      </c>
      <c r="I5" s="2312"/>
      <c r="J5" s="2310"/>
      <c r="K5" s="976" t="s">
        <v>101</v>
      </c>
      <c r="L5" s="976" t="s">
        <v>36</v>
      </c>
      <c r="M5" s="976" t="s">
        <v>342</v>
      </c>
      <c r="N5" s="2312"/>
      <c r="O5" s="2310"/>
      <c r="P5" s="976" t="s">
        <v>101</v>
      </c>
      <c r="Q5" s="976" t="s">
        <v>36</v>
      </c>
      <c r="R5" s="976" t="s">
        <v>342</v>
      </c>
      <c r="S5" s="2312"/>
      <c r="T5" s="2310"/>
      <c r="U5" s="976" t="s">
        <v>101</v>
      </c>
      <c r="V5" s="976" t="s">
        <v>36</v>
      </c>
      <c r="W5" s="976" t="s">
        <v>342</v>
      </c>
      <c r="X5" s="2312"/>
    </row>
    <row r="6" spans="1:24" ht="9.75">
      <c r="A6" s="977" t="s">
        <v>0</v>
      </c>
      <c r="B6" s="2307" t="s">
        <v>1</v>
      </c>
      <c r="C6" s="2307"/>
      <c r="D6" s="978" t="s">
        <v>25</v>
      </c>
      <c r="E6" s="979">
        <v>62195807</v>
      </c>
      <c r="F6" s="980">
        <v>65590192.240000002</v>
      </c>
      <c r="G6" s="980">
        <v>65590191.940000005</v>
      </c>
      <c r="H6" s="981">
        <v>99.999999542614546</v>
      </c>
      <c r="I6" s="982">
        <v>59062682.210000001</v>
      </c>
      <c r="J6" s="979">
        <v>6851500</v>
      </c>
      <c r="K6" s="980">
        <v>7372884.2399999993</v>
      </c>
      <c r="L6" s="980">
        <v>7372884.2399999993</v>
      </c>
      <c r="M6" s="981">
        <v>100</v>
      </c>
      <c r="N6" s="982">
        <v>8297051.8899999997</v>
      </c>
      <c r="O6" s="984">
        <v>55344307</v>
      </c>
      <c r="P6" s="980">
        <v>58217308</v>
      </c>
      <c r="Q6" s="980">
        <v>58217307.700000003</v>
      </c>
      <c r="R6" s="981">
        <v>99.99999948468934</v>
      </c>
      <c r="S6" s="922">
        <v>50765630.32</v>
      </c>
      <c r="T6" s="979">
        <v>370000</v>
      </c>
      <c r="U6" s="980">
        <v>196180</v>
      </c>
      <c r="V6" s="980">
        <v>196180</v>
      </c>
      <c r="W6" s="981">
        <v>100</v>
      </c>
      <c r="X6" s="982">
        <v>436930</v>
      </c>
    </row>
    <row r="7" spans="1:24" ht="9.75">
      <c r="A7" s="962" t="s">
        <v>2</v>
      </c>
      <c r="B7" s="2305" t="s">
        <v>46</v>
      </c>
      <c r="C7" s="2305"/>
      <c r="D7" s="972" t="s">
        <v>25</v>
      </c>
      <c r="E7" s="938">
        <v>500000</v>
      </c>
      <c r="F7" s="925">
        <v>541411.23</v>
      </c>
      <c r="G7" s="925">
        <v>541411.23</v>
      </c>
      <c r="H7" s="926">
        <v>100</v>
      </c>
      <c r="I7" s="939">
        <v>885309.16</v>
      </c>
      <c r="J7" s="943">
        <v>500000</v>
      </c>
      <c r="K7" s="927">
        <v>541411.23</v>
      </c>
      <c r="L7" s="927">
        <v>541411.23</v>
      </c>
      <c r="M7" s="926">
        <v>100</v>
      </c>
      <c r="N7" s="944">
        <v>885309.16</v>
      </c>
      <c r="O7" s="985">
        <v>0</v>
      </c>
      <c r="P7" s="927">
        <v>0</v>
      </c>
      <c r="Q7" s="927">
        <v>0</v>
      </c>
      <c r="R7" s="926">
        <v>0</v>
      </c>
      <c r="S7" s="927">
        <v>0</v>
      </c>
      <c r="T7" s="956">
        <v>370000</v>
      </c>
      <c r="U7" s="927">
        <v>196180</v>
      </c>
      <c r="V7" s="927">
        <v>196180</v>
      </c>
      <c r="W7" s="926">
        <v>100</v>
      </c>
      <c r="X7" s="944">
        <v>436930</v>
      </c>
    </row>
    <row r="8" spans="1:24" ht="9.75">
      <c r="A8" s="963" t="s">
        <v>3</v>
      </c>
      <c r="B8" s="2308" t="s">
        <v>47</v>
      </c>
      <c r="C8" s="2308"/>
      <c r="D8" s="972" t="s">
        <v>25</v>
      </c>
      <c r="E8" s="938">
        <v>1500</v>
      </c>
      <c r="F8" s="925">
        <v>2444.41</v>
      </c>
      <c r="G8" s="925">
        <v>2444.41</v>
      </c>
      <c r="H8" s="926">
        <v>100</v>
      </c>
      <c r="I8" s="939">
        <v>1820.73</v>
      </c>
      <c r="J8" s="945">
        <v>1500</v>
      </c>
      <c r="K8" s="925">
        <v>2444.41</v>
      </c>
      <c r="L8" s="925">
        <v>2444.41</v>
      </c>
      <c r="M8" s="926">
        <v>100</v>
      </c>
      <c r="N8" s="939">
        <v>1820.73</v>
      </c>
      <c r="O8" s="986">
        <v>0</v>
      </c>
      <c r="P8" s="925">
        <v>0</v>
      </c>
      <c r="Q8" s="925">
        <v>0</v>
      </c>
      <c r="R8" s="926">
        <v>0</v>
      </c>
      <c r="S8" s="925">
        <v>0</v>
      </c>
      <c r="T8" s="938">
        <v>0</v>
      </c>
      <c r="U8" s="925">
        <v>0</v>
      </c>
      <c r="V8" s="925">
        <v>0</v>
      </c>
      <c r="W8" s="926">
        <v>0</v>
      </c>
      <c r="X8" s="939">
        <v>0</v>
      </c>
    </row>
    <row r="9" spans="1:24" ht="9.75">
      <c r="A9" s="963" t="s">
        <v>4</v>
      </c>
      <c r="B9" s="928" t="s">
        <v>62</v>
      </c>
      <c r="C9" s="968"/>
      <c r="D9" s="972" t="s">
        <v>25</v>
      </c>
      <c r="E9" s="938">
        <v>61694307</v>
      </c>
      <c r="F9" s="925">
        <v>65046336.600000001</v>
      </c>
      <c r="G9" s="925">
        <v>65046336.300000004</v>
      </c>
      <c r="H9" s="926">
        <v>99.999999538790334</v>
      </c>
      <c r="I9" s="939">
        <v>58175552.32</v>
      </c>
      <c r="J9" s="945">
        <v>6350000</v>
      </c>
      <c r="K9" s="925">
        <v>6829028.5999999996</v>
      </c>
      <c r="L9" s="925">
        <v>6829028.5999999996</v>
      </c>
      <c r="M9" s="926">
        <v>100</v>
      </c>
      <c r="N9" s="939">
        <v>7409922</v>
      </c>
      <c r="O9" s="986">
        <v>55344307</v>
      </c>
      <c r="P9" s="925">
        <v>58217308</v>
      </c>
      <c r="Q9" s="925">
        <v>58217307.700000003</v>
      </c>
      <c r="R9" s="926">
        <v>99.99999948468934</v>
      </c>
      <c r="S9" s="925">
        <v>50765630.32</v>
      </c>
      <c r="T9" s="938">
        <v>0</v>
      </c>
      <c r="U9" s="925">
        <v>0</v>
      </c>
      <c r="V9" s="925">
        <v>0</v>
      </c>
      <c r="W9" s="926">
        <v>0</v>
      </c>
      <c r="X9" s="939">
        <v>0</v>
      </c>
    </row>
    <row r="10" spans="1:24" ht="9.75">
      <c r="A10" s="961" t="s">
        <v>5</v>
      </c>
      <c r="B10" s="2320" t="s">
        <v>7</v>
      </c>
      <c r="C10" s="2320"/>
      <c r="D10" s="972" t="s">
        <v>25</v>
      </c>
      <c r="E10" s="940">
        <v>0</v>
      </c>
      <c r="F10" s="923">
        <v>0</v>
      </c>
      <c r="G10" s="923">
        <v>0</v>
      </c>
      <c r="H10" s="921">
        <v>0</v>
      </c>
      <c r="I10" s="941">
        <v>0</v>
      </c>
      <c r="J10" s="946">
        <v>0</v>
      </c>
      <c r="K10" s="923">
        <v>0</v>
      </c>
      <c r="L10" s="923">
        <v>0</v>
      </c>
      <c r="M10" s="921">
        <v>0</v>
      </c>
      <c r="N10" s="941">
        <v>0</v>
      </c>
      <c r="O10" s="987">
        <v>0</v>
      </c>
      <c r="P10" s="923">
        <v>0</v>
      </c>
      <c r="Q10" s="923">
        <v>0</v>
      </c>
      <c r="R10" s="921">
        <v>0</v>
      </c>
      <c r="S10" s="923">
        <v>0</v>
      </c>
      <c r="T10" s="940">
        <v>0</v>
      </c>
      <c r="U10" s="923">
        <v>0</v>
      </c>
      <c r="V10" s="923">
        <v>0</v>
      </c>
      <c r="W10" s="921">
        <v>0</v>
      </c>
      <c r="X10" s="941">
        <v>0</v>
      </c>
    </row>
    <row r="11" spans="1:24" ht="9.75">
      <c r="A11" s="961" t="s">
        <v>6</v>
      </c>
      <c r="B11" s="2320" t="s">
        <v>9</v>
      </c>
      <c r="C11" s="2320"/>
      <c r="D11" s="972" t="s">
        <v>25</v>
      </c>
      <c r="E11" s="936">
        <v>62195807</v>
      </c>
      <c r="F11" s="922">
        <v>65590191.93999999</v>
      </c>
      <c r="G11" s="922">
        <v>65580183.859999992</v>
      </c>
      <c r="H11" s="921">
        <v>99.98474149914189</v>
      </c>
      <c r="I11" s="937">
        <v>59062456.850000009</v>
      </c>
      <c r="J11" s="936">
        <v>6851500</v>
      </c>
      <c r="K11" s="922">
        <v>7372884.2400000012</v>
      </c>
      <c r="L11" s="922">
        <v>7362876.1600000011</v>
      </c>
      <c r="M11" s="921">
        <v>99.864258278385776</v>
      </c>
      <c r="N11" s="937">
        <v>8296826.5300000003</v>
      </c>
      <c r="O11" s="984">
        <v>55344307</v>
      </c>
      <c r="P11" s="922">
        <v>58217307.699999996</v>
      </c>
      <c r="Q11" s="922">
        <v>58217307.699999996</v>
      </c>
      <c r="R11" s="921">
        <v>100</v>
      </c>
      <c r="S11" s="922">
        <v>50765630.32</v>
      </c>
      <c r="T11" s="936">
        <v>246839</v>
      </c>
      <c r="U11" s="922">
        <v>102939.5</v>
      </c>
      <c r="V11" s="922">
        <v>102939.5</v>
      </c>
      <c r="W11" s="921">
        <v>100</v>
      </c>
      <c r="X11" s="937">
        <v>202557.1</v>
      </c>
    </row>
    <row r="12" spans="1:24" ht="9.75">
      <c r="A12" s="964" t="s">
        <v>8</v>
      </c>
      <c r="B12" s="2321" t="s">
        <v>28</v>
      </c>
      <c r="C12" s="2321"/>
      <c r="D12" s="972" t="s">
        <v>25</v>
      </c>
      <c r="E12" s="938">
        <v>913473</v>
      </c>
      <c r="F12" s="925">
        <v>1101853.5900000001</v>
      </c>
      <c r="G12" s="925">
        <v>1101853.5900000001</v>
      </c>
      <c r="H12" s="926">
        <v>100</v>
      </c>
      <c r="I12" s="939">
        <v>1380982.3499999999</v>
      </c>
      <c r="J12" s="947">
        <v>711835</v>
      </c>
      <c r="K12" s="929">
        <v>895701.18</v>
      </c>
      <c r="L12" s="929">
        <v>895701.18</v>
      </c>
      <c r="M12" s="926">
        <v>100</v>
      </c>
      <c r="N12" s="958">
        <v>1088793.6499999999</v>
      </c>
      <c r="O12" s="988">
        <v>201638</v>
      </c>
      <c r="P12" s="929">
        <v>206152.41</v>
      </c>
      <c r="Q12" s="929">
        <v>206152.41</v>
      </c>
      <c r="R12" s="926">
        <v>100</v>
      </c>
      <c r="S12" s="929">
        <v>292188.7</v>
      </c>
      <c r="T12" s="957">
        <v>7000</v>
      </c>
      <c r="U12" s="929">
        <v>2625</v>
      </c>
      <c r="V12" s="929">
        <v>2625</v>
      </c>
      <c r="W12" s="926">
        <v>100</v>
      </c>
      <c r="X12" s="958">
        <v>6458</v>
      </c>
    </row>
    <row r="13" spans="1:24" ht="9.75">
      <c r="A13" s="962" t="s">
        <v>10</v>
      </c>
      <c r="B13" s="2305" t="s">
        <v>29</v>
      </c>
      <c r="C13" s="2305"/>
      <c r="D13" s="972" t="s">
        <v>25</v>
      </c>
      <c r="E13" s="938">
        <v>2670000</v>
      </c>
      <c r="F13" s="925">
        <v>2122500</v>
      </c>
      <c r="G13" s="925">
        <v>2112491.92</v>
      </c>
      <c r="H13" s="926">
        <v>99.528476796230862</v>
      </c>
      <c r="I13" s="939">
        <v>2423974.64</v>
      </c>
      <c r="J13" s="947">
        <v>2670000</v>
      </c>
      <c r="K13" s="925">
        <v>2122500</v>
      </c>
      <c r="L13" s="925">
        <v>2112491.92</v>
      </c>
      <c r="M13" s="926">
        <v>99.528476796230862</v>
      </c>
      <c r="N13" s="939">
        <v>2423974.64</v>
      </c>
      <c r="O13" s="986">
        <v>0</v>
      </c>
      <c r="P13" s="925">
        <v>0</v>
      </c>
      <c r="Q13" s="925">
        <v>0</v>
      </c>
      <c r="R13" s="926">
        <v>0</v>
      </c>
      <c r="S13" s="925">
        <v>0</v>
      </c>
      <c r="T13" s="938">
        <v>120000</v>
      </c>
      <c r="U13" s="925">
        <v>27321</v>
      </c>
      <c r="V13" s="925">
        <v>27321</v>
      </c>
      <c r="W13" s="926">
        <v>100</v>
      </c>
      <c r="X13" s="939">
        <v>76499</v>
      </c>
    </row>
    <row r="14" spans="1:24" ht="9.75">
      <c r="A14" s="962" t="s">
        <v>11</v>
      </c>
      <c r="B14" s="967" t="s">
        <v>63</v>
      </c>
      <c r="C14" s="967"/>
      <c r="D14" s="972" t="s">
        <v>25</v>
      </c>
      <c r="E14" s="938">
        <v>0</v>
      </c>
      <c r="F14" s="925">
        <v>0</v>
      </c>
      <c r="G14" s="925">
        <v>0</v>
      </c>
      <c r="H14" s="926">
        <v>0</v>
      </c>
      <c r="I14" s="939">
        <v>0</v>
      </c>
      <c r="J14" s="947">
        <v>0</v>
      </c>
      <c r="K14" s="925">
        <v>0</v>
      </c>
      <c r="L14" s="925">
        <v>0</v>
      </c>
      <c r="M14" s="926">
        <v>0</v>
      </c>
      <c r="N14" s="939">
        <v>0</v>
      </c>
      <c r="O14" s="986">
        <v>0</v>
      </c>
      <c r="P14" s="925">
        <v>0</v>
      </c>
      <c r="Q14" s="925">
        <v>0</v>
      </c>
      <c r="R14" s="926">
        <v>0</v>
      </c>
      <c r="S14" s="925">
        <v>0</v>
      </c>
      <c r="T14" s="938">
        <v>0</v>
      </c>
      <c r="U14" s="925">
        <v>0</v>
      </c>
      <c r="V14" s="925">
        <v>0</v>
      </c>
      <c r="W14" s="926">
        <v>0</v>
      </c>
      <c r="X14" s="939">
        <v>0</v>
      </c>
    </row>
    <row r="15" spans="1:24" ht="9.75">
      <c r="A15" s="962" t="s">
        <v>12</v>
      </c>
      <c r="B15" s="2305" t="s">
        <v>64</v>
      </c>
      <c r="C15" s="2305"/>
      <c r="D15" s="972" t="s">
        <v>25</v>
      </c>
      <c r="E15" s="938">
        <v>1020000</v>
      </c>
      <c r="F15" s="925">
        <v>2002203.34</v>
      </c>
      <c r="G15" s="925">
        <v>2002203.34</v>
      </c>
      <c r="H15" s="926">
        <v>100</v>
      </c>
      <c r="I15" s="939">
        <v>2085546.57</v>
      </c>
      <c r="J15" s="947">
        <v>1020000</v>
      </c>
      <c r="K15" s="925">
        <v>2002203.34</v>
      </c>
      <c r="L15" s="925">
        <v>2002203.34</v>
      </c>
      <c r="M15" s="926">
        <v>100</v>
      </c>
      <c r="N15" s="939">
        <v>2085546.57</v>
      </c>
      <c r="O15" s="986">
        <v>0</v>
      </c>
      <c r="P15" s="925">
        <v>0</v>
      </c>
      <c r="Q15" s="925">
        <v>0</v>
      </c>
      <c r="R15" s="926">
        <v>0</v>
      </c>
      <c r="S15" s="925">
        <v>0</v>
      </c>
      <c r="T15" s="938">
        <v>16000</v>
      </c>
      <c r="U15" s="925">
        <v>11162</v>
      </c>
      <c r="V15" s="925">
        <v>11162</v>
      </c>
      <c r="W15" s="926">
        <v>100</v>
      </c>
      <c r="X15" s="939">
        <v>26855</v>
      </c>
    </row>
    <row r="16" spans="1:24" ht="9.75">
      <c r="A16" s="962" t="s">
        <v>13</v>
      </c>
      <c r="B16" s="2305" t="s">
        <v>30</v>
      </c>
      <c r="C16" s="2305"/>
      <c r="D16" s="972" t="s">
        <v>25</v>
      </c>
      <c r="E16" s="938">
        <v>43000</v>
      </c>
      <c r="F16" s="925">
        <v>21309</v>
      </c>
      <c r="G16" s="925">
        <v>21309</v>
      </c>
      <c r="H16" s="926">
        <v>100</v>
      </c>
      <c r="I16" s="939">
        <v>46440</v>
      </c>
      <c r="J16" s="947">
        <v>3000</v>
      </c>
      <c r="K16" s="925">
        <v>390</v>
      </c>
      <c r="L16" s="925">
        <v>390</v>
      </c>
      <c r="M16" s="926">
        <v>100</v>
      </c>
      <c r="N16" s="939">
        <v>3000</v>
      </c>
      <c r="O16" s="986">
        <v>40000</v>
      </c>
      <c r="P16" s="925">
        <v>20919</v>
      </c>
      <c r="Q16" s="925">
        <v>20919</v>
      </c>
      <c r="R16" s="926">
        <v>100</v>
      </c>
      <c r="S16" s="925">
        <v>43440</v>
      </c>
      <c r="T16" s="938">
        <v>0</v>
      </c>
      <c r="U16" s="925">
        <v>0</v>
      </c>
      <c r="V16" s="925">
        <v>0</v>
      </c>
      <c r="W16" s="926">
        <v>0</v>
      </c>
      <c r="X16" s="939">
        <v>0</v>
      </c>
    </row>
    <row r="17" spans="1:24" ht="9.75">
      <c r="A17" s="962" t="s">
        <v>14</v>
      </c>
      <c r="B17" s="967" t="s">
        <v>48</v>
      </c>
      <c r="C17" s="967"/>
      <c r="D17" s="972" t="s">
        <v>25</v>
      </c>
      <c r="E17" s="938">
        <v>5000</v>
      </c>
      <c r="F17" s="925">
        <v>4723</v>
      </c>
      <c r="G17" s="925">
        <v>4723</v>
      </c>
      <c r="H17" s="926">
        <v>100</v>
      </c>
      <c r="I17" s="939">
        <v>4940</v>
      </c>
      <c r="J17" s="947">
        <v>5000</v>
      </c>
      <c r="K17" s="925">
        <v>4723</v>
      </c>
      <c r="L17" s="925">
        <v>4723</v>
      </c>
      <c r="M17" s="926">
        <v>100</v>
      </c>
      <c r="N17" s="939">
        <v>4940</v>
      </c>
      <c r="O17" s="986">
        <v>0</v>
      </c>
      <c r="P17" s="925">
        <v>0</v>
      </c>
      <c r="Q17" s="925">
        <v>0</v>
      </c>
      <c r="R17" s="926">
        <v>0</v>
      </c>
      <c r="S17" s="925">
        <v>0</v>
      </c>
      <c r="T17" s="938">
        <v>0</v>
      </c>
      <c r="U17" s="925">
        <v>0</v>
      </c>
      <c r="V17" s="925">
        <v>0</v>
      </c>
      <c r="W17" s="926">
        <v>0</v>
      </c>
      <c r="X17" s="939">
        <v>0</v>
      </c>
    </row>
    <row r="18" spans="1:24" ht="9.75">
      <c r="A18" s="962" t="s">
        <v>15</v>
      </c>
      <c r="B18" s="2305" t="s">
        <v>31</v>
      </c>
      <c r="C18" s="2305"/>
      <c r="D18" s="972" t="s">
        <v>25</v>
      </c>
      <c r="E18" s="938">
        <v>681000</v>
      </c>
      <c r="F18" s="925">
        <v>633412.68999999994</v>
      </c>
      <c r="G18" s="925">
        <v>633412.68999999994</v>
      </c>
      <c r="H18" s="926">
        <v>100</v>
      </c>
      <c r="I18" s="939">
        <v>630059.46</v>
      </c>
      <c r="J18" s="947">
        <v>555000</v>
      </c>
      <c r="K18" s="925">
        <v>431143.62</v>
      </c>
      <c r="L18" s="925">
        <v>431143.62</v>
      </c>
      <c r="M18" s="926">
        <v>100</v>
      </c>
      <c r="N18" s="939">
        <v>513775.51</v>
      </c>
      <c r="O18" s="986">
        <v>126000</v>
      </c>
      <c r="P18" s="925">
        <v>202269.07</v>
      </c>
      <c r="Q18" s="925">
        <v>202269.07</v>
      </c>
      <c r="R18" s="926">
        <v>100</v>
      </c>
      <c r="S18" s="925">
        <v>116283.95</v>
      </c>
      <c r="T18" s="938">
        <v>6500</v>
      </c>
      <c r="U18" s="925">
        <v>2295</v>
      </c>
      <c r="V18" s="925">
        <v>2295</v>
      </c>
      <c r="W18" s="926">
        <v>100</v>
      </c>
      <c r="X18" s="939">
        <v>8106</v>
      </c>
    </row>
    <row r="19" spans="1:24" ht="9.75">
      <c r="A19" s="962" t="s">
        <v>16</v>
      </c>
      <c r="B19" s="2305" t="s">
        <v>32</v>
      </c>
      <c r="C19" s="2305"/>
      <c r="D19" s="972" t="s">
        <v>25</v>
      </c>
      <c r="E19" s="938">
        <v>40536492</v>
      </c>
      <c r="F19" s="925">
        <v>42060166</v>
      </c>
      <c r="G19" s="925">
        <v>42060166</v>
      </c>
      <c r="H19" s="926">
        <v>100</v>
      </c>
      <c r="I19" s="939">
        <v>37208727</v>
      </c>
      <c r="J19" s="948">
        <v>248465</v>
      </c>
      <c r="K19" s="925">
        <v>185900</v>
      </c>
      <c r="L19" s="925">
        <v>185900</v>
      </c>
      <c r="M19" s="926">
        <v>100</v>
      </c>
      <c r="N19" s="939">
        <v>284915</v>
      </c>
      <c r="O19" s="986">
        <v>40288027</v>
      </c>
      <c r="P19" s="925">
        <v>41874266</v>
      </c>
      <c r="Q19" s="925">
        <v>41874266</v>
      </c>
      <c r="R19" s="926">
        <v>100</v>
      </c>
      <c r="S19" s="925">
        <v>36923812</v>
      </c>
      <c r="T19" s="959">
        <v>52770</v>
      </c>
      <c r="U19" s="931">
        <v>24135</v>
      </c>
      <c r="V19" s="931">
        <v>24135</v>
      </c>
      <c r="W19" s="926">
        <v>100</v>
      </c>
      <c r="X19" s="960">
        <v>50000</v>
      </c>
    </row>
    <row r="20" spans="1:24" ht="9.75">
      <c r="A20" s="962" t="s">
        <v>17</v>
      </c>
      <c r="B20" s="2305" t="s">
        <v>49</v>
      </c>
      <c r="C20" s="2305"/>
      <c r="D20" s="972" t="s">
        <v>25</v>
      </c>
      <c r="E20" s="938">
        <v>13736682</v>
      </c>
      <c r="F20" s="925">
        <v>14133680.159999998</v>
      </c>
      <c r="G20" s="925">
        <v>14133680.159999998</v>
      </c>
      <c r="H20" s="926">
        <v>100</v>
      </c>
      <c r="I20" s="939">
        <v>12381159.07</v>
      </c>
      <c r="J20" s="947">
        <v>0</v>
      </c>
      <c r="K20" s="925">
        <v>12011.42</v>
      </c>
      <c r="L20" s="925">
        <v>12011.42</v>
      </c>
      <c r="M20" s="926">
        <v>100</v>
      </c>
      <c r="N20" s="939">
        <v>14372.4</v>
      </c>
      <c r="O20" s="986">
        <v>13736682</v>
      </c>
      <c r="P20" s="925">
        <v>14121668.739999998</v>
      </c>
      <c r="Q20" s="925">
        <v>14121668.739999998</v>
      </c>
      <c r="R20" s="926">
        <v>100</v>
      </c>
      <c r="S20" s="925">
        <v>12366786.67</v>
      </c>
      <c r="T20" s="938">
        <v>16518</v>
      </c>
      <c r="U20" s="925">
        <v>8259.5</v>
      </c>
      <c r="V20" s="925">
        <v>8259.5</v>
      </c>
      <c r="W20" s="926">
        <v>100</v>
      </c>
      <c r="X20" s="939">
        <v>15616.1</v>
      </c>
    </row>
    <row r="21" spans="1:24" ht="9.75">
      <c r="A21" s="962" t="s">
        <v>18</v>
      </c>
      <c r="B21" s="2305" t="s">
        <v>50</v>
      </c>
      <c r="C21" s="2305"/>
      <c r="D21" s="972" t="s">
        <v>25</v>
      </c>
      <c r="E21" s="938">
        <v>856960</v>
      </c>
      <c r="F21" s="925">
        <v>928294</v>
      </c>
      <c r="G21" s="925">
        <v>928294</v>
      </c>
      <c r="H21" s="926">
        <v>100</v>
      </c>
      <c r="I21" s="939">
        <v>767029</v>
      </c>
      <c r="J21" s="947">
        <v>15000</v>
      </c>
      <c r="K21" s="925">
        <v>69672</v>
      </c>
      <c r="L21" s="925">
        <v>69672</v>
      </c>
      <c r="M21" s="926">
        <v>100</v>
      </c>
      <c r="N21" s="939">
        <v>15840</v>
      </c>
      <c r="O21" s="986">
        <v>841960</v>
      </c>
      <c r="P21" s="925">
        <v>858622</v>
      </c>
      <c r="Q21" s="925">
        <v>858622</v>
      </c>
      <c r="R21" s="926">
        <v>100</v>
      </c>
      <c r="S21" s="925">
        <v>751189</v>
      </c>
      <c r="T21" s="938">
        <v>965</v>
      </c>
      <c r="U21" s="925">
        <v>483</v>
      </c>
      <c r="V21" s="925">
        <v>483</v>
      </c>
      <c r="W21" s="926">
        <v>100</v>
      </c>
      <c r="X21" s="939">
        <v>910</v>
      </c>
    </row>
    <row r="22" spans="1:24" ht="9.75">
      <c r="A22" s="962" t="s">
        <v>19</v>
      </c>
      <c r="B22" s="2305" t="s">
        <v>65</v>
      </c>
      <c r="C22" s="2305"/>
      <c r="D22" s="972" t="s">
        <v>25</v>
      </c>
      <c r="E22" s="938">
        <v>0</v>
      </c>
      <c r="F22" s="925">
        <v>0</v>
      </c>
      <c r="G22" s="925">
        <v>0</v>
      </c>
      <c r="H22" s="926">
        <v>0</v>
      </c>
      <c r="I22" s="939">
        <v>0</v>
      </c>
      <c r="J22" s="947">
        <v>0</v>
      </c>
      <c r="K22" s="925">
        <v>0</v>
      </c>
      <c r="L22" s="925">
        <v>0</v>
      </c>
      <c r="M22" s="926">
        <v>0</v>
      </c>
      <c r="N22" s="939">
        <v>0</v>
      </c>
      <c r="O22" s="986">
        <v>0</v>
      </c>
      <c r="P22" s="925">
        <v>0</v>
      </c>
      <c r="Q22" s="925">
        <v>0</v>
      </c>
      <c r="R22" s="926">
        <v>0</v>
      </c>
      <c r="S22" s="925">
        <v>0</v>
      </c>
      <c r="T22" s="938">
        <v>0</v>
      </c>
      <c r="U22" s="925">
        <v>0</v>
      </c>
      <c r="V22" s="925">
        <v>0</v>
      </c>
      <c r="W22" s="926">
        <v>0</v>
      </c>
      <c r="X22" s="939">
        <v>0</v>
      </c>
    </row>
    <row r="23" spans="1:24" ht="9.75">
      <c r="A23" s="962" t="s">
        <v>20</v>
      </c>
      <c r="B23" s="967" t="s">
        <v>66</v>
      </c>
      <c r="C23" s="967"/>
      <c r="D23" s="972" t="s">
        <v>25</v>
      </c>
      <c r="E23" s="938">
        <v>0</v>
      </c>
      <c r="F23" s="925">
        <v>0</v>
      </c>
      <c r="G23" s="925">
        <v>0</v>
      </c>
      <c r="H23" s="926">
        <v>0</v>
      </c>
      <c r="I23" s="939">
        <v>5000</v>
      </c>
      <c r="J23" s="947">
        <v>0</v>
      </c>
      <c r="K23" s="925">
        <v>0</v>
      </c>
      <c r="L23" s="925">
        <v>0</v>
      </c>
      <c r="M23" s="926">
        <v>0</v>
      </c>
      <c r="N23" s="939">
        <v>5000</v>
      </c>
      <c r="O23" s="986">
        <v>0</v>
      </c>
      <c r="P23" s="925">
        <v>0</v>
      </c>
      <c r="Q23" s="925">
        <v>0</v>
      </c>
      <c r="R23" s="926">
        <v>0</v>
      </c>
      <c r="S23" s="925">
        <v>0</v>
      </c>
      <c r="T23" s="938">
        <v>0</v>
      </c>
      <c r="U23" s="925">
        <v>0</v>
      </c>
      <c r="V23" s="925">
        <v>0</v>
      </c>
      <c r="W23" s="926">
        <v>0</v>
      </c>
      <c r="X23" s="939">
        <v>0</v>
      </c>
    </row>
    <row r="24" spans="1:24" ht="9.75">
      <c r="A24" s="962" t="s">
        <v>21</v>
      </c>
      <c r="B24" s="967" t="s">
        <v>73</v>
      </c>
      <c r="C24" s="967"/>
      <c r="D24" s="972" t="s">
        <v>25</v>
      </c>
      <c r="E24" s="938">
        <v>0</v>
      </c>
      <c r="F24" s="925">
        <v>0</v>
      </c>
      <c r="G24" s="925">
        <v>0</v>
      </c>
      <c r="H24" s="926">
        <v>0</v>
      </c>
      <c r="I24" s="939">
        <v>0</v>
      </c>
      <c r="J24" s="947">
        <v>0</v>
      </c>
      <c r="K24" s="925">
        <v>0</v>
      </c>
      <c r="L24" s="925">
        <v>0</v>
      </c>
      <c r="M24" s="926">
        <v>0</v>
      </c>
      <c r="N24" s="939">
        <v>0</v>
      </c>
      <c r="O24" s="986">
        <v>0</v>
      </c>
      <c r="P24" s="925">
        <v>0</v>
      </c>
      <c r="Q24" s="925">
        <v>0</v>
      </c>
      <c r="R24" s="926">
        <v>0</v>
      </c>
      <c r="S24" s="925">
        <v>0</v>
      </c>
      <c r="T24" s="938">
        <v>0</v>
      </c>
      <c r="U24" s="925">
        <v>0</v>
      </c>
      <c r="V24" s="925">
        <v>0</v>
      </c>
      <c r="W24" s="926">
        <v>0</v>
      </c>
      <c r="X24" s="939">
        <v>0</v>
      </c>
    </row>
    <row r="25" spans="1:24" ht="9.75">
      <c r="A25" s="964" t="s">
        <v>22</v>
      </c>
      <c r="B25" s="970" t="s">
        <v>68</v>
      </c>
      <c r="C25" s="970"/>
      <c r="D25" s="972" t="s">
        <v>25</v>
      </c>
      <c r="E25" s="938">
        <v>0</v>
      </c>
      <c r="F25" s="925">
        <v>0</v>
      </c>
      <c r="G25" s="925">
        <v>0</v>
      </c>
      <c r="H25" s="926">
        <v>0</v>
      </c>
      <c r="I25" s="939">
        <v>0</v>
      </c>
      <c r="J25" s="947">
        <v>0</v>
      </c>
      <c r="K25" s="929">
        <v>0</v>
      </c>
      <c r="L25" s="929">
        <v>0</v>
      </c>
      <c r="M25" s="926">
        <v>0</v>
      </c>
      <c r="N25" s="958">
        <v>0</v>
      </c>
      <c r="O25" s="988">
        <v>0</v>
      </c>
      <c r="P25" s="929">
        <v>0</v>
      </c>
      <c r="Q25" s="929">
        <v>0</v>
      </c>
      <c r="R25" s="926">
        <v>0</v>
      </c>
      <c r="S25" s="929">
        <v>0</v>
      </c>
      <c r="T25" s="957">
        <v>0</v>
      </c>
      <c r="U25" s="929">
        <v>0</v>
      </c>
      <c r="V25" s="929">
        <v>0</v>
      </c>
      <c r="W25" s="926">
        <v>0</v>
      </c>
      <c r="X25" s="939">
        <v>0</v>
      </c>
    </row>
    <row r="26" spans="1:24" ht="9.75">
      <c r="A26" s="962" t="s">
        <v>23</v>
      </c>
      <c r="B26" s="2305" t="s">
        <v>69</v>
      </c>
      <c r="C26" s="2305"/>
      <c r="D26" s="972" t="s">
        <v>25</v>
      </c>
      <c r="E26" s="938">
        <v>1327500</v>
      </c>
      <c r="F26" s="925">
        <v>1354133</v>
      </c>
      <c r="G26" s="925">
        <v>1354133</v>
      </c>
      <c r="H26" s="932">
        <v>100</v>
      </c>
      <c r="I26" s="939">
        <v>1295740</v>
      </c>
      <c r="J26" s="947">
        <v>1327500</v>
      </c>
      <c r="K26" s="930">
        <v>1354133</v>
      </c>
      <c r="L26" s="930">
        <v>1354133</v>
      </c>
      <c r="M26" s="926">
        <v>100</v>
      </c>
      <c r="N26" s="1003">
        <v>1295740</v>
      </c>
      <c r="O26" s="989">
        <v>0</v>
      </c>
      <c r="P26" s="930">
        <v>0</v>
      </c>
      <c r="Q26" s="930">
        <v>0</v>
      </c>
      <c r="R26" s="926">
        <v>0</v>
      </c>
      <c r="S26" s="930">
        <v>0</v>
      </c>
      <c r="T26" s="957">
        <v>27086</v>
      </c>
      <c r="U26" s="930">
        <v>26659</v>
      </c>
      <c r="V26" s="930">
        <v>26659</v>
      </c>
      <c r="W26" s="926">
        <v>100</v>
      </c>
      <c r="X26" s="939">
        <v>18113</v>
      </c>
    </row>
    <row r="27" spans="1:24" ht="9.75">
      <c r="A27" s="962" t="s">
        <v>45</v>
      </c>
      <c r="B27" s="967" t="s">
        <v>70</v>
      </c>
      <c r="C27" s="967"/>
      <c r="D27" s="972" t="s">
        <v>25</v>
      </c>
      <c r="E27" s="938">
        <v>0</v>
      </c>
      <c r="F27" s="925">
        <v>0</v>
      </c>
      <c r="G27" s="925">
        <v>0</v>
      </c>
      <c r="H27" s="932">
        <v>0</v>
      </c>
      <c r="I27" s="939">
        <v>0</v>
      </c>
      <c r="J27" s="947">
        <v>0</v>
      </c>
      <c r="K27" s="930">
        <v>0</v>
      </c>
      <c r="L27" s="930">
        <v>0</v>
      </c>
      <c r="M27" s="926">
        <v>0</v>
      </c>
      <c r="N27" s="1003">
        <v>0</v>
      </c>
      <c r="O27" s="989">
        <v>0</v>
      </c>
      <c r="P27" s="930">
        <v>0</v>
      </c>
      <c r="Q27" s="930">
        <v>0</v>
      </c>
      <c r="R27" s="926">
        <v>0</v>
      </c>
      <c r="S27" s="930">
        <v>0</v>
      </c>
      <c r="T27" s="957">
        <v>0</v>
      </c>
      <c r="U27" s="930">
        <v>0</v>
      </c>
      <c r="V27" s="930">
        <v>0</v>
      </c>
      <c r="W27" s="926">
        <v>0</v>
      </c>
      <c r="X27" s="939">
        <v>0</v>
      </c>
    </row>
    <row r="28" spans="1:24" ht="9.75">
      <c r="A28" s="962" t="s">
        <v>51</v>
      </c>
      <c r="B28" s="967" t="s">
        <v>74</v>
      </c>
      <c r="C28" s="967"/>
      <c r="D28" s="972" t="s">
        <v>25</v>
      </c>
      <c r="E28" s="938">
        <v>355000</v>
      </c>
      <c r="F28" s="925">
        <v>1171628.76</v>
      </c>
      <c r="G28" s="925">
        <v>1171628.76</v>
      </c>
      <c r="H28" s="932">
        <v>100</v>
      </c>
      <c r="I28" s="939">
        <v>747772.7</v>
      </c>
      <c r="J28" s="947">
        <v>245000</v>
      </c>
      <c r="K28" s="930">
        <v>238218.28</v>
      </c>
      <c r="L28" s="930">
        <v>238218.28</v>
      </c>
      <c r="M28" s="926">
        <v>100</v>
      </c>
      <c r="N28" s="1003">
        <v>475842.7</v>
      </c>
      <c r="O28" s="989">
        <v>110000</v>
      </c>
      <c r="P28" s="930">
        <v>933410.48</v>
      </c>
      <c r="Q28" s="930">
        <v>933410.48</v>
      </c>
      <c r="R28" s="926">
        <v>100</v>
      </c>
      <c r="S28" s="930">
        <v>271930</v>
      </c>
      <c r="T28" s="957">
        <v>0</v>
      </c>
      <c r="U28" s="930">
        <v>0</v>
      </c>
      <c r="V28" s="930">
        <v>0</v>
      </c>
      <c r="W28" s="926">
        <v>0</v>
      </c>
      <c r="X28" s="939">
        <v>0</v>
      </c>
    </row>
    <row r="29" spans="1:24" ht="9.75">
      <c r="A29" s="962" t="s">
        <v>52</v>
      </c>
      <c r="B29" s="2305" t="s">
        <v>67</v>
      </c>
      <c r="C29" s="2305"/>
      <c r="D29" s="972" t="s">
        <v>25</v>
      </c>
      <c r="E29" s="938">
        <v>50700</v>
      </c>
      <c r="F29" s="925">
        <v>56288.4</v>
      </c>
      <c r="G29" s="925">
        <v>56288.4</v>
      </c>
      <c r="H29" s="932">
        <v>100</v>
      </c>
      <c r="I29" s="939">
        <v>85086.06</v>
      </c>
      <c r="J29" s="947">
        <v>50700</v>
      </c>
      <c r="K29" s="930">
        <v>56288.4</v>
      </c>
      <c r="L29" s="930">
        <v>56288.4</v>
      </c>
      <c r="M29" s="926">
        <v>100</v>
      </c>
      <c r="N29" s="1003">
        <v>85086.06</v>
      </c>
      <c r="O29" s="989">
        <v>0</v>
      </c>
      <c r="P29" s="930">
        <v>0</v>
      </c>
      <c r="Q29" s="930">
        <v>0</v>
      </c>
      <c r="R29" s="926">
        <v>0</v>
      </c>
      <c r="S29" s="930">
        <v>0</v>
      </c>
      <c r="T29" s="957">
        <v>0</v>
      </c>
      <c r="U29" s="930">
        <v>0</v>
      </c>
      <c r="V29" s="930">
        <v>0</v>
      </c>
      <c r="W29" s="926">
        <v>0</v>
      </c>
      <c r="X29" s="939">
        <v>0</v>
      </c>
    </row>
    <row r="30" spans="1:24" ht="9.75">
      <c r="A30" s="962" t="s">
        <v>54</v>
      </c>
      <c r="B30" s="967" t="s">
        <v>53</v>
      </c>
      <c r="C30" s="967"/>
      <c r="D30" s="972" t="s">
        <v>25</v>
      </c>
      <c r="E30" s="938">
        <v>0</v>
      </c>
      <c r="F30" s="925">
        <v>0</v>
      </c>
      <c r="G30" s="925">
        <v>0</v>
      </c>
      <c r="H30" s="932">
        <v>0</v>
      </c>
      <c r="I30" s="939">
        <v>0</v>
      </c>
      <c r="J30" s="947">
        <v>0</v>
      </c>
      <c r="K30" s="930">
        <v>0</v>
      </c>
      <c r="L30" s="930">
        <v>0</v>
      </c>
      <c r="M30" s="926">
        <v>0</v>
      </c>
      <c r="N30" s="1003">
        <v>0</v>
      </c>
      <c r="O30" s="989">
        <v>0</v>
      </c>
      <c r="P30" s="930">
        <v>0</v>
      </c>
      <c r="Q30" s="930">
        <v>0</v>
      </c>
      <c r="R30" s="926">
        <v>0</v>
      </c>
      <c r="S30" s="930">
        <v>0</v>
      </c>
      <c r="T30" s="957">
        <v>0</v>
      </c>
      <c r="U30" s="930">
        <v>0</v>
      </c>
      <c r="V30" s="930">
        <v>0</v>
      </c>
      <c r="W30" s="926">
        <v>0</v>
      </c>
      <c r="X30" s="939">
        <v>0</v>
      </c>
    </row>
    <row r="31" spans="1:24" ht="9.75">
      <c r="A31" s="962" t="s">
        <v>55</v>
      </c>
      <c r="B31" s="967" t="s">
        <v>71</v>
      </c>
      <c r="C31" s="967"/>
      <c r="D31" s="972" t="s">
        <v>25</v>
      </c>
      <c r="E31" s="938">
        <v>0</v>
      </c>
      <c r="F31" s="925">
        <v>0</v>
      </c>
      <c r="G31" s="925">
        <v>0</v>
      </c>
      <c r="H31" s="932">
        <v>0</v>
      </c>
      <c r="I31" s="939">
        <v>0</v>
      </c>
      <c r="J31" s="947">
        <v>0</v>
      </c>
      <c r="K31" s="933">
        <v>0</v>
      </c>
      <c r="L31" s="933">
        <v>0</v>
      </c>
      <c r="M31" s="926">
        <v>0</v>
      </c>
      <c r="N31" s="1004">
        <v>0</v>
      </c>
      <c r="O31" s="990">
        <v>0</v>
      </c>
      <c r="P31" s="933">
        <v>0</v>
      </c>
      <c r="Q31" s="933">
        <v>0</v>
      </c>
      <c r="R31" s="926">
        <v>0</v>
      </c>
      <c r="S31" s="933">
        <v>0</v>
      </c>
      <c r="T31" s="957">
        <v>0</v>
      </c>
      <c r="U31" s="934">
        <v>0</v>
      </c>
      <c r="V31" s="934">
        <v>0</v>
      </c>
      <c r="W31" s="926">
        <v>0</v>
      </c>
      <c r="X31" s="939">
        <v>0</v>
      </c>
    </row>
    <row r="32" spans="1:24" ht="9.75">
      <c r="A32" s="964" t="s">
        <v>56</v>
      </c>
      <c r="B32" s="970" t="s">
        <v>72</v>
      </c>
      <c r="C32" s="970"/>
      <c r="D32" s="972" t="s">
        <v>25</v>
      </c>
      <c r="E32" s="938">
        <v>0</v>
      </c>
      <c r="F32" s="925">
        <v>0</v>
      </c>
      <c r="G32" s="925">
        <v>0</v>
      </c>
      <c r="H32" s="932">
        <v>0</v>
      </c>
      <c r="I32" s="939">
        <v>0</v>
      </c>
      <c r="J32" s="947">
        <v>0</v>
      </c>
      <c r="K32" s="934">
        <v>0</v>
      </c>
      <c r="L32" s="934">
        <v>0</v>
      </c>
      <c r="M32" s="926">
        <v>0</v>
      </c>
      <c r="N32" s="949">
        <v>0</v>
      </c>
      <c r="O32" s="991">
        <v>0</v>
      </c>
      <c r="P32" s="934">
        <v>0</v>
      </c>
      <c r="Q32" s="934">
        <v>0</v>
      </c>
      <c r="R32" s="926">
        <v>0</v>
      </c>
      <c r="S32" s="934">
        <v>0</v>
      </c>
      <c r="T32" s="957">
        <v>0</v>
      </c>
      <c r="U32" s="934">
        <v>0</v>
      </c>
      <c r="V32" s="934">
        <v>0</v>
      </c>
      <c r="W32" s="926">
        <v>0</v>
      </c>
      <c r="X32" s="949">
        <v>0</v>
      </c>
    </row>
    <row r="33" spans="1:24" ht="9.75">
      <c r="A33" s="961" t="s">
        <v>57</v>
      </c>
      <c r="B33" s="969" t="s">
        <v>58</v>
      </c>
      <c r="C33" s="969"/>
      <c r="D33" s="972" t="s">
        <v>25</v>
      </c>
      <c r="E33" s="936">
        <v>0</v>
      </c>
      <c r="F33" s="922">
        <v>0.30000001192092896</v>
      </c>
      <c r="G33" s="922">
        <v>10008.080000013113</v>
      </c>
      <c r="H33" s="935">
        <v>0</v>
      </c>
      <c r="I33" s="937">
        <v>225.35999999195337</v>
      </c>
      <c r="J33" s="936">
        <v>0</v>
      </c>
      <c r="K33" s="922">
        <v>0</v>
      </c>
      <c r="L33" s="922">
        <v>10008.079999998212</v>
      </c>
      <c r="M33" s="921">
        <v>0</v>
      </c>
      <c r="N33" s="937">
        <v>225.35999999940395</v>
      </c>
      <c r="O33" s="984">
        <v>0</v>
      </c>
      <c r="P33" s="922">
        <v>0.30000000447034836</v>
      </c>
      <c r="Q33" s="922">
        <v>0</v>
      </c>
      <c r="R33" s="921">
        <v>0</v>
      </c>
      <c r="S33" s="922">
        <v>0</v>
      </c>
      <c r="T33" s="936">
        <v>123161</v>
      </c>
      <c r="U33" s="922">
        <v>93240.5</v>
      </c>
      <c r="V33" s="922">
        <v>93240.5</v>
      </c>
      <c r="W33" s="921">
        <v>100</v>
      </c>
      <c r="X33" s="937">
        <v>234372.9</v>
      </c>
    </row>
    <row r="34" spans="1:24" ht="9.75">
      <c r="A34" s="965" t="s">
        <v>59</v>
      </c>
      <c r="B34" s="2306" t="s">
        <v>343</v>
      </c>
      <c r="C34" s="2306"/>
      <c r="D34" s="973" t="s">
        <v>25</v>
      </c>
      <c r="E34" s="998"/>
      <c r="F34" s="992"/>
      <c r="G34" s="992"/>
      <c r="H34" s="932">
        <v>0</v>
      </c>
      <c r="I34" s="1006"/>
      <c r="J34" s="999"/>
      <c r="K34" s="1000"/>
      <c r="L34" s="1000"/>
      <c r="M34" s="1001">
        <v>0</v>
      </c>
      <c r="N34" s="1002"/>
      <c r="O34" s="992"/>
      <c r="P34" s="992"/>
      <c r="Q34" s="992"/>
      <c r="R34" s="926">
        <v>0</v>
      </c>
      <c r="S34" s="1011"/>
      <c r="T34" s="950"/>
      <c r="U34" s="924"/>
      <c r="V34" s="924"/>
      <c r="W34" s="926">
        <v>0</v>
      </c>
      <c r="X34" s="951"/>
    </row>
    <row r="35" spans="1:24" ht="9.75">
      <c r="A35" s="966" t="s">
        <v>60</v>
      </c>
      <c r="B35" s="2318" t="s">
        <v>344</v>
      </c>
      <c r="C35" s="2318"/>
      <c r="D35" s="974" t="s">
        <v>26</v>
      </c>
      <c r="E35" s="993"/>
      <c r="F35" s="996"/>
      <c r="G35" s="996"/>
      <c r="H35" s="932">
        <v>0</v>
      </c>
      <c r="I35" s="1007"/>
      <c r="J35" s="950"/>
      <c r="K35" s="924"/>
      <c r="L35" s="924"/>
      <c r="M35" s="926">
        <v>0</v>
      </c>
      <c r="N35" s="951"/>
      <c r="O35" s="993"/>
      <c r="P35" s="996"/>
      <c r="Q35" s="996"/>
      <c r="R35" s="926">
        <v>0</v>
      </c>
      <c r="S35" s="1011"/>
      <c r="T35" s="950"/>
      <c r="U35" s="924"/>
      <c r="V35" s="924"/>
      <c r="W35" s="926">
        <v>0</v>
      </c>
      <c r="X35" s="951"/>
    </row>
    <row r="36" spans="1:24" ht="9.75">
      <c r="A36" s="966" t="s">
        <v>61</v>
      </c>
      <c r="B36" s="2318" t="s">
        <v>345</v>
      </c>
      <c r="C36" s="2318"/>
      <c r="D36" s="974" t="s">
        <v>26</v>
      </c>
      <c r="E36" s="994"/>
      <c r="F36" s="997"/>
      <c r="G36" s="997"/>
      <c r="H36" s="932">
        <v>0</v>
      </c>
      <c r="I36" s="1008"/>
      <c r="J36" s="950"/>
      <c r="K36" s="924"/>
      <c r="L36" s="924"/>
      <c r="M36" s="926">
        <v>0</v>
      </c>
      <c r="N36" s="951"/>
      <c r="O36" s="994"/>
      <c r="P36" s="997"/>
      <c r="Q36" s="997"/>
      <c r="R36" s="926">
        <v>0</v>
      </c>
      <c r="S36" s="1006"/>
      <c r="T36" s="950"/>
      <c r="U36" s="924"/>
      <c r="V36" s="924"/>
      <c r="W36" s="926">
        <v>0</v>
      </c>
      <c r="X36" s="951"/>
    </row>
    <row r="37" spans="1:24" ht="10.5" thickBot="1">
      <c r="A37" s="983" t="s">
        <v>346</v>
      </c>
      <c r="B37" s="2319" t="s">
        <v>347</v>
      </c>
      <c r="C37" s="2319"/>
      <c r="D37" s="975" t="s">
        <v>348</v>
      </c>
      <c r="E37" s="995"/>
      <c r="F37" s="1009"/>
      <c r="G37" s="1005"/>
      <c r="H37" s="942">
        <v>0</v>
      </c>
      <c r="I37" s="971"/>
      <c r="J37" s="952"/>
      <c r="K37" s="953">
        <v>15</v>
      </c>
      <c r="L37" s="953">
        <v>15</v>
      </c>
      <c r="M37" s="954">
        <v>0</v>
      </c>
      <c r="N37" s="955">
        <v>31</v>
      </c>
      <c r="O37" s="995"/>
      <c r="P37" s="1009"/>
      <c r="Q37" s="1010"/>
      <c r="R37" s="954">
        <v>0</v>
      </c>
      <c r="S37" s="1012"/>
      <c r="T37" s="952"/>
      <c r="U37" s="953"/>
      <c r="V37" s="953"/>
      <c r="W37" s="954">
        <v>0</v>
      </c>
      <c r="X37" s="955"/>
    </row>
  </sheetData>
  <mergeCells count="40">
    <mergeCell ref="A1:X1"/>
    <mergeCell ref="B15:C15"/>
    <mergeCell ref="B36:C36"/>
    <mergeCell ref="B37:C37"/>
    <mergeCell ref="B13:C13"/>
    <mergeCell ref="B8:C8"/>
    <mergeCell ref="O4:O5"/>
    <mergeCell ref="K4:M4"/>
    <mergeCell ref="B16:C16"/>
    <mergeCell ref="B18:C18"/>
    <mergeCell ref="B19:C19"/>
    <mergeCell ref="B34:C34"/>
    <mergeCell ref="B35:C35"/>
    <mergeCell ref="B20:C20"/>
    <mergeCell ref="B21:C21"/>
    <mergeCell ref="B22:C22"/>
    <mergeCell ref="B29:C29"/>
    <mergeCell ref="B10:C10"/>
    <mergeCell ref="B11:C11"/>
    <mergeCell ref="E4:E5"/>
    <mergeCell ref="B12:C12"/>
    <mergeCell ref="B6:C6"/>
    <mergeCell ref="B7:C7"/>
    <mergeCell ref="T4:T5"/>
    <mergeCell ref="U4:W4"/>
    <mergeCell ref="B26:C26"/>
    <mergeCell ref="X4:X5"/>
    <mergeCell ref="T3:X3"/>
    <mergeCell ref="A3:A5"/>
    <mergeCell ref="B3:C5"/>
    <mergeCell ref="D3:D5"/>
    <mergeCell ref="P4:R4"/>
    <mergeCell ref="N4:N5"/>
    <mergeCell ref="O3:S3"/>
    <mergeCell ref="F4:H4"/>
    <mergeCell ref="S4:S5"/>
    <mergeCell ref="I4:I5"/>
    <mergeCell ref="J3:N3"/>
    <mergeCell ref="J4:J5"/>
    <mergeCell ref="E3:I3"/>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7"/>
  <sheetViews>
    <sheetView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256" width="16.5" style="16"/>
    <col min="257" max="257" width="59.5" style="16" customWidth="1"/>
    <col min="258" max="258" width="34.5" style="16" customWidth="1"/>
    <col min="259" max="261" width="26.5" style="16" customWidth="1"/>
    <col min="262" max="262" width="23.5" style="16" customWidth="1"/>
    <col min="263" max="512" width="16.5" style="16"/>
    <col min="513" max="513" width="59.5" style="16" customWidth="1"/>
    <col min="514" max="514" width="34.5" style="16" customWidth="1"/>
    <col min="515" max="517" width="26.5" style="16" customWidth="1"/>
    <col min="518" max="518" width="23.5" style="16" customWidth="1"/>
    <col min="519" max="768" width="16.5" style="16"/>
    <col min="769" max="769" width="59.5" style="16" customWidth="1"/>
    <col min="770" max="770" width="34.5" style="16" customWidth="1"/>
    <col min="771" max="773" width="26.5" style="16" customWidth="1"/>
    <col min="774" max="774" width="23.5" style="16" customWidth="1"/>
    <col min="775" max="1024" width="16.5" style="16"/>
    <col min="1025" max="1025" width="59.5" style="16" customWidth="1"/>
    <col min="1026" max="1026" width="34.5" style="16" customWidth="1"/>
    <col min="1027" max="1029" width="26.5" style="16" customWidth="1"/>
    <col min="1030" max="1030" width="23.5" style="16" customWidth="1"/>
    <col min="1031" max="1280" width="16.5" style="16"/>
    <col min="1281" max="1281" width="59.5" style="16" customWidth="1"/>
    <col min="1282" max="1282" width="34.5" style="16" customWidth="1"/>
    <col min="1283" max="1285" width="26.5" style="16" customWidth="1"/>
    <col min="1286" max="1286" width="23.5" style="16" customWidth="1"/>
    <col min="1287" max="1536" width="16.5" style="16"/>
    <col min="1537" max="1537" width="59.5" style="16" customWidth="1"/>
    <col min="1538" max="1538" width="34.5" style="16" customWidth="1"/>
    <col min="1539" max="1541" width="26.5" style="16" customWidth="1"/>
    <col min="1542" max="1542" width="23.5" style="16" customWidth="1"/>
    <col min="1543" max="1792" width="16.5" style="16"/>
    <col min="1793" max="1793" width="59.5" style="16" customWidth="1"/>
    <col min="1794" max="1794" width="34.5" style="16" customWidth="1"/>
    <col min="1795" max="1797" width="26.5" style="16" customWidth="1"/>
    <col min="1798" max="1798" width="23.5" style="16" customWidth="1"/>
    <col min="1799" max="2048" width="16.5" style="16"/>
    <col min="2049" max="2049" width="59.5" style="16" customWidth="1"/>
    <col min="2050" max="2050" width="34.5" style="16" customWidth="1"/>
    <col min="2051" max="2053" width="26.5" style="16" customWidth="1"/>
    <col min="2054" max="2054" width="23.5" style="16" customWidth="1"/>
    <col min="2055" max="2304" width="16.5" style="16"/>
    <col min="2305" max="2305" width="59.5" style="16" customWidth="1"/>
    <col min="2306" max="2306" width="34.5" style="16" customWidth="1"/>
    <col min="2307" max="2309" width="26.5" style="16" customWidth="1"/>
    <col min="2310" max="2310" width="23.5" style="16" customWidth="1"/>
    <col min="2311" max="2560" width="16.5" style="16"/>
    <col min="2561" max="2561" width="59.5" style="16" customWidth="1"/>
    <col min="2562" max="2562" width="34.5" style="16" customWidth="1"/>
    <col min="2563" max="2565" width="26.5" style="16" customWidth="1"/>
    <col min="2566" max="2566" width="23.5" style="16" customWidth="1"/>
    <col min="2567" max="2816" width="16.5" style="16"/>
    <col min="2817" max="2817" width="59.5" style="16" customWidth="1"/>
    <col min="2818" max="2818" width="34.5" style="16" customWidth="1"/>
    <col min="2819" max="2821" width="26.5" style="16" customWidth="1"/>
    <col min="2822" max="2822" width="23.5" style="16" customWidth="1"/>
    <col min="2823" max="3072" width="16.5" style="16"/>
    <col min="3073" max="3073" width="59.5" style="16" customWidth="1"/>
    <col min="3074" max="3074" width="34.5" style="16" customWidth="1"/>
    <col min="3075" max="3077" width="26.5" style="16" customWidth="1"/>
    <col min="3078" max="3078" width="23.5" style="16" customWidth="1"/>
    <col min="3079" max="3328" width="16.5" style="16"/>
    <col min="3329" max="3329" width="59.5" style="16" customWidth="1"/>
    <col min="3330" max="3330" width="34.5" style="16" customWidth="1"/>
    <col min="3331" max="3333" width="26.5" style="16" customWidth="1"/>
    <col min="3334" max="3334" width="23.5" style="16" customWidth="1"/>
    <col min="3335" max="3584" width="16.5" style="16"/>
    <col min="3585" max="3585" width="59.5" style="16" customWidth="1"/>
    <col min="3586" max="3586" width="34.5" style="16" customWidth="1"/>
    <col min="3587" max="3589" width="26.5" style="16" customWidth="1"/>
    <col min="3590" max="3590" width="23.5" style="16" customWidth="1"/>
    <col min="3591" max="3840" width="16.5" style="16"/>
    <col min="3841" max="3841" width="59.5" style="16" customWidth="1"/>
    <col min="3842" max="3842" width="34.5" style="16" customWidth="1"/>
    <col min="3843" max="3845" width="26.5" style="16" customWidth="1"/>
    <col min="3846" max="3846" width="23.5" style="16" customWidth="1"/>
    <col min="3847" max="4096" width="16.5" style="16"/>
    <col min="4097" max="4097" width="59.5" style="16" customWidth="1"/>
    <col min="4098" max="4098" width="34.5" style="16" customWidth="1"/>
    <col min="4099" max="4101" width="26.5" style="16" customWidth="1"/>
    <col min="4102" max="4102" width="23.5" style="16" customWidth="1"/>
    <col min="4103" max="4352" width="16.5" style="16"/>
    <col min="4353" max="4353" width="59.5" style="16" customWidth="1"/>
    <col min="4354" max="4354" width="34.5" style="16" customWidth="1"/>
    <col min="4355" max="4357" width="26.5" style="16" customWidth="1"/>
    <col min="4358" max="4358" width="23.5" style="16" customWidth="1"/>
    <col min="4359" max="4608" width="16.5" style="16"/>
    <col min="4609" max="4609" width="59.5" style="16" customWidth="1"/>
    <col min="4610" max="4610" width="34.5" style="16" customWidth="1"/>
    <col min="4611" max="4613" width="26.5" style="16" customWidth="1"/>
    <col min="4614" max="4614" width="23.5" style="16" customWidth="1"/>
    <col min="4615" max="4864" width="16.5" style="16"/>
    <col min="4865" max="4865" width="59.5" style="16" customWidth="1"/>
    <col min="4866" max="4866" width="34.5" style="16" customWidth="1"/>
    <col min="4867" max="4869" width="26.5" style="16" customWidth="1"/>
    <col min="4870" max="4870" width="23.5" style="16" customWidth="1"/>
    <col min="4871" max="5120" width="16.5" style="16"/>
    <col min="5121" max="5121" width="59.5" style="16" customWidth="1"/>
    <col min="5122" max="5122" width="34.5" style="16" customWidth="1"/>
    <col min="5123" max="5125" width="26.5" style="16" customWidth="1"/>
    <col min="5126" max="5126" width="23.5" style="16" customWidth="1"/>
    <col min="5127" max="5376" width="16.5" style="16"/>
    <col min="5377" max="5377" width="59.5" style="16" customWidth="1"/>
    <col min="5378" max="5378" width="34.5" style="16" customWidth="1"/>
    <col min="5379" max="5381" width="26.5" style="16" customWidth="1"/>
    <col min="5382" max="5382" width="23.5" style="16" customWidth="1"/>
    <col min="5383" max="5632" width="16.5" style="16"/>
    <col min="5633" max="5633" width="59.5" style="16" customWidth="1"/>
    <col min="5634" max="5634" width="34.5" style="16" customWidth="1"/>
    <col min="5635" max="5637" width="26.5" style="16" customWidth="1"/>
    <col min="5638" max="5638" width="23.5" style="16" customWidth="1"/>
    <col min="5639" max="5888" width="16.5" style="16"/>
    <col min="5889" max="5889" width="59.5" style="16" customWidth="1"/>
    <col min="5890" max="5890" width="34.5" style="16" customWidth="1"/>
    <col min="5891" max="5893" width="26.5" style="16" customWidth="1"/>
    <col min="5894" max="5894" width="23.5" style="16" customWidth="1"/>
    <col min="5895" max="6144" width="16.5" style="16"/>
    <col min="6145" max="6145" width="59.5" style="16" customWidth="1"/>
    <col min="6146" max="6146" width="34.5" style="16" customWidth="1"/>
    <col min="6147" max="6149" width="26.5" style="16" customWidth="1"/>
    <col min="6150" max="6150" width="23.5" style="16" customWidth="1"/>
    <col min="6151" max="6400" width="16.5" style="16"/>
    <col min="6401" max="6401" width="59.5" style="16" customWidth="1"/>
    <col min="6402" max="6402" width="34.5" style="16" customWidth="1"/>
    <col min="6403" max="6405" width="26.5" style="16" customWidth="1"/>
    <col min="6406" max="6406" width="23.5" style="16" customWidth="1"/>
    <col min="6407" max="6656" width="16.5" style="16"/>
    <col min="6657" max="6657" width="59.5" style="16" customWidth="1"/>
    <col min="6658" max="6658" width="34.5" style="16" customWidth="1"/>
    <col min="6659" max="6661" width="26.5" style="16" customWidth="1"/>
    <col min="6662" max="6662" width="23.5" style="16" customWidth="1"/>
    <col min="6663" max="6912" width="16.5" style="16"/>
    <col min="6913" max="6913" width="59.5" style="16" customWidth="1"/>
    <col min="6914" max="6914" width="34.5" style="16" customWidth="1"/>
    <col min="6915" max="6917" width="26.5" style="16" customWidth="1"/>
    <col min="6918" max="6918" width="23.5" style="16" customWidth="1"/>
    <col min="6919" max="7168" width="16.5" style="16"/>
    <col min="7169" max="7169" width="59.5" style="16" customWidth="1"/>
    <col min="7170" max="7170" width="34.5" style="16" customWidth="1"/>
    <col min="7171" max="7173" width="26.5" style="16" customWidth="1"/>
    <col min="7174" max="7174" width="23.5" style="16" customWidth="1"/>
    <col min="7175" max="7424" width="16.5" style="16"/>
    <col min="7425" max="7425" width="59.5" style="16" customWidth="1"/>
    <col min="7426" max="7426" width="34.5" style="16" customWidth="1"/>
    <col min="7427" max="7429" width="26.5" style="16" customWidth="1"/>
    <col min="7430" max="7430" width="23.5" style="16" customWidth="1"/>
    <col min="7431" max="7680" width="16.5" style="16"/>
    <col min="7681" max="7681" width="59.5" style="16" customWidth="1"/>
    <col min="7682" max="7682" width="34.5" style="16" customWidth="1"/>
    <col min="7683" max="7685" width="26.5" style="16" customWidth="1"/>
    <col min="7686" max="7686" width="23.5" style="16" customWidth="1"/>
    <col min="7687" max="7936" width="16.5" style="16"/>
    <col min="7937" max="7937" width="59.5" style="16" customWidth="1"/>
    <col min="7938" max="7938" width="34.5" style="16" customWidth="1"/>
    <col min="7939" max="7941" width="26.5" style="16" customWidth="1"/>
    <col min="7942" max="7942" width="23.5" style="16" customWidth="1"/>
    <col min="7943" max="8192" width="16.5" style="16"/>
    <col min="8193" max="8193" width="59.5" style="16" customWidth="1"/>
    <col min="8194" max="8194" width="34.5" style="16" customWidth="1"/>
    <col min="8195" max="8197" width="26.5" style="16" customWidth="1"/>
    <col min="8198" max="8198" width="23.5" style="16" customWidth="1"/>
    <col min="8199" max="8448" width="16.5" style="16"/>
    <col min="8449" max="8449" width="59.5" style="16" customWidth="1"/>
    <col min="8450" max="8450" width="34.5" style="16" customWidth="1"/>
    <col min="8451" max="8453" width="26.5" style="16" customWidth="1"/>
    <col min="8454" max="8454" width="23.5" style="16" customWidth="1"/>
    <col min="8455" max="8704" width="16.5" style="16"/>
    <col min="8705" max="8705" width="59.5" style="16" customWidth="1"/>
    <col min="8706" max="8706" width="34.5" style="16" customWidth="1"/>
    <col min="8707" max="8709" width="26.5" style="16" customWidth="1"/>
    <col min="8710" max="8710" width="23.5" style="16" customWidth="1"/>
    <col min="8711" max="8960" width="16.5" style="16"/>
    <col min="8961" max="8961" width="59.5" style="16" customWidth="1"/>
    <col min="8962" max="8962" width="34.5" style="16" customWidth="1"/>
    <col min="8963" max="8965" width="26.5" style="16" customWidth="1"/>
    <col min="8966" max="8966" width="23.5" style="16" customWidth="1"/>
    <col min="8967" max="9216" width="16.5" style="16"/>
    <col min="9217" max="9217" width="59.5" style="16" customWidth="1"/>
    <col min="9218" max="9218" width="34.5" style="16" customWidth="1"/>
    <col min="9219" max="9221" width="26.5" style="16" customWidth="1"/>
    <col min="9222" max="9222" width="23.5" style="16" customWidth="1"/>
    <col min="9223" max="9472" width="16.5" style="16"/>
    <col min="9473" max="9473" width="59.5" style="16" customWidth="1"/>
    <col min="9474" max="9474" width="34.5" style="16" customWidth="1"/>
    <col min="9475" max="9477" width="26.5" style="16" customWidth="1"/>
    <col min="9478" max="9478" width="23.5" style="16" customWidth="1"/>
    <col min="9479" max="9728" width="16.5" style="16"/>
    <col min="9729" max="9729" width="59.5" style="16" customWidth="1"/>
    <col min="9730" max="9730" width="34.5" style="16" customWidth="1"/>
    <col min="9731" max="9733" width="26.5" style="16" customWidth="1"/>
    <col min="9734" max="9734" width="23.5" style="16" customWidth="1"/>
    <col min="9735" max="9984" width="16.5" style="16"/>
    <col min="9985" max="9985" width="59.5" style="16" customWidth="1"/>
    <col min="9986" max="9986" width="34.5" style="16" customWidth="1"/>
    <col min="9987" max="9989" width="26.5" style="16" customWidth="1"/>
    <col min="9990" max="9990" width="23.5" style="16" customWidth="1"/>
    <col min="9991" max="10240" width="16.5" style="16"/>
    <col min="10241" max="10241" width="59.5" style="16" customWidth="1"/>
    <col min="10242" max="10242" width="34.5" style="16" customWidth="1"/>
    <col min="10243" max="10245" width="26.5" style="16" customWidth="1"/>
    <col min="10246" max="10246" width="23.5" style="16" customWidth="1"/>
    <col min="10247" max="10496" width="16.5" style="16"/>
    <col min="10497" max="10497" width="59.5" style="16" customWidth="1"/>
    <col min="10498" max="10498" width="34.5" style="16" customWidth="1"/>
    <col min="10499" max="10501" width="26.5" style="16" customWidth="1"/>
    <col min="10502" max="10502" width="23.5" style="16" customWidth="1"/>
    <col min="10503" max="10752" width="16.5" style="16"/>
    <col min="10753" max="10753" width="59.5" style="16" customWidth="1"/>
    <col min="10754" max="10754" width="34.5" style="16" customWidth="1"/>
    <col min="10755" max="10757" width="26.5" style="16" customWidth="1"/>
    <col min="10758" max="10758" width="23.5" style="16" customWidth="1"/>
    <col min="10759" max="11008" width="16.5" style="16"/>
    <col min="11009" max="11009" width="59.5" style="16" customWidth="1"/>
    <col min="11010" max="11010" width="34.5" style="16" customWidth="1"/>
    <col min="11011" max="11013" width="26.5" style="16" customWidth="1"/>
    <col min="11014" max="11014" width="23.5" style="16" customWidth="1"/>
    <col min="11015" max="11264" width="16.5" style="16"/>
    <col min="11265" max="11265" width="59.5" style="16" customWidth="1"/>
    <col min="11266" max="11266" width="34.5" style="16" customWidth="1"/>
    <col min="11267" max="11269" width="26.5" style="16" customWidth="1"/>
    <col min="11270" max="11270" width="23.5" style="16" customWidth="1"/>
    <col min="11271" max="11520" width="16.5" style="16"/>
    <col min="11521" max="11521" width="59.5" style="16" customWidth="1"/>
    <col min="11522" max="11522" width="34.5" style="16" customWidth="1"/>
    <col min="11523" max="11525" width="26.5" style="16" customWidth="1"/>
    <col min="11526" max="11526" width="23.5" style="16" customWidth="1"/>
    <col min="11527" max="11776" width="16.5" style="16"/>
    <col min="11777" max="11777" width="59.5" style="16" customWidth="1"/>
    <col min="11778" max="11778" width="34.5" style="16" customWidth="1"/>
    <col min="11779" max="11781" width="26.5" style="16" customWidth="1"/>
    <col min="11782" max="11782" width="23.5" style="16" customWidth="1"/>
    <col min="11783" max="12032" width="16.5" style="16"/>
    <col min="12033" max="12033" width="59.5" style="16" customWidth="1"/>
    <col min="12034" max="12034" width="34.5" style="16" customWidth="1"/>
    <col min="12035" max="12037" width="26.5" style="16" customWidth="1"/>
    <col min="12038" max="12038" width="23.5" style="16" customWidth="1"/>
    <col min="12039" max="12288" width="16.5" style="16"/>
    <col min="12289" max="12289" width="59.5" style="16" customWidth="1"/>
    <col min="12290" max="12290" width="34.5" style="16" customWidth="1"/>
    <col min="12291" max="12293" width="26.5" style="16" customWidth="1"/>
    <col min="12294" max="12294" width="23.5" style="16" customWidth="1"/>
    <col min="12295" max="12544" width="16.5" style="16"/>
    <col min="12545" max="12545" width="59.5" style="16" customWidth="1"/>
    <col min="12546" max="12546" width="34.5" style="16" customWidth="1"/>
    <col min="12547" max="12549" width="26.5" style="16" customWidth="1"/>
    <col min="12550" max="12550" width="23.5" style="16" customWidth="1"/>
    <col min="12551" max="12800" width="16.5" style="16"/>
    <col min="12801" max="12801" width="59.5" style="16" customWidth="1"/>
    <col min="12802" max="12802" width="34.5" style="16" customWidth="1"/>
    <col min="12803" max="12805" width="26.5" style="16" customWidth="1"/>
    <col min="12806" max="12806" width="23.5" style="16" customWidth="1"/>
    <col min="12807" max="13056" width="16.5" style="16"/>
    <col min="13057" max="13057" width="59.5" style="16" customWidth="1"/>
    <col min="13058" max="13058" width="34.5" style="16" customWidth="1"/>
    <col min="13059" max="13061" width="26.5" style="16" customWidth="1"/>
    <col min="13062" max="13062" width="23.5" style="16" customWidth="1"/>
    <col min="13063" max="13312" width="16.5" style="16"/>
    <col min="13313" max="13313" width="59.5" style="16" customWidth="1"/>
    <col min="13314" max="13314" width="34.5" style="16" customWidth="1"/>
    <col min="13315" max="13317" width="26.5" style="16" customWidth="1"/>
    <col min="13318" max="13318" width="23.5" style="16" customWidth="1"/>
    <col min="13319" max="13568" width="16.5" style="16"/>
    <col min="13569" max="13569" width="59.5" style="16" customWidth="1"/>
    <col min="13570" max="13570" width="34.5" style="16" customWidth="1"/>
    <col min="13571" max="13573" width="26.5" style="16" customWidth="1"/>
    <col min="13574" max="13574" width="23.5" style="16" customWidth="1"/>
    <col min="13575" max="13824" width="16.5" style="16"/>
    <col min="13825" max="13825" width="59.5" style="16" customWidth="1"/>
    <col min="13826" max="13826" width="34.5" style="16" customWidth="1"/>
    <col min="13827" max="13829" width="26.5" style="16" customWidth="1"/>
    <col min="13830" max="13830" width="23.5" style="16" customWidth="1"/>
    <col min="13831" max="14080" width="16.5" style="16"/>
    <col min="14081" max="14081" width="59.5" style="16" customWidth="1"/>
    <col min="14082" max="14082" width="34.5" style="16" customWidth="1"/>
    <col min="14083" max="14085" width="26.5" style="16" customWidth="1"/>
    <col min="14086" max="14086" width="23.5" style="16" customWidth="1"/>
    <col min="14087" max="14336" width="16.5" style="16"/>
    <col min="14337" max="14337" width="59.5" style="16" customWidth="1"/>
    <col min="14338" max="14338" width="34.5" style="16" customWidth="1"/>
    <col min="14339" max="14341" width="26.5" style="16" customWidth="1"/>
    <col min="14342" max="14342" width="23.5" style="16" customWidth="1"/>
    <col min="14343" max="14592" width="16.5" style="16"/>
    <col min="14593" max="14593" width="59.5" style="16" customWidth="1"/>
    <col min="14594" max="14594" width="34.5" style="16" customWidth="1"/>
    <col min="14595" max="14597" width="26.5" style="16" customWidth="1"/>
    <col min="14598" max="14598" width="23.5" style="16" customWidth="1"/>
    <col min="14599" max="14848" width="16.5" style="16"/>
    <col min="14849" max="14849" width="59.5" style="16" customWidth="1"/>
    <col min="14850" max="14850" width="34.5" style="16" customWidth="1"/>
    <col min="14851" max="14853" width="26.5" style="16" customWidth="1"/>
    <col min="14854" max="14854" width="23.5" style="16" customWidth="1"/>
    <col min="14855" max="15104" width="16.5" style="16"/>
    <col min="15105" max="15105" width="59.5" style="16" customWidth="1"/>
    <col min="15106" max="15106" width="34.5" style="16" customWidth="1"/>
    <col min="15107" max="15109" width="26.5" style="16" customWidth="1"/>
    <col min="15110" max="15110" width="23.5" style="16" customWidth="1"/>
    <col min="15111" max="15360" width="16.5" style="16"/>
    <col min="15361" max="15361" width="59.5" style="16" customWidth="1"/>
    <col min="15362" max="15362" width="34.5" style="16" customWidth="1"/>
    <col min="15363" max="15365" width="26.5" style="16" customWidth="1"/>
    <col min="15366" max="15366" width="23.5" style="16" customWidth="1"/>
    <col min="15367" max="15616" width="16.5" style="16"/>
    <col min="15617" max="15617" width="59.5" style="16" customWidth="1"/>
    <col min="15618" max="15618" width="34.5" style="16" customWidth="1"/>
    <col min="15619" max="15621" width="26.5" style="16" customWidth="1"/>
    <col min="15622" max="15622" width="23.5" style="16" customWidth="1"/>
    <col min="15623" max="15872" width="16.5" style="16"/>
    <col min="15873" max="15873" width="59.5" style="16" customWidth="1"/>
    <col min="15874" max="15874" width="34.5" style="16" customWidth="1"/>
    <col min="15875" max="15877" width="26.5" style="16" customWidth="1"/>
    <col min="15878" max="15878" width="23.5" style="16" customWidth="1"/>
    <col min="15879" max="16128" width="16.5" style="16"/>
    <col min="16129" max="16129" width="59.5" style="16" customWidth="1"/>
    <col min="16130" max="16130" width="34.5" style="16" customWidth="1"/>
    <col min="16131" max="16133" width="26.5" style="16" customWidth="1"/>
    <col min="16134" max="16134" width="23.5" style="16" customWidth="1"/>
    <col min="16135" max="16384" width="16.5" style="16"/>
  </cols>
  <sheetData>
    <row r="1" spans="1:9" ht="18.75">
      <c r="A1" s="2604" t="s">
        <v>1532</v>
      </c>
      <c r="B1" s="2604"/>
      <c r="C1" s="2604"/>
      <c r="D1" s="2604"/>
      <c r="E1" s="2604"/>
      <c r="F1" s="2604"/>
      <c r="G1" s="2604"/>
      <c r="H1" s="2604"/>
      <c r="I1" s="2604"/>
    </row>
    <row r="3" spans="1:9">
      <c r="A3" s="2436" t="s">
        <v>349</v>
      </c>
      <c r="B3" s="2436"/>
      <c r="C3" s="2436"/>
      <c r="D3" s="2436"/>
      <c r="E3" s="2436"/>
      <c r="F3" s="2436"/>
      <c r="G3" s="2436"/>
      <c r="H3" s="2436"/>
      <c r="I3" s="2436"/>
    </row>
    <row r="4" spans="1:9">
      <c r="A4" s="1013"/>
      <c r="B4" s="1013"/>
      <c r="C4" s="1013"/>
      <c r="D4" s="1013"/>
      <c r="E4" s="1013"/>
      <c r="F4" s="1013"/>
      <c r="G4" s="1013"/>
      <c r="H4" s="1013"/>
      <c r="I4" s="1013"/>
    </row>
    <row r="5" spans="1:9">
      <c r="A5" s="2458" t="s">
        <v>76</v>
      </c>
      <c r="B5" s="2459"/>
      <c r="C5" s="1044" t="s">
        <v>25</v>
      </c>
      <c r="D5" s="2431" t="s">
        <v>350</v>
      </c>
      <c r="E5" s="2431"/>
      <c r="F5" s="2431"/>
      <c r="G5" s="2431"/>
      <c r="H5" s="2431"/>
      <c r="I5" s="2431"/>
    </row>
    <row r="6" spans="1:9">
      <c r="A6" s="2460" t="s">
        <v>351</v>
      </c>
      <c r="B6" s="2460"/>
      <c r="C6" s="1025">
        <v>103248.58</v>
      </c>
      <c r="D6" s="2463"/>
      <c r="E6" s="2464"/>
      <c r="F6" s="2464"/>
      <c r="G6" s="2464"/>
      <c r="H6" s="2464"/>
      <c r="I6" s="2465"/>
    </row>
    <row r="7" spans="1:9" ht="24.75" customHeight="1">
      <c r="A7" s="2461" t="s">
        <v>77</v>
      </c>
      <c r="B7" s="2462"/>
      <c r="C7" s="1021">
        <v>10008.08</v>
      </c>
      <c r="D7" s="2454" t="s">
        <v>798</v>
      </c>
      <c r="E7" s="2454"/>
      <c r="F7" s="2454"/>
      <c r="G7" s="2454"/>
      <c r="H7" s="2454"/>
      <c r="I7" s="2455"/>
    </row>
    <row r="8" spans="1:9" ht="29.25" customHeight="1">
      <c r="A8" s="2440" t="s">
        <v>78</v>
      </c>
      <c r="B8" s="2441"/>
      <c r="C8" s="1022">
        <v>93240.5</v>
      </c>
      <c r="D8" s="2454" t="s">
        <v>799</v>
      </c>
      <c r="E8" s="2454"/>
      <c r="F8" s="2454"/>
      <c r="G8" s="2454"/>
      <c r="H8" s="2454"/>
      <c r="I8" s="2455"/>
    </row>
    <row r="9" spans="1:9">
      <c r="A9" s="2456" t="s">
        <v>79</v>
      </c>
      <c r="B9" s="2457"/>
      <c r="C9" s="1050">
        <v>0</v>
      </c>
      <c r="D9" s="2419"/>
      <c r="E9" s="2420"/>
      <c r="F9" s="2420"/>
      <c r="G9" s="2420"/>
      <c r="H9" s="2420"/>
      <c r="I9" s="2421"/>
    </row>
    <row r="10" spans="1:9">
      <c r="A10" s="1013"/>
      <c r="B10" s="1013"/>
      <c r="C10" s="1014"/>
      <c r="D10" s="1013"/>
      <c r="E10" s="1013"/>
      <c r="F10" s="1013"/>
      <c r="G10" s="1013"/>
      <c r="H10" s="1013"/>
      <c r="I10" s="1013"/>
    </row>
    <row r="11" spans="1:9">
      <c r="A11" s="2436" t="s">
        <v>354</v>
      </c>
      <c r="B11" s="2436"/>
      <c r="C11" s="2436"/>
      <c r="D11" s="2436"/>
      <c r="E11" s="2436"/>
      <c r="F11" s="2436"/>
      <c r="G11" s="2436"/>
      <c r="H11" s="2436"/>
      <c r="I11" s="2436"/>
    </row>
    <row r="12" spans="1:9">
      <c r="A12" s="1013"/>
      <c r="B12" s="1013"/>
      <c r="C12" s="1014"/>
      <c r="D12" s="1034"/>
      <c r="E12" s="1034"/>
      <c r="F12" s="1034"/>
      <c r="G12" s="1034"/>
      <c r="H12" s="1034"/>
      <c r="I12" s="1034"/>
    </row>
    <row r="13" spans="1:9">
      <c r="A13" s="1044" t="s">
        <v>76</v>
      </c>
      <c r="B13" s="1044" t="s">
        <v>80</v>
      </c>
      <c r="C13" s="1044" t="s">
        <v>25</v>
      </c>
      <c r="D13" s="1036"/>
      <c r="E13" s="1036"/>
      <c r="F13" s="1036"/>
      <c r="G13" s="1036"/>
      <c r="H13" s="1036"/>
      <c r="I13" s="1036"/>
    </row>
    <row r="14" spans="1:9">
      <c r="A14" s="1051" t="s">
        <v>81</v>
      </c>
      <c r="B14" s="1026"/>
      <c r="C14" s="1052">
        <v>0</v>
      </c>
      <c r="D14" s="1037"/>
      <c r="E14" s="1037"/>
      <c r="F14" s="1037"/>
      <c r="G14" s="1037"/>
      <c r="H14" s="1037"/>
      <c r="I14" s="1037"/>
    </row>
    <row r="15" spans="1:9">
      <c r="A15" s="2437" t="s">
        <v>82</v>
      </c>
      <c r="B15" s="1042" t="s">
        <v>94</v>
      </c>
      <c r="C15" s="1053">
        <v>0</v>
      </c>
      <c r="D15" s="1037"/>
      <c r="E15" s="1037"/>
      <c r="F15" s="1037"/>
      <c r="G15" s="1037"/>
      <c r="H15" s="1037"/>
      <c r="I15" s="1037"/>
    </row>
    <row r="16" spans="1:9">
      <c r="A16" s="2438"/>
      <c r="B16" s="1017" t="s">
        <v>83</v>
      </c>
      <c r="C16" s="1054">
        <v>68248.58</v>
      </c>
      <c r="D16" s="1032"/>
      <c r="E16" s="1032"/>
      <c r="F16" s="1032"/>
      <c r="G16" s="1032"/>
      <c r="H16" s="1032"/>
      <c r="I16" s="1032"/>
    </row>
    <row r="17" spans="1:9">
      <c r="A17" s="2439"/>
      <c r="B17" s="1019" t="s">
        <v>84</v>
      </c>
      <c r="C17" s="1055">
        <v>35000</v>
      </c>
      <c r="D17" s="1038"/>
      <c r="E17" s="1038"/>
      <c r="F17" s="1038"/>
      <c r="G17" s="1038"/>
      <c r="H17" s="1038"/>
      <c r="I17" s="1038"/>
    </row>
    <row r="18" spans="1:9">
      <c r="A18" s="1043" t="s">
        <v>351</v>
      </c>
      <c r="B18" s="1030"/>
      <c r="C18" s="1031">
        <v>103248.58</v>
      </c>
      <c r="D18" s="1033"/>
      <c r="E18" s="1033"/>
      <c r="F18" s="1033"/>
      <c r="G18" s="1033"/>
      <c r="H18" s="1033"/>
      <c r="I18" s="1033"/>
    </row>
    <row r="19" spans="1:9">
      <c r="A19" s="1029"/>
      <c r="B19" s="1027"/>
      <c r="C19" s="1028"/>
      <c r="D19" s="1035"/>
      <c r="E19" s="1035"/>
      <c r="F19" s="1035"/>
      <c r="G19" s="1035"/>
      <c r="H19" s="1035"/>
      <c r="I19" s="1035"/>
    </row>
    <row r="20" spans="1:9">
      <c r="A20" s="2436" t="s">
        <v>355</v>
      </c>
      <c r="B20" s="2436"/>
      <c r="C20" s="2436"/>
      <c r="D20" s="2436"/>
      <c r="E20" s="2436"/>
      <c r="F20" s="2436"/>
      <c r="G20" s="2436"/>
      <c r="H20" s="2436"/>
      <c r="I20" s="2436"/>
    </row>
    <row r="21" spans="1:9">
      <c r="A21" s="1013"/>
      <c r="B21" s="1013"/>
      <c r="C21" s="1014"/>
      <c r="D21" s="1013"/>
      <c r="E21" s="1013"/>
      <c r="F21" s="1013"/>
      <c r="G21" s="1013"/>
      <c r="H21" s="1013"/>
      <c r="I21" s="1013"/>
    </row>
    <row r="22" spans="1:9">
      <c r="A22" s="1044" t="s">
        <v>80</v>
      </c>
      <c r="B22" s="1044" t="s">
        <v>356</v>
      </c>
      <c r="C22" s="1045" t="s">
        <v>357</v>
      </c>
      <c r="D22" s="1044" t="s">
        <v>358</v>
      </c>
      <c r="E22" s="1044" t="s">
        <v>359</v>
      </c>
      <c r="F22" s="2431" t="s">
        <v>360</v>
      </c>
      <c r="G22" s="2431"/>
      <c r="H22" s="2431"/>
      <c r="I22" s="2431"/>
    </row>
    <row r="23" spans="1:9" ht="24" customHeight="1">
      <c r="A23" s="1056" t="s">
        <v>85</v>
      </c>
      <c r="B23" s="1016">
        <v>3129123.7</v>
      </c>
      <c r="C23" s="1016">
        <v>205443.26</v>
      </c>
      <c r="D23" s="1016">
        <v>1157003.93</v>
      </c>
      <c r="E23" s="1016">
        <v>2177563.0300000003</v>
      </c>
      <c r="F23" s="2628" t="s">
        <v>244</v>
      </c>
      <c r="G23" s="2629"/>
      <c r="H23" s="2629"/>
      <c r="I23" s="2630"/>
    </row>
    <row r="24" spans="1:9" ht="21.75" customHeight="1">
      <c r="A24" s="1057" t="s">
        <v>86</v>
      </c>
      <c r="B24" s="1018">
        <v>175072.13</v>
      </c>
      <c r="C24" s="1018">
        <v>1380792</v>
      </c>
      <c r="D24" s="1018">
        <v>1349179</v>
      </c>
      <c r="E24" s="1018">
        <v>206685.12999999989</v>
      </c>
      <c r="F24" s="2617" t="s">
        <v>800</v>
      </c>
      <c r="G24" s="2618"/>
      <c r="H24" s="2618"/>
      <c r="I24" s="2619"/>
    </row>
    <row r="25" spans="1:9">
      <c r="A25" s="1057" t="s">
        <v>84</v>
      </c>
      <c r="B25" s="1062">
        <v>13466.12</v>
      </c>
      <c r="C25" s="1062">
        <v>35000</v>
      </c>
      <c r="D25" s="1062">
        <v>35100</v>
      </c>
      <c r="E25" s="1063">
        <v>13366.120000000003</v>
      </c>
      <c r="F25" s="2617" t="s">
        <v>801</v>
      </c>
      <c r="G25" s="2618"/>
      <c r="H25" s="2618"/>
      <c r="I25" s="2619"/>
    </row>
    <row r="26" spans="1:9" ht="21.75" customHeight="1">
      <c r="A26" s="1058" t="s">
        <v>87</v>
      </c>
      <c r="B26" s="1020">
        <v>978076.11</v>
      </c>
      <c r="C26" s="1020">
        <v>838179</v>
      </c>
      <c r="D26" s="1020">
        <v>500819.11</v>
      </c>
      <c r="E26" s="1018">
        <v>1315436</v>
      </c>
      <c r="F26" s="2620" t="s">
        <v>802</v>
      </c>
      <c r="G26" s="2621"/>
      <c r="H26" s="2621"/>
      <c r="I26" s="2622"/>
    </row>
    <row r="27" spans="1:9">
      <c r="A27" s="1024" t="s">
        <v>34</v>
      </c>
      <c r="B27" s="1025">
        <v>4295738.0600000005</v>
      </c>
      <c r="C27" s="1025">
        <v>2459414.2599999998</v>
      </c>
      <c r="D27" s="1025">
        <v>3042102.0399999996</v>
      </c>
      <c r="E27" s="1025">
        <v>3713050.2800000003</v>
      </c>
      <c r="F27" s="2430"/>
      <c r="G27" s="2430"/>
      <c r="H27" s="2430"/>
      <c r="I27" s="2430"/>
    </row>
    <row r="28" spans="1:9">
      <c r="A28" s="1013"/>
      <c r="B28" s="1013"/>
      <c r="C28" s="1014"/>
      <c r="D28" s="1013"/>
      <c r="E28" s="1013"/>
      <c r="F28" s="1013"/>
      <c r="G28" s="1013"/>
      <c r="H28" s="1013"/>
      <c r="I28" s="1013"/>
    </row>
    <row r="29" spans="1:9">
      <c r="A29" s="2436" t="s">
        <v>365</v>
      </c>
      <c r="B29" s="2436"/>
      <c r="C29" s="2436"/>
      <c r="D29" s="2436"/>
      <c r="E29" s="2436"/>
      <c r="F29" s="2436"/>
      <c r="G29" s="2436"/>
      <c r="H29" s="2436"/>
      <c r="I29" s="2436"/>
    </row>
    <row r="30" spans="1:9">
      <c r="A30" s="1013"/>
      <c r="B30" s="1013"/>
      <c r="C30" s="1014"/>
      <c r="D30" s="1013"/>
      <c r="E30" s="1013"/>
      <c r="F30" s="1013"/>
      <c r="G30" s="1013"/>
      <c r="H30" s="1013"/>
      <c r="I30" s="1013"/>
    </row>
    <row r="31" spans="1:9">
      <c r="A31" s="1044" t="s">
        <v>88</v>
      </c>
      <c r="B31" s="1044" t="s">
        <v>25</v>
      </c>
      <c r="C31" s="1045" t="s">
        <v>89</v>
      </c>
      <c r="D31" s="2431" t="s">
        <v>90</v>
      </c>
      <c r="E31" s="2431"/>
      <c r="F31" s="2431"/>
      <c r="G31" s="2431"/>
      <c r="H31" s="2431"/>
      <c r="I31" s="2431"/>
    </row>
    <row r="32" spans="1:9">
      <c r="A32" s="1061"/>
      <c r="B32" s="1016"/>
      <c r="C32" s="1023"/>
      <c r="D32" s="2442"/>
      <c r="E32" s="2443"/>
      <c r="F32" s="2443"/>
      <c r="G32" s="2443"/>
      <c r="H32" s="2443"/>
      <c r="I32" s="2444"/>
    </row>
    <row r="33" spans="1:9">
      <c r="A33" s="1059" t="s">
        <v>34</v>
      </c>
      <c r="B33" s="1060">
        <v>0</v>
      </c>
      <c r="C33" s="2623" t="s">
        <v>245</v>
      </c>
      <c r="D33" s="2624"/>
      <c r="E33" s="2624"/>
      <c r="F33" s="2624"/>
      <c r="G33" s="2624"/>
      <c r="H33" s="2624"/>
      <c r="I33" s="2625"/>
    </row>
    <row r="34" spans="1:9">
      <c r="A34" s="1013"/>
      <c r="B34" s="1013"/>
      <c r="C34" s="1014"/>
      <c r="D34" s="1013"/>
      <c r="E34" s="1013"/>
      <c r="F34" s="1013"/>
      <c r="G34" s="1013"/>
      <c r="H34" s="1013"/>
      <c r="I34" s="1013"/>
    </row>
    <row r="35" spans="1:9">
      <c r="A35" s="2436" t="s">
        <v>367</v>
      </c>
      <c r="B35" s="2436"/>
      <c r="C35" s="2436"/>
      <c r="D35" s="2436"/>
      <c r="E35" s="2436"/>
      <c r="F35" s="2436"/>
      <c r="G35" s="2436"/>
      <c r="H35" s="2436"/>
      <c r="I35" s="2436"/>
    </row>
    <row r="36" spans="1:9">
      <c r="A36" s="1013"/>
      <c r="B36" s="1013"/>
      <c r="C36" s="1014"/>
      <c r="D36" s="1013"/>
      <c r="E36" s="1013"/>
      <c r="F36" s="1013"/>
      <c r="G36" s="1013"/>
      <c r="H36" s="1013"/>
      <c r="I36" s="1013"/>
    </row>
    <row r="37" spans="1:9">
      <c r="A37" s="1044" t="s">
        <v>88</v>
      </c>
      <c r="B37" s="1044" t="s">
        <v>25</v>
      </c>
      <c r="C37" s="1045" t="s">
        <v>89</v>
      </c>
      <c r="D37" s="2431" t="s">
        <v>90</v>
      </c>
      <c r="E37" s="2431"/>
      <c r="F37" s="2431"/>
      <c r="G37" s="2431"/>
      <c r="H37" s="2431"/>
      <c r="I37" s="2431"/>
    </row>
    <row r="38" spans="1:9">
      <c r="A38" s="1061"/>
      <c r="B38" s="1016"/>
      <c r="C38" s="1023"/>
      <c r="D38" s="2468"/>
      <c r="E38" s="2469"/>
      <c r="F38" s="2469"/>
      <c r="G38" s="2469"/>
      <c r="H38" s="2469"/>
      <c r="I38" s="2470"/>
    </row>
    <row r="39" spans="1:9">
      <c r="A39" s="1024" t="s">
        <v>34</v>
      </c>
      <c r="B39" s="1025">
        <v>0</v>
      </c>
      <c r="C39" s="2626" t="s">
        <v>246</v>
      </c>
      <c r="D39" s="2627"/>
      <c r="E39" s="2627"/>
      <c r="F39" s="2627"/>
      <c r="G39" s="2627"/>
      <c r="H39" s="2627"/>
      <c r="I39" s="2627"/>
    </row>
    <row r="40" spans="1:9">
      <c r="A40" s="1013"/>
      <c r="B40" s="1013"/>
      <c r="C40" s="1014"/>
      <c r="D40" s="1013"/>
      <c r="E40" s="1013"/>
      <c r="F40" s="1013"/>
      <c r="G40" s="1013"/>
      <c r="H40" s="1013"/>
      <c r="I40" s="1013"/>
    </row>
    <row r="41" spans="1:9">
      <c r="A41" s="2436" t="s">
        <v>369</v>
      </c>
      <c r="B41" s="2436"/>
      <c r="C41" s="2436"/>
      <c r="D41" s="2436"/>
      <c r="E41" s="2436"/>
      <c r="F41" s="2436"/>
      <c r="G41" s="2436"/>
      <c r="H41" s="2436"/>
      <c r="I41" s="2436"/>
    </row>
    <row r="42" spans="1:9">
      <c r="A42" s="1013"/>
      <c r="B42" s="1013"/>
      <c r="C42" s="1015"/>
      <c r="D42" s="1013"/>
      <c r="E42" s="1013"/>
      <c r="F42" s="1013"/>
      <c r="G42" s="1013"/>
      <c r="H42" s="1013"/>
      <c r="I42" s="1013"/>
    </row>
    <row r="43" spans="1:9">
      <c r="A43" s="1044" t="s">
        <v>25</v>
      </c>
      <c r="B43" s="1045" t="s">
        <v>370</v>
      </c>
      <c r="C43" s="2410" t="s">
        <v>91</v>
      </c>
      <c r="D43" s="2410"/>
      <c r="E43" s="2410"/>
      <c r="F43" s="2410"/>
      <c r="G43" s="2410"/>
      <c r="H43" s="2410"/>
      <c r="I43" s="2410"/>
    </row>
    <row r="44" spans="1:9">
      <c r="A44" s="1064">
        <v>3994</v>
      </c>
      <c r="B44" s="1064">
        <v>3994</v>
      </c>
      <c r="C44" s="2634" t="s">
        <v>803</v>
      </c>
      <c r="D44" s="2634"/>
      <c r="E44" s="2634"/>
      <c r="F44" s="2634"/>
      <c r="G44" s="2634"/>
      <c r="H44" s="2634"/>
      <c r="I44" s="2634"/>
    </row>
    <row r="45" spans="1:9">
      <c r="A45" s="1025">
        <v>3994</v>
      </c>
      <c r="B45" s="1025">
        <v>3994</v>
      </c>
      <c r="C45" s="2480" t="s">
        <v>34</v>
      </c>
      <c r="D45" s="2480"/>
      <c r="E45" s="2480"/>
      <c r="F45" s="2480"/>
      <c r="G45" s="2480"/>
      <c r="H45" s="2480"/>
      <c r="I45" s="2480"/>
    </row>
    <row r="46" spans="1:9">
      <c r="A46" s="1013"/>
      <c r="B46" s="1013"/>
      <c r="C46" s="1015"/>
      <c r="D46" s="1013"/>
      <c r="E46" s="1013"/>
      <c r="F46" s="1013"/>
      <c r="G46" s="1013"/>
      <c r="H46" s="1013"/>
      <c r="I46" s="1013"/>
    </row>
    <row r="47" spans="1:9">
      <c r="A47" s="2436" t="s">
        <v>372</v>
      </c>
      <c r="B47" s="2436"/>
      <c r="C47" s="2436"/>
      <c r="D47" s="2436"/>
      <c r="E47" s="2436"/>
      <c r="F47" s="2436"/>
      <c r="G47" s="2436"/>
      <c r="H47" s="2436"/>
      <c r="I47" s="2436"/>
    </row>
    <row r="48" spans="1:9">
      <c r="A48" s="1013"/>
      <c r="B48" s="1013"/>
      <c r="C48" s="1015"/>
      <c r="D48" s="1013"/>
      <c r="E48" s="1013"/>
      <c r="F48" s="1013"/>
      <c r="G48" s="1013"/>
      <c r="H48" s="1013"/>
      <c r="I48" s="1013"/>
    </row>
    <row r="49" spans="1:7" ht="31.5">
      <c r="A49" s="2481" t="s">
        <v>804</v>
      </c>
      <c r="B49" s="2482"/>
      <c r="C49" s="1046" t="s">
        <v>227</v>
      </c>
      <c r="D49" s="1046" t="s">
        <v>137</v>
      </c>
      <c r="E49" s="1046" t="s">
        <v>138</v>
      </c>
      <c r="F49" s="1046" t="s">
        <v>374</v>
      </c>
      <c r="G49" s="1046" t="s">
        <v>228</v>
      </c>
    </row>
    <row r="50" spans="1:7">
      <c r="A50" s="2608" t="s">
        <v>805</v>
      </c>
      <c r="B50" s="2609"/>
      <c r="C50" s="1067" t="s">
        <v>247</v>
      </c>
      <c r="D50" s="1068">
        <v>500000</v>
      </c>
      <c r="E50" s="1069"/>
      <c r="F50" s="2614">
        <v>43865</v>
      </c>
      <c r="G50" s="2605">
        <v>43885</v>
      </c>
    </row>
    <row r="51" spans="1:7">
      <c r="A51" s="2610"/>
      <c r="B51" s="2611"/>
      <c r="C51" s="1070" t="s">
        <v>248</v>
      </c>
      <c r="D51" s="1071"/>
      <c r="E51" s="1068">
        <v>320000</v>
      </c>
      <c r="F51" s="2615"/>
      <c r="G51" s="2606"/>
    </row>
    <row r="52" spans="1:7">
      <c r="A52" s="2612"/>
      <c r="B52" s="2613"/>
      <c r="C52" s="1072" t="s">
        <v>248</v>
      </c>
      <c r="D52" s="1073"/>
      <c r="E52" s="1073">
        <v>180000</v>
      </c>
      <c r="F52" s="2616"/>
      <c r="G52" s="2607"/>
    </row>
    <row r="53" spans="1:7">
      <c r="A53" s="2643" t="s">
        <v>806</v>
      </c>
      <c r="B53" s="2644"/>
      <c r="C53" s="1067" t="s">
        <v>807</v>
      </c>
      <c r="D53" s="1068">
        <v>18065</v>
      </c>
      <c r="E53" s="1069"/>
      <c r="F53" s="2614">
        <v>43864</v>
      </c>
      <c r="G53" s="2605">
        <v>43979</v>
      </c>
    </row>
    <row r="54" spans="1:7">
      <c r="A54" s="2645"/>
      <c r="B54" s="2646"/>
      <c r="C54" s="1072" t="s">
        <v>248</v>
      </c>
      <c r="D54" s="1073"/>
      <c r="E54" s="1073">
        <v>18065</v>
      </c>
      <c r="F54" s="2647"/>
      <c r="G54" s="2648"/>
    </row>
    <row r="55" spans="1:7">
      <c r="A55" s="2608" t="s">
        <v>808</v>
      </c>
      <c r="B55" s="2649"/>
      <c r="C55" s="1067" t="s">
        <v>251</v>
      </c>
      <c r="D55" s="1068">
        <v>1026</v>
      </c>
      <c r="E55" s="1069"/>
      <c r="F55" s="2614">
        <v>43655</v>
      </c>
      <c r="G55" s="2605">
        <v>44012</v>
      </c>
    </row>
    <row r="56" spans="1:7">
      <c r="A56" s="2650"/>
      <c r="B56" s="2651"/>
      <c r="C56" s="1072" t="s">
        <v>252</v>
      </c>
      <c r="D56" s="1073"/>
      <c r="E56" s="1073">
        <v>1026</v>
      </c>
      <c r="F56" s="2616"/>
      <c r="G56" s="2607"/>
    </row>
    <row r="57" spans="1:7">
      <c r="A57" s="2608" t="s">
        <v>809</v>
      </c>
      <c r="B57" s="2649"/>
      <c r="C57" s="1077" t="s">
        <v>247</v>
      </c>
      <c r="D57" s="1068">
        <v>1097</v>
      </c>
      <c r="E57" s="1069"/>
      <c r="F57" s="2614">
        <v>44012</v>
      </c>
      <c r="G57" s="2605">
        <v>44012</v>
      </c>
    </row>
    <row r="58" spans="1:7">
      <c r="A58" s="2650"/>
      <c r="B58" s="2651"/>
      <c r="C58" s="1078" t="s">
        <v>259</v>
      </c>
      <c r="D58" s="1073"/>
      <c r="E58" s="1073">
        <v>1097</v>
      </c>
      <c r="F58" s="2616"/>
      <c r="G58" s="2607"/>
    </row>
    <row r="59" spans="1:7">
      <c r="A59" s="2652" t="s">
        <v>257</v>
      </c>
      <c r="B59" s="2653"/>
      <c r="C59" s="1077" t="s">
        <v>251</v>
      </c>
      <c r="D59" s="1079">
        <v>35100</v>
      </c>
      <c r="E59" s="1080"/>
      <c r="F59" s="2639">
        <v>44043</v>
      </c>
      <c r="G59" s="2641">
        <v>44043</v>
      </c>
    </row>
    <row r="60" spans="1:7">
      <c r="A60" s="2654"/>
      <c r="B60" s="2655"/>
      <c r="C60" s="1078" t="s">
        <v>258</v>
      </c>
      <c r="D60" s="1081"/>
      <c r="E60" s="1081">
        <v>35100</v>
      </c>
      <c r="F60" s="2640"/>
      <c r="G60" s="2642"/>
    </row>
    <row r="61" spans="1:7">
      <c r="A61" s="2635" t="s">
        <v>810</v>
      </c>
      <c r="B61" s="2636"/>
      <c r="C61" s="1077" t="s">
        <v>247</v>
      </c>
      <c r="D61" s="1079">
        <v>50903</v>
      </c>
      <c r="E61" s="1080"/>
      <c r="F61" s="2639">
        <v>44015</v>
      </c>
      <c r="G61" s="2641">
        <v>44196</v>
      </c>
    </row>
    <row r="62" spans="1:7">
      <c r="A62" s="2637"/>
      <c r="B62" s="2638"/>
      <c r="C62" s="1078" t="s">
        <v>259</v>
      </c>
      <c r="D62" s="1081"/>
      <c r="E62" s="1081">
        <v>50903</v>
      </c>
      <c r="F62" s="2640"/>
      <c r="G62" s="2642"/>
    </row>
    <row r="63" spans="1:7">
      <c r="A63" s="2608" t="s">
        <v>811</v>
      </c>
      <c r="B63" s="2649"/>
      <c r="C63" s="1067" t="s">
        <v>251</v>
      </c>
      <c r="D63" s="1068">
        <v>646</v>
      </c>
      <c r="E63" s="1069"/>
      <c r="F63" s="2614">
        <v>44070</v>
      </c>
      <c r="G63" s="2605">
        <v>44196</v>
      </c>
    </row>
    <row r="64" spans="1:7">
      <c r="A64" s="2650"/>
      <c r="B64" s="2651"/>
      <c r="C64" s="1072" t="s">
        <v>252</v>
      </c>
      <c r="D64" s="1073"/>
      <c r="E64" s="1073">
        <v>646</v>
      </c>
      <c r="F64" s="2616"/>
      <c r="G64" s="2607"/>
    </row>
    <row r="65" spans="1:7">
      <c r="A65" s="2652" t="s">
        <v>812</v>
      </c>
      <c r="B65" s="2636"/>
      <c r="C65" s="1077" t="s">
        <v>251</v>
      </c>
      <c r="D65" s="1079">
        <v>1299</v>
      </c>
      <c r="E65" s="1080"/>
      <c r="F65" s="2639">
        <v>44104</v>
      </c>
      <c r="G65" s="2641">
        <v>44104</v>
      </c>
    </row>
    <row r="66" spans="1:7">
      <c r="A66" s="2637"/>
      <c r="B66" s="2638"/>
      <c r="C66" s="1078" t="s">
        <v>260</v>
      </c>
      <c r="D66" s="1081"/>
      <c r="E66" s="1081">
        <v>1299</v>
      </c>
      <c r="F66" s="2640"/>
      <c r="G66" s="2642"/>
    </row>
    <row r="67" spans="1:7">
      <c r="A67" s="2635" t="s">
        <v>813</v>
      </c>
      <c r="B67" s="2636"/>
      <c r="C67" s="1077" t="s">
        <v>247</v>
      </c>
      <c r="D67" s="1079">
        <v>26716</v>
      </c>
      <c r="E67" s="1080"/>
      <c r="F67" s="2639">
        <v>44165</v>
      </c>
      <c r="G67" s="2641">
        <v>44176</v>
      </c>
    </row>
    <row r="68" spans="1:7">
      <c r="A68" s="2637"/>
      <c r="B68" s="2638"/>
      <c r="C68" s="1078" t="s">
        <v>249</v>
      </c>
      <c r="D68" s="1081"/>
      <c r="E68" s="1081">
        <v>26716</v>
      </c>
      <c r="F68" s="2640"/>
      <c r="G68" s="2642"/>
    </row>
    <row r="69" spans="1:7">
      <c r="A69" s="2635" t="s">
        <v>814</v>
      </c>
      <c r="B69" s="2636"/>
      <c r="C69" s="1077" t="s">
        <v>255</v>
      </c>
      <c r="D69" s="1079">
        <v>6133</v>
      </c>
      <c r="E69" s="1080"/>
      <c r="F69" s="2639">
        <v>44165</v>
      </c>
      <c r="G69" s="2641">
        <v>44176</v>
      </c>
    </row>
    <row r="70" spans="1:7">
      <c r="A70" s="2659"/>
      <c r="B70" s="2660"/>
      <c r="C70" s="1082" t="s">
        <v>260</v>
      </c>
      <c r="D70" s="1083"/>
      <c r="E70" s="1068">
        <v>2829</v>
      </c>
      <c r="F70" s="2657"/>
      <c r="G70" s="2658"/>
    </row>
    <row r="71" spans="1:7">
      <c r="A71" s="2637"/>
      <c r="B71" s="2638"/>
      <c r="C71" s="1078" t="s">
        <v>250</v>
      </c>
      <c r="D71" s="1081"/>
      <c r="E71" s="1081">
        <v>3304</v>
      </c>
      <c r="F71" s="2640"/>
      <c r="G71" s="2642"/>
    </row>
    <row r="72" spans="1:7">
      <c r="A72" s="2643" t="s">
        <v>815</v>
      </c>
      <c r="B72" s="2644"/>
      <c r="C72" s="1084" t="s">
        <v>816</v>
      </c>
      <c r="D72" s="1085"/>
      <c r="E72" s="1085">
        <v>-547500</v>
      </c>
      <c r="F72" s="2614">
        <v>44182</v>
      </c>
      <c r="G72" s="2605">
        <v>44194</v>
      </c>
    </row>
    <row r="73" spans="1:7">
      <c r="A73" s="2610"/>
      <c r="B73" s="2656"/>
      <c r="C73" s="1067" t="s">
        <v>817</v>
      </c>
      <c r="D73" s="1068"/>
      <c r="E73" s="1068">
        <v>27998.84</v>
      </c>
      <c r="F73" s="2615"/>
      <c r="G73" s="2606"/>
    </row>
    <row r="74" spans="1:7">
      <c r="A74" s="2610"/>
      <c r="B74" s="2656"/>
      <c r="C74" s="1067" t="s">
        <v>256</v>
      </c>
      <c r="D74" s="1068"/>
      <c r="E74" s="1068">
        <v>52001.16</v>
      </c>
      <c r="F74" s="2615"/>
      <c r="G74" s="2606"/>
    </row>
    <row r="75" spans="1:7">
      <c r="A75" s="2645"/>
      <c r="B75" s="2646"/>
      <c r="C75" s="1087" t="s">
        <v>261</v>
      </c>
      <c r="D75" s="1088"/>
      <c r="E75" s="1088">
        <v>467500</v>
      </c>
      <c r="F75" s="2647"/>
      <c r="G75" s="2648"/>
    </row>
    <row r="76" spans="1:7">
      <c r="A76" s="2643" t="s">
        <v>818</v>
      </c>
      <c r="B76" s="2644"/>
      <c r="C76" s="1084" t="s">
        <v>251</v>
      </c>
      <c r="D76" s="1085">
        <v>37853.230000000003</v>
      </c>
      <c r="E76" s="1085"/>
      <c r="F76" s="2614">
        <v>44196</v>
      </c>
      <c r="G76" s="2605">
        <v>44196</v>
      </c>
    </row>
    <row r="77" spans="1:7">
      <c r="A77" s="2610"/>
      <c r="B77" s="2656"/>
      <c r="C77" s="1067" t="s">
        <v>819</v>
      </c>
      <c r="D77" s="1068"/>
      <c r="E77" s="1068">
        <v>1032.4500000000044</v>
      </c>
      <c r="F77" s="2615"/>
      <c r="G77" s="2606"/>
    </row>
    <row r="78" spans="1:7">
      <c r="A78" s="2610"/>
      <c r="B78" s="2656"/>
      <c r="C78" s="1067" t="s">
        <v>260</v>
      </c>
      <c r="D78" s="1068"/>
      <c r="E78" s="1068">
        <v>36820.78</v>
      </c>
      <c r="F78" s="2615"/>
      <c r="G78" s="2606"/>
    </row>
    <row r="79" spans="1:7">
      <c r="A79" s="2643" t="s">
        <v>820</v>
      </c>
      <c r="B79" s="2644"/>
      <c r="C79" s="1084" t="s">
        <v>249</v>
      </c>
      <c r="D79" s="1085"/>
      <c r="E79" s="1085">
        <v>-83</v>
      </c>
      <c r="F79" s="2614">
        <v>44196</v>
      </c>
      <c r="G79" s="2605">
        <v>44196</v>
      </c>
    </row>
    <row r="80" spans="1:7">
      <c r="A80" s="2645"/>
      <c r="B80" s="2646"/>
      <c r="C80" s="1087" t="s">
        <v>247</v>
      </c>
      <c r="D80" s="1088">
        <v>-83</v>
      </c>
      <c r="E80" s="1088"/>
      <c r="F80" s="2647"/>
      <c r="G80" s="2648"/>
    </row>
    <row r="81" spans="1:9">
      <c r="A81" s="1074"/>
      <c r="B81" s="1086"/>
      <c r="C81" s="1070"/>
      <c r="D81" s="1071"/>
      <c r="E81" s="1071"/>
      <c r="F81" s="1075"/>
      <c r="G81" s="1076"/>
      <c r="H81" s="1089"/>
      <c r="I81" s="1089"/>
    </row>
    <row r="82" spans="1:9">
      <c r="A82" s="2643" t="s">
        <v>821</v>
      </c>
      <c r="B82" s="2644"/>
      <c r="C82" s="1084" t="s">
        <v>822</v>
      </c>
      <c r="D82" s="1085"/>
      <c r="E82" s="1085">
        <v>-97665</v>
      </c>
      <c r="F82" s="2614">
        <v>44196</v>
      </c>
      <c r="G82" s="2605">
        <v>44196</v>
      </c>
      <c r="H82" s="1089"/>
      <c r="I82" s="1089"/>
    </row>
    <row r="83" spans="1:9">
      <c r="A83" s="2645"/>
      <c r="B83" s="2646"/>
      <c r="C83" s="1087" t="s">
        <v>247</v>
      </c>
      <c r="D83" s="1088">
        <v>-97665</v>
      </c>
      <c r="E83" s="1088"/>
      <c r="F83" s="2647"/>
      <c r="G83" s="2648"/>
      <c r="H83" s="1089"/>
      <c r="I83" s="1089"/>
    </row>
    <row r="84" spans="1:9">
      <c r="A84" s="2643" t="s">
        <v>823</v>
      </c>
      <c r="B84" s="2644"/>
      <c r="C84" s="1084" t="s">
        <v>261</v>
      </c>
      <c r="D84" s="1085"/>
      <c r="E84" s="1085">
        <v>-1939.4</v>
      </c>
      <c r="F84" s="2614">
        <v>44196</v>
      </c>
      <c r="G84" s="2605">
        <v>44196</v>
      </c>
      <c r="H84" s="1089"/>
      <c r="I84" s="1089"/>
    </row>
    <row r="85" spans="1:9">
      <c r="A85" s="2645"/>
      <c r="B85" s="2646"/>
      <c r="C85" s="1087" t="s">
        <v>247</v>
      </c>
      <c r="D85" s="1088">
        <v>-1939.4</v>
      </c>
      <c r="E85" s="1088"/>
      <c r="F85" s="2647"/>
      <c r="G85" s="2648"/>
      <c r="H85" s="1089"/>
      <c r="I85" s="1089"/>
    </row>
    <row r="86" spans="1:9">
      <c r="A86" s="2643" t="s">
        <v>824</v>
      </c>
      <c r="B86" s="2649"/>
      <c r="C86" s="1084" t="s">
        <v>262</v>
      </c>
      <c r="D86" s="1085">
        <v>-57818</v>
      </c>
      <c r="E86" s="1085"/>
      <c r="F86" s="2614">
        <v>44196</v>
      </c>
      <c r="G86" s="2605">
        <v>44196</v>
      </c>
      <c r="H86" s="1089"/>
      <c r="I86" s="1089"/>
    </row>
    <row r="87" spans="1:9">
      <c r="A87" s="2661"/>
      <c r="B87" s="2662"/>
      <c r="C87" s="1067" t="s">
        <v>263</v>
      </c>
      <c r="D87" s="1068">
        <v>-69200</v>
      </c>
      <c r="E87" s="1068"/>
      <c r="F87" s="2663"/>
      <c r="G87" s="2664"/>
      <c r="H87" s="1089"/>
      <c r="I87" s="1090"/>
    </row>
    <row r="88" spans="1:9">
      <c r="A88" s="2661"/>
      <c r="B88" s="2662"/>
      <c r="C88" s="1067" t="s">
        <v>264</v>
      </c>
      <c r="D88" s="1068">
        <v>100</v>
      </c>
      <c r="E88" s="1068"/>
      <c r="F88" s="2663"/>
      <c r="G88" s="2664"/>
      <c r="H88" s="1089"/>
      <c r="I88" s="1089"/>
    </row>
    <row r="89" spans="1:9">
      <c r="A89" s="2661"/>
      <c r="B89" s="2662"/>
      <c r="C89" s="1067" t="s">
        <v>255</v>
      </c>
      <c r="D89" s="1068">
        <v>12000</v>
      </c>
      <c r="E89" s="1068"/>
      <c r="F89" s="2663"/>
      <c r="G89" s="2664"/>
      <c r="H89" s="1089"/>
      <c r="I89" s="1089"/>
    </row>
    <row r="90" spans="1:9">
      <c r="A90" s="2661"/>
      <c r="B90" s="2662"/>
      <c r="C90" s="1067" t="s">
        <v>253</v>
      </c>
      <c r="D90" s="1068">
        <v>100</v>
      </c>
      <c r="E90" s="1068"/>
      <c r="F90" s="2663"/>
      <c r="G90" s="2664"/>
      <c r="H90" s="1089"/>
      <c r="I90" s="1089"/>
    </row>
    <row r="91" spans="1:9">
      <c r="A91" s="2661"/>
      <c r="B91" s="2662"/>
      <c r="C91" s="1067" t="s">
        <v>265</v>
      </c>
      <c r="D91" s="1068">
        <v>2137</v>
      </c>
      <c r="E91" s="1068"/>
      <c r="F91" s="2663"/>
      <c r="G91" s="2664"/>
      <c r="H91" s="1089"/>
      <c r="I91" s="1089"/>
    </row>
    <row r="92" spans="1:9">
      <c r="A92" s="2661"/>
      <c r="B92" s="2662"/>
      <c r="C92" s="1067" t="s">
        <v>825</v>
      </c>
      <c r="D92" s="1068">
        <v>53970</v>
      </c>
      <c r="E92" s="1071"/>
      <c r="F92" s="2663"/>
      <c r="G92" s="2664"/>
      <c r="H92" s="1089"/>
      <c r="I92" s="1089"/>
    </row>
    <row r="93" spans="1:9">
      <c r="A93" s="2650"/>
      <c r="B93" s="2651"/>
      <c r="C93" s="1087" t="s">
        <v>254</v>
      </c>
      <c r="D93" s="1088">
        <v>944.41</v>
      </c>
      <c r="E93" s="1088"/>
      <c r="F93" s="2663"/>
      <c r="G93" s="2664"/>
      <c r="H93" s="1089"/>
      <c r="I93" s="1089"/>
    </row>
    <row r="94" spans="1:9">
      <c r="A94" s="2643" t="s">
        <v>826</v>
      </c>
      <c r="B94" s="2649"/>
      <c r="C94" s="1067" t="s">
        <v>256</v>
      </c>
      <c r="D94" s="1068"/>
      <c r="E94" s="1068">
        <v>9884.9500000000007</v>
      </c>
      <c r="F94" s="2614">
        <v>44196</v>
      </c>
      <c r="G94" s="2605">
        <v>44196</v>
      </c>
      <c r="H94" s="1089"/>
      <c r="I94" s="1089"/>
    </row>
    <row r="95" spans="1:9">
      <c r="A95" s="2661"/>
      <c r="B95" s="2662"/>
      <c r="C95" s="1067" t="s">
        <v>266</v>
      </c>
      <c r="D95" s="1068"/>
      <c r="E95" s="1068">
        <v>-1422.26</v>
      </c>
      <c r="F95" s="2663"/>
      <c r="G95" s="2664"/>
      <c r="H95" s="1089"/>
      <c r="I95" s="1089"/>
    </row>
    <row r="96" spans="1:9">
      <c r="A96" s="2661"/>
      <c r="B96" s="2662"/>
      <c r="C96" s="1067" t="s">
        <v>827</v>
      </c>
      <c r="D96" s="1068"/>
      <c r="E96" s="1068">
        <v>-2610</v>
      </c>
      <c r="F96" s="2663"/>
      <c r="G96" s="2664"/>
      <c r="H96" s="1089"/>
      <c r="I96" s="1089"/>
    </row>
    <row r="97" spans="1:7">
      <c r="A97" s="2661"/>
      <c r="B97" s="2662"/>
      <c r="C97" s="1067" t="s">
        <v>267</v>
      </c>
      <c r="D97" s="1068"/>
      <c r="E97" s="1068">
        <v>-277</v>
      </c>
      <c r="F97" s="2663"/>
      <c r="G97" s="2664"/>
    </row>
    <row r="98" spans="1:7">
      <c r="A98" s="2661"/>
      <c r="B98" s="2662"/>
      <c r="C98" s="1067" t="s">
        <v>828</v>
      </c>
      <c r="D98" s="1068"/>
      <c r="E98" s="1068">
        <v>-123856.38</v>
      </c>
      <c r="F98" s="2663"/>
      <c r="G98" s="2664"/>
    </row>
    <row r="99" spans="1:7">
      <c r="A99" s="2661"/>
      <c r="B99" s="2662"/>
      <c r="C99" s="1067" t="s">
        <v>268</v>
      </c>
      <c r="D99" s="1068"/>
      <c r="E99" s="1068">
        <v>8705</v>
      </c>
      <c r="F99" s="2663"/>
      <c r="G99" s="2664"/>
    </row>
    <row r="100" spans="1:7">
      <c r="A100" s="2661"/>
      <c r="B100" s="2662"/>
      <c r="C100" s="1067" t="s">
        <v>269</v>
      </c>
      <c r="D100" s="1068"/>
      <c r="E100" s="1068">
        <v>3159</v>
      </c>
      <c r="F100" s="2663"/>
      <c r="G100" s="2664"/>
    </row>
    <row r="101" spans="1:7">
      <c r="A101" s="2661"/>
      <c r="B101" s="2662"/>
      <c r="C101" s="1067" t="s">
        <v>270</v>
      </c>
      <c r="D101" s="1068"/>
      <c r="E101" s="1068">
        <v>147.41999999999999</v>
      </c>
      <c r="F101" s="2663"/>
      <c r="G101" s="2664"/>
    </row>
    <row r="102" spans="1:7">
      <c r="A102" s="2661"/>
      <c r="B102" s="2662"/>
      <c r="C102" s="1067" t="s">
        <v>271</v>
      </c>
      <c r="D102" s="1068"/>
      <c r="E102" s="1068">
        <v>702</v>
      </c>
      <c r="F102" s="2663"/>
      <c r="G102" s="2664"/>
    </row>
    <row r="103" spans="1:7">
      <c r="A103" s="2661"/>
      <c r="B103" s="2662"/>
      <c r="C103" s="1067" t="s">
        <v>829</v>
      </c>
      <c r="D103" s="1068"/>
      <c r="E103" s="1068">
        <v>53970</v>
      </c>
      <c r="F103" s="2663"/>
      <c r="G103" s="2664"/>
    </row>
    <row r="104" spans="1:7">
      <c r="A104" s="2661"/>
      <c r="B104" s="2662"/>
      <c r="C104" s="1067" t="s">
        <v>830</v>
      </c>
      <c r="D104" s="1068"/>
      <c r="E104" s="1068">
        <v>3916.4</v>
      </c>
      <c r="F104" s="2663"/>
      <c r="G104" s="2664"/>
    </row>
    <row r="105" spans="1:7">
      <c r="A105" s="2650"/>
      <c r="B105" s="2651"/>
      <c r="C105" s="1067" t="s">
        <v>250</v>
      </c>
      <c r="D105" s="1068"/>
      <c r="E105" s="1068">
        <v>-10085.719999999999</v>
      </c>
      <c r="F105" s="2616"/>
      <c r="G105" s="2607"/>
    </row>
    <row r="106" spans="1:7">
      <c r="A106" s="2471" t="s">
        <v>220</v>
      </c>
      <c r="B106" s="2472"/>
      <c r="C106" s="1048"/>
      <c r="D106" s="1047">
        <v>521384.23999999993</v>
      </c>
      <c r="E106" s="1047">
        <v>521384.23999999987</v>
      </c>
      <c r="F106" s="2473"/>
      <c r="G106" s="2474"/>
    </row>
    <row r="107" spans="1:7">
      <c r="A107" s="1039"/>
      <c r="B107" s="1039"/>
      <c r="C107" s="1040"/>
      <c r="D107" s="1040"/>
      <c r="E107" s="1041"/>
      <c r="F107" s="1013"/>
      <c r="G107" s="1013"/>
    </row>
    <row r="108" spans="1:7" ht="31.5">
      <c r="A108" s="2481" t="s">
        <v>831</v>
      </c>
      <c r="B108" s="2482"/>
      <c r="C108" s="1046" t="s">
        <v>227</v>
      </c>
      <c r="D108" s="1046" t="s">
        <v>137</v>
      </c>
      <c r="E108" s="1046" t="s">
        <v>138</v>
      </c>
      <c r="F108" s="1046" t="s">
        <v>374</v>
      </c>
      <c r="G108" s="1046" t="s">
        <v>228</v>
      </c>
    </row>
    <row r="109" spans="1:7">
      <c r="A109" s="2669" t="s">
        <v>832</v>
      </c>
      <c r="B109" s="2670"/>
      <c r="C109" s="1092" t="s">
        <v>833</v>
      </c>
      <c r="D109" s="1093"/>
      <c r="E109" s="1093">
        <v>-4375</v>
      </c>
      <c r="F109" s="1091">
        <v>44196</v>
      </c>
      <c r="G109" s="1094">
        <v>44196</v>
      </c>
    </row>
    <row r="110" spans="1:7">
      <c r="A110" s="2669" t="s">
        <v>834</v>
      </c>
      <c r="B110" s="2670"/>
      <c r="C110" s="1092" t="s">
        <v>816</v>
      </c>
      <c r="D110" s="1093"/>
      <c r="E110" s="1093">
        <v>-92679</v>
      </c>
      <c r="F110" s="1091">
        <v>44196</v>
      </c>
      <c r="G110" s="1094">
        <v>44196</v>
      </c>
    </row>
    <row r="111" spans="1:7">
      <c r="A111" s="2669" t="s">
        <v>835</v>
      </c>
      <c r="B111" s="2670"/>
      <c r="C111" s="1092" t="s">
        <v>836</v>
      </c>
      <c r="D111" s="1093"/>
      <c r="E111" s="1093">
        <v>-4838</v>
      </c>
      <c r="F111" s="1091">
        <v>44196</v>
      </c>
      <c r="G111" s="1094">
        <v>44196</v>
      </c>
    </row>
    <row r="112" spans="1:7">
      <c r="A112" s="2669" t="s">
        <v>837</v>
      </c>
      <c r="B112" s="2670"/>
      <c r="C112" s="1092" t="s">
        <v>828</v>
      </c>
      <c r="D112" s="1093"/>
      <c r="E112" s="1093">
        <v>-4205</v>
      </c>
      <c r="F112" s="1091">
        <v>44196</v>
      </c>
      <c r="G112" s="1094">
        <v>44196</v>
      </c>
    </row>
    <row r="113" spans="1:9" ht="15">
      <c r="A113" s="2669" t="s">
        <v>838</v>
      </c>
      <c r="B113" s="2670"/>
      <c r="C113" s="1092" t="s">
        <v>839</v>
      </c>
      <c r="D113" s="1093"/>
      <c r="E113" s="1093">
        <v>-28635</v>
      </c>
      <c r="F113" s="1091">
        <v>44196</v>
      </c>
      <c r="G113" s="1094">
        <v>44196</v>
      </c>
      <c r="H113" s="1095"/>
      <c r="I113" s="1095"/>
    </row>
    <row r="114" spans="1:9" ht="15">
      <c r="A114" s="2669" t="s">
        <v>840</v>
      </c>
      <c r="B114" s="2670"/>
      <c r="C114" s="1092" t="s">
        <v>841</v>
      </c>
      <c r="D114" s="1093"/>
      <c r="E114" s="1093">
        <v>-8157</v>
      </c>
      <c r="F114" s="1091">
        <v>44196</v>
      </c>
      <c r="G114" s="1094">
        <v>44196</v>
      </c>
      <c r="H114" s="1095"/>
      <c r="I114" s="1095"/>
    </row>
    <row r="115" spans="1:9" ht="15">
      <c r="A115" s="2669" t="s">
        <v>842</v>
      </c>
      <c r="B115" s="2670"/>
      <c r="C115" s="1092" t="s">
        <v>843</v>
      </c>
      <c r="D115" s="1093"/>
      <c r="E115" s="1093">
        <v>-101.5</v>
      </c>
      <c r="F115" s="1091">
        <v>44196</v>
      </c>
      <c r="G115" s="1094">
        <v>44196</v>
      </c>
      <c r="H115" s="1095"/>
      <c r="I115" s="1095"/>
    </row>
    <row r="116" spans="1:9" ht="15">
      <c r="A116" s="2669" t="s">
        <v>844</v>
      </c>
      <c r="B116" s="2670"/>
      <c r="C116" s="1092" t="s">
        <v>845</v>
      </c>
      <c r="D116" s="1093"/>
      <c r="E116" s="1093">
        <v>-482</v>
      </c>
      <c r="F116" s="1091">
        <v>44196</v>
      </c>
      <c r="G116" s="1094">
        <v>44196</v>
      </c>
      <c r="H116" s="1095"/>
      <c r="I116" s="1095"/>
    </row>
    <row r="117" spans="1:9" ht="15">
      <c r="A117" s="2669" t="s">
        <v>846</v>
      </c>
      <c r="B117" s="2670"/>
      <c r="C117" s="1092" t="s">
        <v>847</v>
      </c>
      <c r="D117" s="1093"/>
      <c r="E117" s="1093">
        <v>-427</v>
      </c>
      <c r="F117" s="1091">
        <v>43938</v>
      </c>
      <c r="G117" s="1094">
        <v>43938</v>
      </c>
      <c r="H117" s="1095"/>
      <c r="I117" s="1095"/>
    </row>
    <row r="118" spans="1:9" ht="15">
      <c r="A118" s="2669" t="s">
        <v>848</v>
      </c>
      <c r="B118" s="2670"/>
      <c r="C118" s="1092" t="s">
        <v>849</v>
      </c>
      <c r="D118" s="1093">
        <v>-153820</v>
      </c>
      <c r="E118" s="1093"/>
      <c r="F118" s="1091">
        <v>44196</v>
      </c>
      <c r="G118" s="1094">
        <v>44196</v>
      </c>
      <c r="H118" s="1095"/>
      <c r="I118" s="1095"/>
    </row>
    <row r="119" spans="1:9" ht="15">
      <c r="A119" s="2665" t="s">
        <v>220</v>
      </c>
      <c r="B119" s="2666"/>
      <c r="C119" s="1096"/>
      <c r="D119" s="1097">
        <v>-153820</v>
      </c>
      <c r="E119" s="1097">
        <v>-143899.5</v>
      </c>
      <c r="F119" s="2667"/>
      <c r="G119" s="2668"/>
      <c r="H119" s="1095"/>
      <c r="I119" s="1095"/>
    </row>
    <row r="120" spans="1:9">
      <c r="A120" s="1039"/>
      <c r="B120" s="1039"/>
      <c r="C120" s="1040"/>
      <c r="D120" s="1040"/>
      <c r="E120" s="1041"/>
      <c r="F120" s="1013"/>
      <c r="G120" s="1013"/>
      <c r="H120" s="1013"/>
      <c r="I120" s="1013"/>
    </row>
    <row r="121" spans="1:9">
      <c r="A121" s="1039"/>
      <c r="B121" s="1039"/>
      <c r="C121" s="1040"/>
      <c r="D121" s="1040"/>
      <c r="E121" s="1041"/>
      <c r="F121" s="1013"/>
      <c r="G121" s="1013"/>
      <c r="H121" s="1013"/>
      <c r="I121" s="1013"/>
    </row>
    <row r="122" spans="1:9">
      <c r="A122" s="2418" t="s">
        <v>439</v>
      </c>
      <c r="B122" s="2418"/>
      <c r="C122" s="2418"/>
      <c r="D122" s="2418"/>
      <c r="E122" s="2418"/>
      <c r="F122" s="2418"/>
      <c r="G122" s="2418"/>
      <c r="H122" s="2418"/>
      <c r="I122" s="2418"/>
    </row>
    <row r="123" spans="1:9">
      <c r="A123" s="1049" t="s">
        <v>92</v>
      </c>
      <c r="B123" s="1013"/>
      <c r="C123" s="1013"/>
      <c r="D123" s="1013"/>
      <c r="E123" s="1013"/>
      <c r="F123" s="1013"/>
      <c r="G123" s="1013"/>
      <c r="H123" s="1013"/>
      <c r="I123" s="1013"/>
    </row>
    <row r="124" spans="1:9">
      <c r="A124" s="2407" t="s">
        <v>850</v>
      </c>
      <c r="B124" s="2408"/>
      <c r="C124" s="2408"/>
      <c r="D124" s="2408"/>
      <c r="E124" s="2408"/>
      <c r="F124" s="2408"/>
      <c r="G124" s="2408"/>
      <c r="H124" s="2408"/>
      <c r="I124" s="2409"/>
    </row>
    <row r="125" spans="1:9">
      <c r="A125" s="2407"/>
      <c r="B125" s="2408"/>
      <c r="C125" s="2408"/>
      <c r="D125" s="2408"/>
      <c r="E125" s="2408"/>
      <c r="F125" s="2408"/>
      <c r="G125" s="2408"/>
      <c r="H125" s="2408"/>
      <c r="I125" s="2409"/>
    </row>
    <row r="126" spans="1:9">
      <c r="A126" s="2407"/>
      <c r="B126" s="2408"/>
      <c r="C126" s="2408"/>
      <c r="D126" s="2408"/>
      <c r="E126" s="2408"/>
      <c r="F126" s="2408"/>
      <c r="G126" s="2408"/>
      <c r="H126" s="2408"/>
      <c r="I126" s="2409"/>
    </row>
    <row r="127" spans="1:9">
      <c r="A127" s="1013"/>
      <c r="B127" s="1013"/>
      <c r="C127" s="1013"/>
      <c r="D127" s="1013"/>
      <c r="E127" s="1013"/>
      <c r="F127" s="1013"/>
      <c r="G127" s="1013"/>
      <c r="H127" s="1013"/>
      <c r="I127" s="1013"/>
    </row>
    <row r="128" spans="1:9">
      <c r="A128" s="2436" t="s">
        <v>441</v>
      </c>
      <c r="B128" s="2436"/>
      <c r="C128" s="2436"/>
      <c r="D128" s="2436"/>
      <c r="E128" s="2436"/>
      <c r="F128" s="2436"/>
      <c r="G128" s="2436"/>
      <c r="H128" s="2436"/>
      <c r="I128" s="2436"/>
    </row>
    <row r="129" spans="1:9">
      <c r="A129" s="1013" t="s">
        <v>92</v>
      </c>
      <c r="B129" s="1013"/>
      <c r="C129" s="1013"/>
      <c r="D129" s="1013"/>
      <c r="E129" s="1013"/>
      <c r="F129" s="1013"/>
      <c r="G129" s="1013"/>
      <c r="H129" s="1013"/>
      <c r="I129" s="1013"/>
    </row>
    <row r="130" spans="1:9" ht="36" customHeight="1">
      <c r="A130" s="2631" t="s">
        <v>851</v>
      </c>
      <c r="B130" s="2632"/>
      <c r="C130" s="2632"/>
      <c r="D130" s="2632"/>
      <c r="E130" s="2632"/>
      <c r="F130" s="2632"/>
      <c r="G130" s="2632"/>
      <c r="H130" s="2632"/>
      <c r="I130" s="2633"/>
    </row>
    <row r="131" spans="1:9">
      <c r="A131" s="2631" t="s">
        <v>272</v>
      </c>
      <c r="B131" s="2632"/>
      <c r="C131" s="2632"/>
      <c r="D131" s="2632"/>
      <c r="E131" s="2632"/>
      <c r="F131" s="2632"/>
      <c r="G131" s="2632"/>
      <c r="H131" s="2632"/>
      <c r="I131" s="2633"/>
    </row>
    <row r="132" spans="1:9" ht="15">
      <c r="A132" s="1065"/>
      <c r="B132" s="920"/>
      <c r="C132" s="920"/>
      <c r="D132" s="920"/>
      <c r="E132" s="920"/>
      <c r="F132" s="920"/>
      <c r="G132" s="920"/>
      <c r="H132" s="920"/>
      <c r="I132" s="920"/>
    </row>
    <row r="133" spans="1:9" ht="15">
      <c r="A133" s="1066" t="s">
        <v>273</v>
      </c>
      <c r="B133" s="920"/>
      <c r="C133" s="920"/>
      <c r="D133" s="920"/>
      <c r="E133" s="920"/>
      <c r="F133" s="920"/>
      <c r="G133" s="920"/>
      <c r="H133" s="920"/>
      <c r="I133" s="920"/>
    </row>
    <row r="134" spans="1:9" ht="15">
      <c r="A134" s="1065"/>
      <c r="B134" s="920"/>
      <c r="C134" s="920"/>
      <c r="D134" s="920"/>
      <c r="E134" s="920"/>
      <c r="F134" s="920"/>
      <c r="G134" s="920"/>
      <c r="H134" s="920"/>
      <c r="I134" s="920"/>
    </row>
    <row r="135" spans="1:9" ht="15">
      <c r="A135" s="1066" t="s">
        <v>274</v>
      </c>
      <c r="B135" s="920"/>
      <c r="C135" s="920"/>
      <c r="D135" s="920"/>
      <c r="E135" s="920"/>
      <c r="F135" s="920"/>
      <c r="G135" s="920"/>
      <c r="H135" s="920"/>
      <c r="I135" s="920"/>
    </row>
    <row r="136" spans="1:9" ht="15">
      <c r="A136" s="1065"/>
      <c r="B136" s="920"/>
      <c r="C136" s="920"/>
      <c r="D136" s="920"/>
      <c r="E136" s="920"/>
      <c r="F136" s="920"/>
      <c r="G136" s="920"/>
      <c r="H136" s="920"/>
      <c r="I136" s="920"/>
    </row>
    <row r="137" spans="1:9" ht="15">
      <c r="A137" s="1013" t="s">
        <v>852</v>
      </c>
      <c r="B137" s="920"/>
      <c r="C137" s="920"/>
      <c r="D137" s="920"/>
      <c r="E137" s="920"/>
      <c r="F137" s="920"/>
      <c r="G137" s="920"/>
      <c r="H137" s="920"/>
      <c r="I137" s="920"/>
    </row>
  </sheetData>
  <mergeCells count="108">
    <mergeCell ref="F84:F85"/>
    <mergeCell ref="G84:G85"/>
    <mergeCell ref="A119:B119"/>
    <mergeCell ref="F119:G119"/>
    <mergeCell ref="A108:B108"/>
    <mergeCell ref="A114:B114"/>
    <mergeCell ref="A115:B115"/>
    <mergeCell ref="A116:B116"/>
    <mergeCell ref="A117:B117"/>
    <mergeCell ref="A118:B118"/>
    <mergeCell ref="A109:B109"/>
    <mergeCell ref="A110:B110"/>
    <mergeCell ref="A111:B111"/>
    <mergeCell ref="A112:B112"/>
    <mergeCell ref="A113:B113"/>
    <mergeCell ref="A122:I122"/>
    <mergeCell ref="A130:I130"/>
    <mergeCell ref="A76:B78"/>
    <mergeCell ref="F76:F78"/>
    <mergeCell ref="G76:G78"/>
    <mergeCell ref="A79:B80"/>
    <mergeCell ref="F79:F80"/>
    <mergeCell ref="G79:G80"/>
    <mergeCell ref="F69:F71"/>
    <mergeCell ref="G69:G71"/>
    <mergeCell ref="A72:B75"/>
    <mergeCell ref="F72:F75"/>
    <mergeCell ref="G72:G75"/>
    <mergeCell ref="A69:B71"/>
    <mergeCell ref="A86:B93"/>
    <mergeCell ref="F86:F93"/>
    <mergeCell ref="G86:G93"/>
    <mergeCell ref="A94:B105"/>
    <mergeCell ref="F94:F105"/>
    <mergeCell ref="G94:G105"/>
    <mergeCell ref="A82:B83"/>
    <mergeCell ref="F82:F83"/>
    <mergeCell ref="G82:G83"/>
    <mergeCell ref="A84:B85"/>
    <mergeCell ref="G57:G58"/>
    <mergeCell ref="A59:B60"/>
    <mergeCell ref="F59:F60"/>
    <mergeCell ref="G59:G60"/>
    <mergeCell ref="G65:G66"/>
    <mergeCell ref="A67:B68"/>
    <mergeCell ref="F67:F68"/>
    <mergeCell ref="G67:G68"/>
    <mergeCell ref="A65:B66"/>
    <mergeCell ref="A63:B64"/>
    <mergeCell ref="F63:F64"/>
    <mergeCell ref="A131:I131"/>
    <mergeCell ref="A128:I128"/>
    <mergeCell ref="A124:I124"/>
    <mergeCell ref="A125:I125"/>
    <mergeCell ref="A126:I126"/>
    <mergeCell ref="C44:I44"/>
    <mergeCell ref="C45:I45"/>
    <mergeCell ref="A47:I47"/>
    <mergeCell ref="A49:B49"/>
    <mergeCell ref="A61:B62"/>
    <mergeCell ref="F61:F62"/>
    <mergeCell ref="G61:G62"/>
    <mergeCell ref="G63:G64"/>
    <mergeCell ref="A106:B106"/>
    <mergeCell ref="F106:G106"/>
    <mergeCell ref="F65:F66"/>
    <mergeCell ref="A53:B54"/>
    <mergeCell ref="F53:F54"/>
    <mergeCell ref="G53:G54"/>
    <mergeCell ref="A55:B56"/>
    <mergeCell ref="F55:F56"/>
    <mergeCell ref="G55:G56"/>
    <mergeCell ref="A57:B58"/>
    <mergeCell ref="F57:F58"/>
    <mergeCell ref="C43:I43"/>
    <mergeCell ref="A1:I1"/>
    <mergeCell ref="G50:G52"/>
    <mergeCell ref="A50:B52"/>
    <mergeCell ref="F50:F52"/>
    <mergeCell ref="D38:I38"/>
    <mergeCell ref="A15:A17"/>
    <mergeCell ref="A9:B9"/>
    <mergeCell ref="D9:I9"/>
    <mergeCell ref="F25:I25"/>
    <mergeCell ref="F26:I26"/>
    <mergeCell ref="F27:I27"/>
    <mergeCell ref="D31:I31"/>
    <mergeCell ref="C33:I33"/>
    <mergeCell ref="D37:I37"/>
    <mergeCell ref="C39:I39"/>
    <mergeCell ref="A29:I29"/>
    <mergeCell ref="A35:I35"/>
    <mergeCell ref="A41:I41"/>
    <mergeCell ref="D32:I32"/>
    <mergeCell ref="A20:I20"/>
    <mergeCell ref="F22:I22"/>
    <mergeCell ref="F23:I23"/>
    <mergeCell ref="F24:I24"/>
    <mergeCell ref="A3:I3"/>
    <mergeCell ref="A11:I11"/>
    <mergeCell ref="A5:B5"/>
    <mergeCell ref="A6:B6"/>
    <mergeCell ref="A7:B7"/>
    <mergeCell ref="A8:B8"/>
    <mergeCell ref="D5:I5"/>
    <mergeCell ref="D6:I6"/>
    <mergeCell ref="D7:I7"/>
    <mergeCell ref="D8:I8"/>
  </mergeCells>
  <pageMargins left="0.23622047244094491" right="0.23622047244094491" top="0.74803149606299213" bottom="0.74803149606299213" header="0.31496062992125984" footer="0.31496062992125984"/>
  <pageSetup paperSize="9" firstPageNumber="123" fitToHeight="5" orientation="landscape"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8.2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c r="A1" s="2317" t="s">
        <v>133</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1174" t="s">
        <v>101</v>
      </c>
      <c r="G5" s="1174" t="s">
        <v>36</v>
      </c>
      <c r="H5" s="1174" t="s">
        <v>342</v>
      </c>
      <c r="I5" s="2312"/>
      <c r="J5" s="2310"/>
      <c r="K5" s="1174" t="s">
        <v>101</v>
      </c>
      <c r="L5" s="1174" t="s">
        <v>36</v>
      </c>
      <c r="M5" s="1174" t="s">
        <v>342</v>
      </c>
      <c r="N5" s="2312"/>
      <c r="O5" s="2310"/>
      <c r="P5" s="1174" t="s">
        <v>101</v>
      </c>
      <c r="Q5" s="1174" t="s">
        <v>36</v>
      </c>
      <c r="R5" s="1174" t="s">
        <v>342</v>
      </c>
      <c r="S5" s="2312"/>
      <c r="T5" s="2310"/>
      <c r="U5" s="1174" t="s">
        <v>101</v>
      </c>
      <c r="V5" s="1174" t="s">
        <v>36</v>
      </c>
      <c r="W5" s="1174" t="s">
        <v>342</v>
      </c>
      <c r="X5" s="2312"/>
    </row>
    <row r="6" spans="1:24" ht="9.75">
      <c r="A6" s="1175" t="s">
        <v>0</v>
      </c>
      <c r="B6" s="2307" t="s">
        <v>1</v>
      </c>
      <c r="C6" s="2307"/>
      <c r="D6" s="1176" t="s">
        <v>25</v>
      </c>
      <c r="E6" s="1177">
        <v>43104352</v>
      </c>
      <c r="F6" s="1178">
        <v>45508334.940000005</v>
      </c>
      <c r="G6" s="1178">
        <v>45280200.330000006</v>
      </c>
      <c r="H6" s="1179">
        <v>99.498697084169791</v>
      </c>
      <c r="I6" s="1180">
        <v>39281324.259999998</v>
      </c>
      <c r="J6" s="1177">
        <v>5001000</v>
      </c>
      <c r="K6" s="1178">
        <v>5293453</v>
      </c>
      <c r="L6" s="1178">
        <v>5065318.3899999997</v>
      </c>
      <c r="M6" s="1179">
        <v>95.690249634784692</v>
      </c>
      <c r="N6" s="1180">
        <v>5097541.26</v>
      </c>
      <c r="O6" s="1177">
        <v>38103352</v>
      </c>
      <c r="P6" s="1178">
        <v>40214881.940000005</v>
      </c>
      <c r="Q6" s="1178">
        <v>40214881.940000005</v>
      </c>
      <c r="R6" s="1179">
        <v>100</v>
      </c>
      <c r="S6" s="1180">
        <v>34183783</v>
      </c>
      <c r="T6" s="1177">
        <v>169397</v>
      </c>
      <c r="U6" s="1178">
        <v>172830</v>
      </c>
      <c r="V6" s="1178">
        <v>77629</v>
      </c>
      <c r="W6" s="1179">
        <v>44.916391830122087</v>
      </c>
      <c r="X6" s="1180">
        <v>162776</v>
      </c>
    </row>
    <row r="7" spans="1:24" ht="9.75">
      <c r="A7" s="1149" t="s">
        <v>2</v>
      </c>
      <c r="B7" s="2305" t="s">
        <v>46</v>
      </c>
      <c r="C7" s="2305"/>
      <c r="D7" s="1170" t="s">
        <v>25</v>
      </c>
      <c r="E7" s="1117">
        <v>899800</v>
      </c>
      <c r="F7" s="1103">
        <v>997852.6</v>
      </c>
      <c r="G7" s="1103">
        <v>810199.52</v>
      </c>
      <c r="H7" s="1104">
        <v>81.194308658413078</v>
      </c>
      <c r="I7" s="1118">
        <v>876897.6</v>
      </c>
      <c r="J7" s="1122">
        <v>899800</v>
      </c>
      <c r="K7" s="1105">
        <v>961153</v>
      </c>
      <c r="L7" s="1105">
        <v>773499.92</v>
      </c>
      <c r="M7" s="1104">
        <v>80.476253000302762</v>
      </c>
      <c r="N7" s="1123">
        <v>876897.6</v>
      </c>
      <c r="O7" s="1138"/>
      <c r="P7" s="1105">
        <v>36699.599999999999</v>
      </c>
      <c r="Q7" s="1105">
        <v>36699.599999999999</v>
      </c>
      <c r="R7" s="1104"/>
      <c r="S7" s="1123"/>
      <c r="T7" s="1138">
        <v>169397</v>
      </c>
      <c r="U7" s="1105">
        <v>172830</v>
      </c>
      <c r="V7" s="1105">
        <v>77629</v>
      </c>
      <c r="W7" s="1104">
        <v>44.916391830122087</v>
      </c>
      <c r="X7" s="1123">
        <v>162776</v>
      </c>
    </row>
    <row r="8" spans="1:24" ht="9.75">
      <c r="A8" s="1150" t="s">
        <v>3</v>
      </c>
      <c r="B8" s="2308" t="s">
        <v>47</v>
      </c>
      <c r="C8" s="2308"/>
      <c r="D8" s="1170" t="s">
        <v>25</v>
      </c>
      <c r="E8" s="1117">
        <v>1200</v>
      </c>
      <c r="F8" s="1103">
        <v>2300</v>
      </c>
      <c r="G8" s="1103">
        <v>2287.0500000000002</v>
      </c>
      <c r="H8" s="1104">
        <v>99.436956521739134</v>
      </c>
      <c r="I8" s="1118">
        <v>1272.6600000000001</v>
      </c>
      <c r="J8" s="1124">
        <v>1200</v>
      </c>
      <c r="K8" s="1103">
        <v>2300</v>
      </c>
      <c r="L8" s="1103">
        <v>2287.0500000000002</v>
      </c>
      <c r="M8" s="1104">
        <v>99.436956521739134</v>
      </c>
      <c r="N8" s="1118">
        <v>1272.6600000000001</v>
      </c>
      <c r="O8" s="1117"/>
      <c r="P8" s="1103"/>
      <c r="Q8" s="1103"/>
      <c r="R8" s="1104"/>
      <c r="S8" s="1118"/>
      <c r="T8" s="1117"/>
      <c r="U8" s="1103"/>
      <c r="V8" s="1103"/>
      <c r="W8" s="1104"/>
      <c r="X8" s="1118"/>
    </row>
    <row r="9" spans="1:24" ht="9.75">
      <c r="A9" s="1150" t="s">
        <v>4</v>
      </c>
      <c r="B9" s="1106" t="s">
        <v>62</v>
      </c>
      <c r="C9" s="1155"/>
      <c r="D9" s="1170" t="s">
        <v>25</v>
      </c>
      <c r="E9" s="1117">
        <v>42203352</v>
      </c>
      <c r="F9" s="1103">
        <v>44508182.340000004</v>
      </c>
      <c r="G9" s="1103">
        <v>44467713.760000005</v>
      </c>
      <c r="H9" s="1104">
        <v>99.909076089221401</v>
      </c>
      <c r="I9" s="1118">
        <v>38403154</v>
      </c>
      <c r="J9" s="1124">
        <v>4100000</v>
      </c>
      <c r="K9" s="1103">
        <v>4330000</v>
      </c>
      <c r="L9" s="1103">
        <v>4289531.42</v>
      </c>
      <c r="M9" s="1104">
        <v>99.065390762124707</v>
      </c>
      <c r="N9" s="1118">
        <v>4219371</v>
      </c>
      <c r="O9" s="1117">
        <v>38103352</v>
      </c>
      <c r="P9" s="1103">
        <v>40178182.340000004</v>
      </c>
      <c r="Q9" s="1103">
        <v>40178182.340000004</v>
      </c>
      <c r="R9" s="1104">
        <v>100</v>
      </c>
      <c r="S9" s="1118">
        <v>34183783</v>
      </c>
      <c r="T9" s="1117"/>
      <c r="U9" s="1103"/>
      <c r="V9" s="1103"/>
      <c r="W9" s="1104"/>
      <c r="X9" s="1118"/>
    </row>
    <row r="10" spans="1:24" ht="9.75">
      <c r="A10" s="1148" t="s">
        <v>5</v>
      </c>
      <c r="B10" s="2320" t="s">
        <v>7</v>
      </c>
      <c r="C10" s="2320"/>
      <c r="D10" s="1170" t="s">
        <v>25</v>
      </c>
      <c r="E10" s="1119">
        <v>0</v>
      </c>
      <c r="F10" s="1101">
        <v>300000</v>
      </c>
      <c r="G10" s="1101">
        <v>300000</v>
      </c>
      <c r="H10" s="1099">
        <v>100</v>
      </c>
      <c r="I10" s="1120">
        <v>180000</v>
      </c>
      <c r="J10" s="1125"/>
      <c r="K10" s="1101">
        <v>300000</v>
      </c>
      <c r="L10" s="1101">
        <v>300000</v>
      </c>
      <c r="M10" s="1099">
        <v>100</v>
      </c>
      <c r="N10" s="1120">
        <v>180000</v>
      </c>
      <c r="O10" s="1119"/>
      <c r="P10" s="1101"/>
      <c r="Q10" s="1101"/>
      <c r="R10" s="1099"/>
      <c r="S10" s="1120"/>
      <c r="T10" s="1119"/>
      <c r="U10" s="1101"/>
      <c r="V10" s="1101"/>
      <c r="W10" s="1099"/>
      <c r="X10" s="1120"/>
    </row>
    <row r="11" spans="1:24" ht="9.75">
      <c r="A11" s="1148" t="s">
        <v>6</v>
      </c>
      <c r="B11" s="2320" t="s">
        <v>9</v>
      </c>
      <c r="C11" s="2320"/>
      <c r="D11" s="1170" t="s">
        <v>25</v>
      </c>
      <c r="E11" s="1115">
        <v>43104352</v>
      </c>
      <c r="F11" s="1100">
        <v>45508334.659999996</v>
      </c>
      <c r="G11" s="1100">
        <v>45276208.579999998</v>
      </c>
      <c r="H11" s="1099">
        <v>99.48992622618637</v>
      </c>
      <c r="I11" s="1116">
        <v>39211697.229999997</v>
      </c>
      <c r="J11" s="1115">
        <v>5001000</v>
      </c>
      <c r="K11" s="1100">
        <v>5293453</v>
      </c>
      <c r="L11" s="1100">
        <v>5061326.6399999997</v>
      </c>
      <c r="M11" s="1099">
        <v>95.614840445357686</v>
      </c>
      <c r="N11" s="1116">
        <v>5027914.2299999995</v>
      </c>
      <c r="O11" s="1115">
        <v>38103352</v>
      </c>
      <c r="P11" s="1100">
        <v>40214881.939999998</v>
      </c>
      <c r="Q11" s="1100">
        <v>40214881.939999998</v>
      </c>
      <c r="R11" s="1099">
        <v>100</v>
      </c>
      <c r="S11" s="1116">
        <v>34183783</v>
      </c>
      <c r="T11" s="1115">
        <v>111773</v>
      </c>
      <c r="U11" s="1100">
        <v>115206</v>
      </c>
      <c r="V11" s="1100">
        <v>30234.559999999998</v>
      </c>
      <c r="W11" s="1099">
        <v>26.243910907418016</v>
      </c>
      <c r="X11" s="1116">
        <v>100548</v>
      </c>
    </row>
    <row r="12" spans="1:24" ht="9.75">
      <c r="A12" s="1151" t="s">
        <v>8</v>
      </c>
      <c r="B12" s="2321" t="s">
        <v>28</v>
      </c>
      <c r="C12" s="2321"/>
      <c r="D12" s="1170" t="s">
        <v>25</v>
      </c>
      <c r="E12" s="1117">
        <v>773000</v>
      </c>
      <c r="F12" s="1103">
        <v>964019.19999999995</v>
      </c>
      <c r="G12" s="1103">
        <v>926830.63000000012</v>
      </c>
      <c r="H12" s="1104">
        <v>96.142341355856828</v>
      </c>
      <c r="I12" s="1118">
        <v>784278.75</v>
      </c>
      <c r="J12" s="1126">
        <v>553000</v>
      </c>
      <c r="K12" s="1107">
        <v>737975</v>
      </c>
      <c r="L12" s="1107">
        <v>700786.43</v>
      </c>
      <c r="M12" s="1104">
        <v>94.960727666926388</v>
      </c>
      <c r="N12" s="1127">
        <v>602622.75</v>
      </c>
      <c r="O12" s="1139">
        <v>220000</v>
      </c>
      <c r="P12" s="1107">
        <v>226044.2</v>
      </c>
      <c r="Q12" s="1107">
        <v>226044.2</v>
      </c>
      <c r="R12" s="1104">
        <v>100</v>
      </c>
      <c r="S12" s="1140">
        <v>181656</v>
      </c>
      <c r="T12" s="1139">
        <v>636</v>
      </c>
      <c r="U12" s="1107">
        <v>651</v>
      </c>
      <c r="V12" s="1107">
        <v>486</v>
      </c>
      <c r="W12" s="1104">
        <v>74.654377880184327</v>
      </c>
      <c r="X12" s="1127">
        <v>674</v>
      </c>
    </row>
    <row r="13" spans="1:24" ht="9.75">
      <c r="A13" s="1149" t="s">
        <v>10</v>
      </c>
      <c r="B13" s="2305" t="s">
        <v>29</v>
      </c>
      <c r="C13" s="2305"/>
      <c r="D13" s="1170" t="s">
        <v>25</v>
      </c>
      <c r="E13" s="1117">
        <v>1620000</v>
      </c>
      <c r="F13" s="1103">
        <v>1190000</v>
      </c>
      <c r="G13" s="1103">
        <v>1144923.93</v>
      </c>
      <c r="H13" s="1104">
        <v>96.212094957983183</v>
      </c>
      <c r="I13" s="1118">
        <v>1363719.13</v>
      </c>
      <c r="J13" s="1126">
        <v>1620000</v>
      </c>
      <c r="K13" s="1103">
        <v>1190000</v>
      </c>
      <c r="L13" s="1103">
        <v>1144923.93</v>
      </c>
      <c r="M13" s="1104">
        <v>96.212094957983183</v>
      </c>
      <c r="N13" s="1118">
        <v>1363719.13</v>
      </c>
      <c r="O13" s="1117"/>
      <c r="P13" s="1103"/>
      <c r="Q13" s="1103"/>
      <c r="R13" s="1104"/>
      <c r="S13" s="1118"/>
      <c r="T13" s="1117">
        <v>18376</v>
      </c>
      <c r="U13" s="1103">
        <v>18660</v>
      </c>
      <c r="V13" s="1103">
        <v>15796</v>
      </c>
      <c r="W13" s="1104">
        <v>84.651661307609857</v>
      </c>
      <c r="X13" s="1118">
        <v>17487</v>
      </c>
    </row>
    <row r="14" spans="1:24" ht="9.75">
      <c r="A14" s="1149" t="s">
        <v>11</v>
      </c>
      <c r="B14" s="1154" t="s">
        <v>63</v>
      </c>
      <c r="C14" s="1154"/>
      <c r="D14" s="1170" t="s">
        <v>25</v>
      </c>
      <c r="E14" s="1117">
        <v>10000</v>
      </c>
      <c r="F14" s="1103">
        <v>10000</v>
      </c>
      <c r="G14" s="1103">
        <v>6660</v>
      </c>
      <c r="H14" s="1104">
        <v>66.600000000000009</v>
      </c>
      <c r="I14" s="1118">
        <v>9900</v>
      </c>
      <c r="J14" s="1126">
        <v>10000</v>
      </c>
      <c r="K14" s="1103">
        <v>10000</v>
      </c>
      <c r="L14" s="1103">
        <v>6660</v>
      </c>
      <c r="M14" s="1104">
        <v>66.600000000000009</v>
      </c>
      <c r="N14" s="1118">
        <v>9900</v>
      </c>
      <c r="O14" s="1117"/>
      <c r="P14" s="1103"/>
      <c r="Q14" s="1103"/>
      <c r="R14" s="1104"/>
      <c r="S14" s="1118"/>
      <c r="T14" s="1117"/>
      <c r="U14" s="1103"/>
      <c r="V14" s="1103"/>
      <c r="W14" s="1104"/>
      <c r="X14" s="1118"/>
    </row>
    <row r="15" spans="1:24" ht="9.75">
      <c r="A15" s="1149" t="s">
        <v>12</v>
      </c>
      <c r="B15" s="2305" t="s">
        <v>64</v>
      </c>
      <c r="C15" s="2305"/>
      <c r="D15" s="1170" t="s">
        <v>25</v>
      </c>
      <c r="E15" s="1117">
        <v>941000</v>
      </c>
      <c r="F15" s="1103">
        <v>1258800</v>
      </c>
      <c r="G15" s="1103">
        <v>1252846.92</v>
      </c>
      <c r="H15" s="1104">
        <v>99.527082936129645</v>
      </c>
      <c r="I15" s="1118">
        <v>955935.9</v>
      </c>
      <c r="J15" s="1126">
        <v>941000</v>
      </c>
      <c r="K15" s="1103">
        <v>1258800</v>
      </c>
      <c r="L15" s="1103">
        <v>1252846.92</v>
      </c>
      <c r="M15" s="1104">
        <v>99.527082936129645</v>
      </c>
      <c r="N15" s="1118">
        <v>955935.9</v>
      </c>
      <c r="O15" s="1117"/>
      <c r="P15" s="1103"/>
      <c r="Q15" s="1103"/>
      <c r="R15" s="1104"/>
      <c r="S15" s="1118"/>
      <c r="T15" s="1117">
        <v>13370</v>
      </c>
      <c r="U15" s="1103">
        <v>13370</v>
      </c>
      <c r="V15" s="1103">
        <v>988</v>
      </c>
      <c r="W15" s="1104">
        <v>7.3896783844427825</v>
      </c>
      <c r="X15" s="1118">
        <v>2593</v>
      </c>
    </row>
    <row r="16" spans="1:24" ht="9.75">
      <c r="A16" s="1149" t="s">
        <v>13</v>
      </c>
      <c r="B16" s="2305" t="s">
        <v>30</v>
      </c>
      <c r="C16" s="2305"/>
      <c r="D16" s="1170" t="s">
        <v>25</v>
      </c>
      <c r="E16" s="1117">
        <v>45532</v>
      </c>
      <c r="F16" s="1103">
        <v>21837</v>
      </c>
      <c r="G16" s="1103">
        <v>18217</v>
      </c>
      <c r="H16" s="1104">
        <v>83.422631313825164</v>
      </c>
      <c r="I16" s="1118">
        <v>39729</v>
      </c>
      <c r="J16" s="1126">
        <v>5532</v>
      </c>
      <c r="K16" s="1103">
        <v>5532</v>
      </c>
      <c r="L16" s="1103">
        <v>1912</v>
      </c>
      <c r="M16" s="1104">
        <v>34.562545191612436</v>
      </c>
      <c r="N16" s="1118">
        <v>5583</v>
      </c>
      <c r="O16" s="1117">
        <v>40000</v>
      </c>
      <c r="P16" s="1103">
        <v>16305</v>
      </c>
      <c r="Q16" s="1103">
        <v>16305</v>
      </c>
      <c r="R16" s="1104">
        <v>100</v>
      </c>
      <c r="S16" s="1118">
        <v>34146</v>
      </c>
      <c r="T16" s="1117"/>
      <c r="U16" s="1103"/>
      <c r="V16" s="1103"/>
      <c r="W16" s="1104"/>
      <c r="X16" s="1118"/>
    </row>
    <row r="17" spans="1:24" ht="9.75">
      <c r="A17" s="1149" t="s">
        <v>14</v>
      </c>
      <c r="B17" s="1154" t="s">
        <v>48</v>
      </c>
      <c r="C17" s="1154"/>
      <c r="D17" s="1170" t="s">
        <v>25</v>
      </c>
      <c r="E17" s="1117">
        <v>3000</v>
      </c>
      <c r="F17" s="1103">
        <v>3000</v>
      </c>
      <c r="G17" s="1103">
        <v>2129</v>
      </c>
      <c r="H17" s="1104">
        <v>70.966666666666669</v>
      </c>
      <c r="I17" s="1118">
        <v>1198.8</v>
      </c>
      <c r="J17" s="1126">
        <v>3000</v>
      </c>
      <c r="K17" s="1103">
        <v>3000</v>
      </c>
      <c r="L17" s="1103">
        <v>2129</v>
      </c>
      <c r="M17" s="1104">
        <v>70.966666666666669</v>
      </c>
      <c r="N17" s="1118">
        <v>1198.8</v>
      </c>
      <c r="O17" s="1117"/>
      <c r="P17" s="1103"/>
      <c r="Q17" s="1103"/>
      <c r="R17" s="1104"/>
      <c r="S17" s="1118"/>
      <c r="T17" s="1117">
        <v>800</v>
      </c>
      <c r="U17" s="1103">
        <v>800</v>
      </c>
      <c r="V17" s="1103">
        <v>0</v>
      </c>
      <c r="W17" s="1104">
        <v>0</v>
      </c>
      <c r="X17" s="1118">
        <v>777</v>
      </c>
    </row>
    <row r="18" spans="1:24" ht="9.75">
      <c r="A18" s="1149" t="s">
        <v>15</v>
      </c>
      <c r="B18" s="2305" t="s">
        <v>31</v>
      </c>
      <c r="C18" s="2305"/>
      <c r="D18" s="1170" t="s">
        <v>25</v>
      </c>
      <c r="E18" s="1117">
        <v>794642</v>
      </c>
      <c r="F18" s="1103">
        <v>1137025.76</v>
      </c>
      <c r="G18" s="1103">
        <v>1056865.53</v>
      </c>
      <c r="H18" s="1104">
        <v>92.950007570628827</v>
      </c>
      <c r="I18" s="1118">
        <v>800988</v>
      </c>
      <c r="J18" s="1126">
        <v>739400</v>
      </c>
      <c r="K18" s="1103">
        <v>657225</v>
      </c>
      <c r="L18" s="1103">
        <v>577064.77</v>
      </c>
      <c r="M18" s="1104">
        <v>87.803228726843926</v>
      </c>
      <c r="N18" s="1118">
        <v>696331</v>
      </c>
      <c r="O18" s="1117">
        <v>55242</v>
      </c>
      <c r="P18" s="1103">
        <v>479800.76</v>
      </c>
      <c r="Q18" s="1103">
        <v>479800.76</v>
      </c>
      <c r="R18" s="1104">
        <v>100</v>
      </c>
      <c r="S18" s="1118">
        <v>104657</v>
      </c>
      <c r="T18" s="1117">
        <v>68343</v>
      </c>
      <c r="U18" s="1103">
        <v>71294</v>
      </c>
      <c r="V18" s="1103">
        <v>3294</v>
      </c>
      <c r="W18" s="1104">
        <v>4.6203046539680752</v>
      </c>
      <c r="X18" s="1118">
        <v>68825</v>
      </c>
    </row>
    <row r="19" spans="1:24" ht="9.75">
      <c r="A19" s="1149" t="s">
        <v>16</v>
      </c>
      <c r="B19" s="2305" t="s">
        <v>32</v>
      </c>
      <c r="C19" s="2305"/>
      <c r="D19" s="1170" t="s">
        <v>25</v>
      </c>
      <c r="E19" s="1117">
        <v>28004057</v>
      </c>
      <c r="F19" s="1103">
        <v>28827667</v>
      </c>
      <c r="G19" s="1103">
        <v>28789881</v>
      </c>
      <c r="H19" s="1104">
        <v>99.86892453003567</v>
      </c>
      <c r="I19" s="1118">
        <v>24943292</v>
      </c>
      <c r="J19" s="1128">
        <v>296540</v>
      </c>
      <c r="K19" s="1103">
        <v>344740</v>
      </c>
      <c r="L19" s="1103">
        <v>306954</v>
      </c>
      <c r="M19" s="1104">
        <v>89.039275976097926</v>
      </c>
      <c r="N19" s="1118">
        <v>290517</v>
      </c>
      <c r="O19" s="1117">
        <v>27707517</v>
      </c>
      <c r="P19" s="1103">
        <v>28482927</v>
      </c>
      <c r="Q19" s="1103">
        <v>28482927</v>
      </c>
      <c r="R19" s="1104">
        <v>100</v>
      </c>
      <c r="S19" s="1118">
        <v>24652775</v>
      </c>
      <c r="T19" s="1144">
        <v>1362</v>
      </c>
      <c r="U19" s="1109">
        <v>1362</v>
      </c>
      <c r="V19" s="1109">
        <v>805</v>
      </c>
      <c r="W19" s="1104">
        <v>59.104258443465497</v>
      </c>
      <c r="X19" s="1145">
        <v>1352</v>
      </c>
    </row>
    <row r="20" spans="1:24" ht="9.75">
      <c r="A20" s="1149" t="s">
        <v>17</v>
      </c>
      <c r="B20" s="2305" t="s">
        <v>49</v>
      </c>
      <c r="C20" s="2305"/>
      <c r="D20" s="1170" t="s">
        <v>25</v>
      </c>
      <c r="E20" s="1117">
        <v>9549953</v>
      </c>
      <c r="F20" s="1103">
        <v>9674385.0800000001</v>
      </c>
      <c r="G20" s="1103">
        <v>9672618.9000000004</v>
      </c>
      <c r="H20" s="1104">
        <v>99.981743749236827</v>
      </c>
      <c r="I20" s="1118">
        <v>8468782.8000000007</v>
      </c>
      <c r="J20" s="1126">
        <v>73231</v>
      </c>
      <c r="K20" s="1103">
        <v>88231</v>
      </c>
      <c r="L20" s="1103">
        <v>86464.82</v>
      </c>
      <c r="M20" s="1104">
        <v>97.998231913953148</v>
      </c>
      <c r="N20" s="1118">
        <v>70644.800000000003</v>
      </c>
      <c r="O20" s="1117">
        <v>9476722</v>
      </c>
      <c r="P20" s="1103">
        <v>9586154.0800000001</v>
      </c>
      <c r="Q20" s="1103">
        <v>9586154.0800000001</v>
      </c>
      <c r="R20" s="1104">
        <v>100</v>
      </c>
      <c r="S20" s="1118">
        <v>8398138</v>
      </c>
      <c r="T20" s="1117">
        <v>467</v>
      </c>
      <c r="U20" s="1103">
        <v>467</v>
      </c>
      <c r="V20" s="1103">
        <v>275.45999999999998</v>
      </c>
      <c r="W20" s="1104">
        <v>58.985010706638107</v>
      </c>
      <c r="X20" s="1118">
        <v>468</v>
      </c>
    </row>
    <row r="21" spans="1:24" ht="9.75">
      <c r="A21" s="1149" t="s">
        <v>18</v>
      </c>
      <c r="B21" s="2305" t="s">
        <v>50</v>
      </c>
      <c r="C21" s="2305"/>
      <c r="D21" s="1170" t="s">
        <v>25</v>
      </c>
      <c r="E21" s="1117">
        <v>558151</v>
      </c>
      <c r="F21" s="1103">
        <v>627560.62</v>
      </c>
      <c r="G21" s="1103">
        <v>626644.22</v>
      </c>
      <c r="H21" s="1104">
        <v>99.85397426626291</v>
      </c>
      <c r="I21" s="1118">
        <v>529727.78</v>
      </c>
      <c r="J21" s="1126">
        <v>4280</v>
      </c>
      <c r="K21" s="1103">
        <v>9280</v>
      </c>
      <c r="L21" s="1103">
        <v>8363.6</v>
      </c>
      <c r="M21" s="1104">
        <v>90.125</v>
      </c>
      <c r="N21" s="1118">
        <v>6392.78</v>
      </c>
      <c r="O21" s="1117">
        <v>553871</v>
      </c>
      <c r="P21" s="1103">
        <v>618280.62</v>
      </c>
      <c r="Q21" s="1103">
        <v>618280.62</v>
      </c>
      <c r="R21" s="1104">
        <v>100</v>
      </c>
      <c r="S21" s="1118">
        <v>523335</v>
      </c>
      <c r="T21" s="1117">
        <v>28</v>
      </c>
      <c r="U21" s="1103">
        <v>28</v>
      </c>
      <c r="V21" s="1103">
        <v>16.100000000000001</v>
      </c>
      <c r="W21" s="1104">
        <v>57.500000000000007</v>
      </c>
      <c r="X21" s="1118">
        <v>27</v>
      </c>
    </row>
    <row r="22" spans="1:24" ht="9.75">
      <c r="A22" s="1149" t="s">
        <v>19</v>
      </c>
      <c r="B22" s="2305" t="s">
        <v>65</v>
      </c>
      <c r="C22" s="2305"/>
      <c r="D22" s="1170" t="s">
        <v>25</v>
      </c>
      <c r="E22" s="1117">
        <v>0</v>
      </c>
      <c r="F22" s="1103">
        <v>0</v>
      </c>
      <c r="G22" s="1103">
        <v>0</v>
      </c>
      <c r="H22" s="1104"/>
      <c r="I22" s="1118">
        <v>0</v>
      </c>
      <c r="J22" s="1126"/>
      <c r="K22" s="1103"/>
      <c r="L22" s="1103"/>
      <c r="M22" s="1104"/>
      <c r="N22" s="1118"/>
      <c r="O22" s="1117"/>
      <c r="P22" s="1103"/>
      <c r="Q22" s="1103"/>
      <c r="R22" s="1104"/>
      <c r="S22" s="1118"/>
      <c r="T22" s="1117"/>
      <c r="U22" s="1103"/>
      <c r="V22" s="1103"/>
      <c r="W22" s="1104"/>
      <c r="X22" s="1118"/>
    </row>
    <row r="23" spans="1:24" ht="9.75">
      <c r="A23" s="1149" t="s">
        <v>20</v>
      </c>
      <c r="B23" s="1154" t="s">
        <v>66</v>
      </c>
      <c r="C23" s="1154"/>
      <c r="D23" s="1170" t="s">
        <v>25</v>
      </c>
      <c r="E23" s="1117">
        <v>0</v>
      </c>
      <c r="F23" s="1103">
        <v>0</v>
      </c>
      <c r="G23" s="1103">
        <v>0</v>
      </c>
      <c r="H23" s="1104"/>
      <c r="I23" s="1118">
        <v>0</v>
      </c>
      <c r="J23" s="1126"/>
      <c r="K23" s="1103"/>
      <c r="L23" s="1103"/>
      <c r="M23" s="1104"/>
      <c r="N23" s="1118"/>
      <c r="O23" s="1117"/>
      <c r="P23" s="1103"/>
      <c r="Q23" s="1103"/>
      <c r="R23" s="1104"/>
      <c r="S23" s="1118"/>
      <c r="T23" s="1117"/>
      <c r="U23" s="1103"/>
      <c r="V23" s="1103"/>
      <c r="W23" s="1104"/>
      <c r="X23" s="1118"/>
    </row>
    <row r="24" spans="1:24" ht="9.75">
      <c r="A24" s="1149" t="s">
        <v>21</v>
      </c>
      <c r="B24" s="1154" t="s">
        <v>73</v>
      </c>
      <c r="C24" s="1154"/>
      <c r="D24" s="1170" t="s">
        <v>25</v>
      </c>
      <c r="E24" s="1117">
        <v>0</v>
      </c>
      <c r="F24" s="1103">
        <v>0</v>
      </c>
      <c r="G24" s="1103">
        <v>0</v>
      </c>
      <c r="H24" s="1104"/>
      <c r="I24" s="1118">
        <v>0</v>
      </c>
      <c r="J24" s="1126"/>
      <c r="K24" s="1103"/>
      <c r="L24" s="1103"/>
      <c r="M24" s="1104"/>
      <c r="N24" s="1118"/>
      <c r="O24" s="1117"/>
      <c r="P24" s="1103"/>
      <c r="Q24" s="1103"/>
      <c r="R24" s="1104"/>
      <c r="S24" s="1118"/>
      <c r="T24" s="1117"/>
      <c r="U24" s="1103"/>
      <c r="V24" s="1103"/>
      <c r="W24" s="1104"/>
      <c r="X24" s="1118"/>
    </row>
    <row r="25" spans="1:24" ht="9.75">
      <c r="A25" s="1151" t="s">
        <v>22</v>
      </c>
      <c r="B25" s="1157" t="s">
        <v>68</v>
      </c>
      <c r="C25" s="1157"/>
      <c r="D25" s="1170" t="s">
        <v>25</v>
      </c>
      <c r="E25" s="1117">
        <v>500</v>
      </c>
      <c r="F25" s="1103">
        <v>500</v>
      </c>
      <c r="G25" s="1103">
        <v>444</v>
      </c>
      <c r="H25" s="1104">
        <v>88.8</v>
      </c>
      <c r="I25" s="1118">
        <v>0</v>
      </c>
      <c r="J25" s="1126">
        <v>500</v>
      </c>
      <c r="K25" s="1107">
        <v>500</v>
      </c>
      <c r="L25" s="1107">
        <v>444</v>
      </c>
      <c r="M25" s="1104">
        <v>88.8</v>
      </c>
      <c r="N25" s="1127"/>
      <c r="O25" s="1139"/>
      <c r="P25" s="1107"/>
      <c r="Q25" s="1107"/>
      <c r="R25" s="1104"/>
      <c r="S25" s="1140"/>
      <c r="T25" s="1139"/>
      <c r="U25" s="1107"/>
      <c r="V25" s="1107"/>
      <c r="W25" s="1104"/>
      <c r="X25" s="1140"/>
    </row>
    <row r="26" spans="1:24" ht="9.75">
      <c r="A26" s="1149" t="s">
        <v>23</v>
      </c>
      <c r="B26" s="2305" t="s">
        <v>69</v>
      </c>
      <c r="C26" s="2305"/>
      <c r="D26" s="1170" t="s">
        <v>25</v>
      </c>
      <c r="E26" s="1117">
        <v>594517</v>
      </c>
      <c r="F26" s="1103">
        <v>599734</v>
      </c>
      <c r="G26" s="1103">
        <v>599551</v>
      </c>
      <c r="H26" s="1110">
        <v>99.969486472336072</v>
      </c>
      <c r="I26" s="1118">
        <v>649161</v>
      </c>
      <c r="J26" s="1126">
        <v>594517</v>
      </c>
      <c r="K26" s="1108">
        <v>599734</v>
      </c>
      <c r="L26" s="1108">
        <v>599551</v>
      </c>
      <c r="M26" s="1104">
        <v>99.969486472336072</v>
      </c>
      <c r="N26" s="1118">
        <v>649161</v>
      </c>
      <c r="O26" s="1141"/>
      <c r="P26" s="1108"/>
      <c r="Q26" s="1108"/>
      <c r="R26" s="1104"/>
      <c r="S26" s="1127"/>
      <c r="T26" s="1182">
        <v>8391</v>
      </c>
      <c r="U26" s="1111">
        <v>8574</v>
      </c>
      <c r="V26" s="1111">
        <v>8574</v>
      </c>
      <c r="W26" s="1104">
        <v>100</v>
      </c>
      <c r="X26" s="1147">
        <v>8345</v>
      </c>
    </row>
    <row r="27" spans="1:24" ht="9.75">
      <c r="A27" s="1149" t="s">
        <v>45</v>
      </c>
      <c r="B27" s="1154" t="s">
        <v>70</v>
      </c>
      <c r="C27" s="1154"/>
      <c r="D27" s="1170" t="s">
        <v>25</v>
      </c>
      <c r="E27" s="1117">
        <v>0</v>
      </c>
      <c r="F27" s="1103">
        <v>0</v>
      </c>
      <c r="G27" s="1103">
        <v>0</v>
      </c>
      <c r="H27" s="1110"/>
      <c r="I27" s="1118">
        <v>0</v>
      </c>
      <c r="J27" s="1126"/>
      <c r="K27" s="1108"/>
      <c r="L27" s="1108"/>
      <c r="M27" s="1104"/>
      <c r="N27" s="1127"/>
      <c r="O27" s="1141"/>
      <c r="P27" s="1108"/>
      <c r="Q27" s="1108"/>
      <c r="R27" s="1104"/>
      <c r="S27" s="1127"/>
      <c r="T27" s="1146"/>
      <c r="U27" s="1111"/>
      <c r="V27" s="1111"/>
      <c r="W27" s="1104"/>
      <c r="X27" s="1147"/>
    </row>
    <row r="28" spans="1:24" ht="9.75">
      <c r="A28" s="1149" t="s">
        <v>51</v>
      </c>
      <c r="B28" s="1154" t="s">
        <v>74</v>
      </c>
      <c r="C28" s="1154"/>
      <c r="D28" s="1170" t="s">
        <v>25</v>
      </c>
      <c r="E28" s="1117">
        <v>210000</v>
      </c>
      <c r="F28" s="1103">
        <v>1151706</v>
      </c>
      <c r="G28" s="1103">
        <v>1136558.45</v>
      </c>
      <c r="H28" s="1110">
        <v>98.684772850015534</v>
      </c>
      <c r="I28" s="1118">
        <v>623379.87</v>
      </c>
      <c r="J28" s="1126">
        <v>160000</v>
      </c>
      <c r="K28" s="1108">
        <v>346336</v>
      </c>
      <c r="L28" s="1108">
        <v>331188.17</v>
      </c>
      <c r="M28" s="1104">
        <v>95.626261780467516</v>
      </c>
      <c r="N28" s="1127">
        <v>334303.87</v>
      </c>
      <c r="O28" s="1141">
        <v>50000</v>
      </c>
      <c r="P28" s="1108">
        <v>805370.28</v>
      </c>
      <c r="Q28" s="1108">
        <v>805370.28</v>
      </c>
      <c r="R28" s="1104">
        <v>100</v>
      </c>
      <c r="S28" s="1127">
        <v>289076</v>
      </c>
      <c r="T28" s="1146"/>
      <c r="U28" s="1111"/>
      <c r="V28" s="1111"/>
      <c r="W28" s="1104"/>
      <c r="X28" s="1147"/>
    </row>
    <row r="29" spans="1:24" ht="9.75">
      <c r="A29" s="1149" t="s">
        <v>52</v>
      </c>
      <c r="B29" s="2305" t="s">
        <v>67</v>
      </c>
      <c r="C29" s="2305"/>
      <c r="D29" s="1170" t="s">
        <v>25</v>
      </c>
      <c r="E29" s="1117">
        <v>0</v>
      </c>
      <c r="F29" s="1103">
        <v>42100</v>
      </c>
      <c r="G29" s="1103">
        <v>42038</v>
      </c>
      <c r="H29" s="1110">
        <v>99.852731591448929</v>
      </c>
      <c r="I29" s="1118">
        <v>41604.199999999997</v>
      </c>
      <c r="J29" s="1126"/>
      <c r="K29" s="1108">
        <v>42100</v>
      </c>
      <c r="L29" s="1108">
        <v>42038</v>
      </c>
      <c r="M29" s="1104">
        <v>99.852731591448929</v>
      </c>
      <c r="N29" s="1127">
        <v>41604.199999999997</v>
      </c>
      <c r="O29" s="1141"/>
      <c r="P29" s="1108"/>
      <c r="Q29" s="1108"/>
      <c r="R29" s="1104"/>
      <c r="S29" s="1127"/>
      <c r="T29" s="1146"/>
      <c r="U29" s="1111"/>
      <c r="V29" s="1111"/>
      <c r="W29" s="1104"/>
      <c r="X29" s="1147"/>
    </row>
    <row r="30" spans="1:24" ht="9.75">
      <c r="A30" s="1149" t="s">
        <v>54</v>
      </c>
      <c r="B30" s="1154" t="s">
        <v>53</v>
      </c>
      <c r="C30" s="1154"/>
      <c r="D30" s="1170" t="s">
        <v>25</v>
      </c>
      <c r="E30" s="1117">
        <v>0</v>
      </c>
      <c r="F30" s="1103">
        <v>0</v>
      </c>
      <c r="G30" s="1103">
        <v>0</v>
      </c>
      <c r="H30" s="1110"/>
      <c r="I30" s="1118">
        <v>0</v>
      </c>
      <c r="J30" s="1126"/>
      <c r="K30" s="1108"/>
      <c r="L30" s="1108"/>
      <c r="M30" s="1104"/>
      <c r="N30" s="1127"/>
      <c r="O30" s="1141"/>
      <c r="P30" s="1108"/>
      <c r="Q30" s="1108"/>
      <c r="R30" s="1104"/>
      <c r="S30" s="1127"/>
      <c r="T30" s="1146"/>
      <c r="U30" s="1111"/>
      <c r="V30" s="1111"/>
      <c r="W30" s="1104"/>
      <c r="X30" s="1147"/>
    </row>
    <row r="31" spans="1:24" ht="9.75">
      <c r="A31" s="1149" t="s">
        <v>55</v>
      </c>
      <c r="B31" s="1154" t="s">
        <v>71</v>
      </c>
      <c r="C31" s="1154"/>
      <c r="D31" s="1170" t="s">
        <v>25</v>
      </c>
      <c r="E31" s="1117">
        <v>0</v>
      </c>
      <c r="F31" s="1103">
        <v>0</v>
      </c>
      <c r="G31" s="1103">
        <v>0</v>
      </c>
      <c r="H31" s="1110"/>
      <c r="I31" s="1118">
        <v>0</v>
      </c>
      <c r="J31" s="1126"/>
      <c r="K31" s="1112"/>
      <c r="L31" s="1112"/>
      <c r="M31" s="1104"/>
      <c r="N31" s="1129"/>
      <c r="O31" s="1142"/>
      <c r="P31" s="1112"/>
      <c r="Q31" s="1112"/>
      <c r="R31" s="1104"/>
      <c r="S31" s="1129"/>
      <c r="T31" s="1143"/>
      <c r="U31" s="1113"/>
      <c r="V31" s="1113"/>
      <c r="W31" s="1104"/>
      <c r="X31" s="1131"/>
    </row>
    <row r="32" spans="1:24" ht="9.75">
      <c r="A32" s="1151" t="s">
        <v>56</v>
      </c>
      <c r="B32" s="1157" t="s">
        <v>72</v>
      </c>
      <c r="C32" s="1157"/>
      <c r="D32" s="1170" t="s">
        <v>25</v>
      </c>
      <c r="E32" s="1117">
        <v>0</v>
      </c>
      <c r="F32" s="1103">
        <v>0</v>
      </c>
      <c r="G32" s="1103">
        <v>0</v>
      </c>
      <c r="H32" s="1110"/>
      <c r="I32" s="1118">
        <v>0</v>
      </c>
      <c r="J32" s="1130"/>
      <c r="K32" s="1113"/>
      <c r="L32" s="1113"/>
      <c r="M32" s="1104"/>
      <c r="N32" s="1131"/>
      <c r="O32" s="1143"/>
      <c r="P32" s="1113"/>
      <c r="Q32" s="1113"/>
      <c r="R32" s="1104"/>
      <c r="S32" s="1131"/>
      <c r="T32" s="1143"/>
      <c r="U32" s="1113"/>
      <c r="V32" s="1113"/>
      <c r="W32" s="1104"/>
      <c r="X32" s="1131"/>
    </row>
    <row r="33" spans="1:24" ht="9.75">
      <c r="A33" s="1148" t="s">
        <v>57</v>
      </c>
      <c r="B33" s="1156" t="s">
        <v>58</v>
      </c>
      <c r="C33" s="1156"/>
      <c r="D33" s="1170" t="s">
        <v>25</v>
      </c>
      <c r="E33" s="1115">
        <v>0</v>
      </c>
      <c r="F33" s="1100">
        <v>0.28000000864267349</v>
      </c>
      <c r="G33" s="1100">
        <v>3991.7500000074506</v>
      </c>
      <c r="H33" s="1114"/>
      <c r="I33" s="1116">
        <v>69627.030000001192</v>
      </c>
      <c r="J33" s="1115">
        <v>0</v>
      </c>
      <c r="K33" s="1100">
        <v>0</v>
      </c>
      <c r="L33" s="1100">
        <v>3991.75</v>
      </c>
      <c r="M33" s="1099"/>
      <c r="N33" s="1116">
        <v>69627.030000000261</v>
      </c>
      <c r="O33" s="1115">
        <v>0</v>
      </c>
      <c r="P33" s="1100">
        <v>0</v>
      </c>
      <c r="Q33" s="1100">
        <v>0</v>
      </c>
      <c r="R33" s="1099"/>
      <c r="S33" s="1116">
        <v>0</v>
      </c>
      <c r="T33" s="1115">
        <v>57624</v>
      </c>
      <c r="U33" s="1100">
        <v>57624</v>
      </c>
      <c r="V33" s="1100">
        <v>47394.44</v>
      </c>
      <c r="W33" s="1099">
        <v>82.247743995557414</v>
      </c>
      <c r="X33" s="1116">
        <v>62228</v>
      </c>
    </row>
    <row r="34" spans="1:24" ht="9.75">
      <c r="A34" s="1152" t="s">
        <v>59</v>
      </c>
      <c r="B34" s="2306" t="s">
        <v>343</v>
      </c>
      <c r="C34" s="2306"/>
      <c r="D34" s="1171" t="s">
        <v>25</v>
      </c>
      <c r="E34" s="1158"/>
      <c r="F34" s="1159"/>
      <c r="G34" s="1159"/>
      <c r="H34" s="1110" t="e">
        <v>#DIV/0!</v>
      </c>
      <c r="I34" s="1162"/>
      <c r="J34" s="1132">
        <v>16250</v>
      </c>
      <c r="K34" s="1102">
        <v>18270</v>
      </c>
      <c r="L34" s="1102">
        <v>18492</v>
      </c>
      <c r="M34" s="1104">
        <v>101.2151067323481</v>
      </c>
      <c r="N34" s="1133">
        <v>16558</v>
      </c>
      <c r="O34" s="1164"/>
      <c r="P34" s="1165"/>
      <c r="Q34" s="1165"/>
      <c r="R34" s="1104" t="e">
        <v>#DIV/0!</v>
      </c>
      <c r="S34" s="1168"/>
      <c r="T34" s="1132">
        <v>0</v>
      </c>
      <c r="U34" s="1102">
        <v>0</v>
      </c>
      <c r="V34" s="1102">
        <v>0</v>
      </c>
      <c r="W34" s="1104">
        <v>0</v>
      </c>
      <c r="X34" s="1133">
        <v>0</v>
      </c>
    </row>
    <row r="35" spans="1:24" ht="9.75">
      <c r="A35" s="1153" t="s">
        <v>60</v>
      </c>
      <c r="B35" s="2318" t="s">
        <v>344</v>
      </c>
      <c r="C35" s="2318"/>
      <c r="D35" s="1172" t="s">
        <v>26</v>
      </c>
      <c r="E35" s="1158"/>
      <c r="F35" s="1159"/>
      <c r="G35" s="1159"/>
      <c r="H35" s="1110" t="e">
        <v>#DIV/0!</v>
      </c>
      <c r="I35" s="1162"/>
      <c r="J35" s="1132">
        <v>1</v>
      </c>
      <c r="K35" s="1102">
        <v>1</v>
      </c>
      <c r="L35" s="1102">
        <v>1</v>
      </c>
      <c r="M35" s="1104">
        <v>100</v>
      </c>
      <c r="N35" s="1133">
        <v>1</v>
      </c>
      <c r="O35" s="1164"/>
      <c r="P35" s="1165"/>
      <c r="Q35" s="1165"/>
      <c r="R35" s="1104" t="e">
        <v>#DIV/0!</v>
      </c>
      <c r="S35" s="1168"/>
      <c r="T35" s="1132">
        <v>0</v>
      </c>
      <c r="U35" s="1102">
        <v>0</v>
      </c>
      <c r="V35" s="1102">
        <v>0</v>
      </c>
      <c r="W35" s="1104">
        <v>0</v>
      </c>
      <c r="X35" s="1133">
        <v>0</v>
      </c>
    </row>
    <row r="36" spans="1:24" ht="9.75">
      <c r="A36" s="1153" t="s">
        <v>61</v>
      </c>
      <c r="B36" s="2318" t="s">
        <v>345</v>
      </c>
      <c r="C36" s="2318"/>
      <c r="D36" s="1172" t="s">
        <v>26</v>
      </c>
      <c r="E36" s="1158"/>
      <c r="F36" s="1159"/>
      <c r="G36" s="1159"/>
      <c r="H36" s="1110" t="e">
        <v>#DIV/0!</v>
      </c>
      <c r="I36" s="1162"/>
      <c r="J36" s="1132">
        <v>1</v>
      </c>
      <c r="K36" s="1102">
        <v>1</v>
      </c>
      <c r="L36" s="1102">
        <v>1</v>
      </c>
      <c r="M36" s="1104">
        <v>100</v>
      </c>
      <c r="N36" s="1133">
        <v>1</v>
      </c>
      <c r="O36" s="1164"/>
      <c r="P36" s="1165"/>
      <c r="Q36" s="1165"/>
      <c r="R36" s="1104" t="e">
        <v>#DIV/0!</v>
      </c>
      <c r="S36" s="1168"/>
      <c r="T36" s="1132">
        <v>0</v>
      </c>
      <c r="U36" s="1102">
        <v>0</v>
      </c>
      <c r="V36" s="1102">
        <v>0</v>
      </c>
      <c r="W36" s="1104">
        <v>0</v>
      </c>
      <c r="X36" s="1133">
        <v>0</v>
      </c>
    </row>
    <row r="37" spans="1:24" ht="10.5" thickBot="1">
      <c r="A37" s="1181" t="s">
        <v>346</v>
      </c>
      <c r="B37" s="2319" t="s">
        <v>347</v>
      </c>
      <c r="C37" s="2319"/>
      <c r="D37" s="1173" t="s">
        <v>348</v>
      </c>
      <c r="E37" s="1160"/>
      <c r="F37" s="1161"/>
      <c r="G37" s="1161"/>
      <c r="H37" s="1121" t="e">
        <v>#DIV/0!</v>
      </c>
      <c r="I37" s="1163"/>
      <c r="J37" s="1134">
        <v>9</v>
      </c>
      <c r="K37" s="1135">
        <v>9</v>
      </c>
      <c r="L37" s="1135">
        <v>5</v>
      </c>
      <c r="M37" s="1136">
        <v>55.555555555555557</v>
      </c>
      <c r="N37" s="1137">
        <v>9</v>
      </c>
      <c r="O37" s="1166"/>
      <c r="P37" s="1167"/>
      <c r="Q37" s="1167"/>
      <c r="R37" s="1136" t="e">
        <v>#DIV/0!</v>
      </c>
      <c r="S37" s="1169"/>
      <c r="T37" s="1134">
        <v>0</v>
      </c>
      <c r="U37" s="1135">
        <v>0</v>
      </c>
      <c r="V37" s="1135">
        <v>0</v>
      </c>
      <c r="W37" s="1136">
        <v>0</v>
      </c>
      <c r="X37" s="1137">
        <v>0</v>
      </c>
    </row>
  </sheetData>
  <mergeCells count="40">
    <mergeCell ref="B12:C12"/>
    <mergeCell ref="O4:O5"/>
    <mergeCell ref="K4:M4"/>
    <mergeCell ref="B6:C6"/>
    <mergeCell ref="B7:C7"/>
    <mergeCell ref="A1:X1"/>
    <mergeCell ref="E4:E5"/>
    <mergeCell ref="B8:C8"/>
    <mergeCell ref="B10:C10"/>
    <mergeCell ref="B11:C11"/>
    <mergeCell ref="T4:T5"/>
    <mergeCell ref="U4:W4"/>
    <mergeCell ref="X4:X5"/>
    <mergeCell ref="T3:X3"/>
    <mergeCell ref="B37:C37"/>
    <mergeCell ref="B13:C13"/>
    <mergeCell ref="B15:C15"/>
    <mergeCell ref="B16:C16"/>
    <mergeCell ref="B18:C18"/>
    <mergeCell ref="B19:C19"/>
    <mergeCell ref="B34:C34"/>
    <mergeCell ref="B35:C35"/>
    <mergeCell ref="B20:C20"/>
    <mergeCell ref="B21:C21"/>
    <mergeCell ref="B22:C22"/>
    <mergeCell ref="B26:C26"/>
    <mergeCell ref="B36:C36"/>
    <mergeCell ref="B29:C29"/>
    <mergeCell ref="A3:A5"/>
    <mergeCell ref="B3:C5"/>
    <mergeCell ref="D3:D5"/>
    <mergeCell ref="P4:R4"/>
    <mergeCell ref="N4:N5"/>
    <mergeCell ref="O3:S3"/>
    <mergeCell ref="F4:H4"/>
    <mergeCell ref="S4:S5"/>
    <mergeCell ref="I4:I5"/>
    <mergeCell ref="J3:N3"/>
    <mergeCell ref="J4:J5"/>
    <mergeCell ref="E3:I3"/>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4"/>
  <sheetViews>
    <sheetView topLeftCell="A149" zoomScaleNormal="100" workbookViewId="0">
      <selection activeCell="I164" sqref="A1:I164"/>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9" ht="18.75">
      <c r="A1" s="164" t="s">
        <v>75</v>
      </c>
      <c r="B1" s="164" t="s">
        <v>133</v>
      </c>
      <c r="C1" s="164"/>
      <c r="D1" s="164"/>
      <c r="E1" s="164"/>
      <c r="F1" s="164"/>
      <c r="G1" s="164"/>
      <c r="H1" s="164"/>
      <c r="I1" s="164"/>
    </row>
    <row r="3" spans="1:9">
      <c r="A3" s="2335" t="s">
        <v>349</v>
      </c>
      <c r="B3" s="2335"/>
      <c r="C3" s="2335"/>
      <c r="D3" s="2335"/>
      <c r="E3" s="2335"/>
      <c r="F3" s="2335"/>
      <c r="G3" s="2335"/>
      <c r="H3" s="2335"/>
      <c r="I3" s="2335"/>
    </row>
    <row r="4" spans="1:9">
      <c r="A4" s="3"/>
      <c r="B4" s="3"/>
      <c r="C4" s="3"/>
      <c r="D4" s="3"/>
      <c r="E4" s="3"/>
      <c r="F4" s="3"/>
      <c r="G4" s="3"/>
      <c r="H4" s="3"/>
      <c r="I4" s="3"/>
    </row>
    <row r="5" spans="1:9">
      <c r="A5" s="2373" t="s">
        <v>76</v>
      </c>
      <c r="B5" s="2374"/>
      <c r="C5" s="160" t="s">
        <v>25</v>
      </c>
      <c r="D5" s="2354" t="s">
        <v>350</v>
      </c>
      <c r="E5" s="2354"/>
      <c r="F5" s="2354"/>
      <c r="G5" s="2354"/>
      <c r="H5" s="2354"/>
      <c r="I5" s="2354"/>
    </row>
    <row r="6" spans="1:9">
      <c r="A6" s="2389" t="s">
        <v>351</v>
      </c>
      <c r="B6" s="2389"/>
      <c r="C6" s="19">
        <f>SUM(C7:C9)</f>
        <v>51386.19</v>
      </c>
      <c r="D6" s="2383"/>
      <c r="E6" s="2384"/>
      <c r="F6" s="2384"/>
      <c r="G6" s="2384"/>
      <c r="H6" s="2384"/>
      <c r="I6" s="2385"/>
    </row>
    <row r="7" spans="1:9" ht="72.75" customHeight="1">
      <c r="A7" s="2375" t="s">
        <v>77</v>
      </c>
      <c r="B7" s="2376"/>
      <c r="C7" s="20">
        <v>3991.75</v>
      </c>
      <c r="D7" s="2381" t="s">
        <v>853</v>
      </c>
      <c r="E7" s="2381"/>
      <c r="F7" s="2381"/>
      <c r="G7" s="2381"/>
      <c r="H7" s="2381"/>
      <c r="I7" s="2382"/>
    </row>
    <row r="8" spans="1:9" ht="95.25" customHeight="1">
      <c r="A8" s="2377" t="s">
        <v>78</v>
      </c>
      <c r="B8" s="2378"/>
      <c r="C8" s="21">
        <v>47394.44</v>
      </c>
      <c r="D8" s="2381" t="s">
        <v>854</v>
      </c>
      <c r="E8" s="2381"/>
      <c r="F8" s="2381"/>
      <c r="G8" s="2381"/>
      <c r="H8" s="2381"/>
      <c r="I8" s="2382"/>
    </row>
    <row r="9" spans="1:9">
      <c r="A9" s="2379" t="s">
        <v>79</v>
      </c>
      <c r="B9" s="2380"/>
      <c r="C9" s="141">
        <v>0</v>
      </c>
      <c r="D9" s="2386"/>
      <c r="E9" s="2387"/>
      <c r="F9" s="2387"/>
      <c r="G9" s="2387"/>
      <c r="H9" s="2387"/>
      <c r="I9" s="2388"/>
    </row>
    <row r="10" spans="1:9">
      <c r="A10" s="3"/>
      <c r="B10" s="3"/>
      <c r="C10" s="22"/>
      <c r="D10" s="3"/>
      <c r="E10" s="3"/>
      <c r="F10" s="3"/>
      <c r="G10" s="3"/>
      <c r="H10" s="3"/>
      <c r="I10" s="3"/>
    </row>
    <row r="11" spans="1:9">
      <c r="A11" s="2335" t="s">
        <v>354</v>
      </c>
      <c r="B11" s="2335"/>
      <c r="C11" s="2335"/>
      <c r="D11" s="2335"/>
      <c r="E11" s="2335"/>
      <c r="F11" s="2335"/>
      <c r="G11" s="2335"/>
      <c r="H11" s="2335"/>
      <c r="I11" s="2335"/>
    </row>
    <row r="12" spans="1:9">
      <c r="A12" s="3"/>
      <c r="B12" s="3"/>
      <c r="C12" s="22"/>
      <c r="D12" s="23"/>
      <c r="E12" s="23"/>
      <c r="F12" s="23"/>
      <c r="G12" s="23"/>
      <c r="H12" s="23"/>
      <c r="I12" s="23"/>
    </row>
    <row r="13" spans="1:9">
      <c r="A13" s="160" t="s">
        <v>76</v>
      </c>
      <c r="B13" s="160" t="s">
        <v>80</v>
      </c>
      <c r="C13" s="160" t="s">
        <v>25</v>
      </c>
      <c r="D13" s="24"/>
      <c r="E13" s="24"/>
      <c r="F13" s="24"/>
      <c r="G13" s="24"/>
      <c r="H13" s="24"/>
      <c r="I13" s="24"/>
    </row>
    <row r="14" spans="1:9">
      <c r="A14" s="142" t="s">
        <v>81</v>
      </c>
      <c r="B14" s="5"/>
      <c r="C14" s="143">
        <v>0</v>
      </c>
      <c r="D14" s="25"/>
      <c r="E14" s="25"/>
      <c r="F14" s="25"/>
      <c r="G14" s="25"/>
      <c r="H14" s="25"/>
      <c r="I14" s="25"/>
    </row>
    <row r="15" spans="1:9">
      <c r="A15" s="2395" t="s">
        <v>82</v>
      </c>
      <c r="B15" s="26" t="s">
        <v>94</v>
      </c>
      <c r="C15" s="144">
        <v>0</v>
      </c>
      <c r="D15" s="25"/>
      <c r="E15" s="25"/>
      <c r="F15" s="25"/>
      <c r="G15" s="25"/>
      <c r="H15" s="25"/>
      <c r="I15" s="25"/>
    </row>
    <row r="16" spans="1:9">
      <c r="A16" s="2396"/>
      <c r="B16" s="6" t="s">
        <v>83</v>
      </c>
      <c r="C16" s="145">
        <v>51386.19</v>
      </c>
      <c r="D16" s="27"/>
      <c r="E16" s="27"/>
      <c r="F16" s="27"/>
      <c r="G16" s="27"/>
      <c r="H16" s="27"/>
      <c r="I16" s="27"/>
    </row>
    <row r="17" spans="1:9">
      <c r="A17" s="2397"/>
      <c r="B17" s="7" t="s">
        <v>84</v>
      </c>
      <c r="C17" s="146">
        <v>0</v>
      </c>
      <c r="D17" s="28"/>
      <c r="E17" s="28"/>
      <c r="F17" s="28"/>
      <c r="G17" s="28"/>
      <c r="H17" s="28"/>
      <c r="I17" s="28"/>
    </row>
    <row r="18" spans="1:9">
      <c r="A18" s="161" t="s">
        <v>351</v>
      </c>
      <c r="B18" s="8"/>
      <c r="C18" s="29">
        <f>SUM(C14:C17)</f>
        <v>51386.19</v>
      </c>
      <c r="D18" s="30"/>
      <c r="E18" s="30"/>
      <c r="F18" s="30"/>
      <c r="G18" s="30"/>
      <c r="H18" s="30"/>
      <c r="I18" s="30"/>
    </row>
    <row r="19" spans="1:9">
      <c r="A19" s="31"/>
      <c r="B19" s="32"/>
      <c r="C19" s="33"/>
      <c r="D19" s="34"/>
      <c r="E19" s="34"/>
      <c r="F19" s="34"/>
      <c r="G19" s="34"/>
      <c r="H19" s="34"/>
      <c r="I19" s="34"/>
    </row>
    <row r="20" spans="1:9">
      <c r="A20" s="2335" t="s">
        <v>355</v>
      </c>
      <c r="B20" s="2335"/>
      <c r="C20" s="2335"/>
      <c r="D20" s="2335"/>
      <c r="E20" s="2335"/>
      <c r="F20" s="2335"/>
      <c r="G20" s="2335"/>
      <c r="H20" s="2335"/>
      <c r="I20" s="2335"/>
    </row>
    <row r="21" spans="1:9">
      <c r="A21" s="3"/>
      <c r="B21" s="3"/>
      <c r="C21" s="22"/>
      <c r="D21" s="3"/>
      <c r="E21" s="3"/>
      <c r="F21" s="3"/>
      <c r="G21" s="3"/>
      <c r="H21" s="3"/>
      <c r="I21" s="3"/>
    </row>
    <row r="22" spans="1:9">
      <c r="A22" s="160" t="s">
        <v>80</v>
      </c>
      <c r="B22" s="160" t="s">
        <v>356</v>
      </c>
      <c r="C22" s="162" t="s">
        <v>357</v>
      </c>
      <c r="D22" s="160" t="s">
        <v>358</v>
      </c>
      <c r="E22" s="160" t="s">
        <v>359</v>
      </c>
      <c r="F22" s="2354" t="s">
        <v>360</v>
      </c>
      <c r="G22" s="2354"/>
      <c r="H22" s="2354"/>
      <c r="I22" s="2354"/>
    </row>
    <row r="23" spans="1:9" ht="59.25" customHeight="1">
      <c r="A23" s="147" t="s">
        <v>85</v>
      </c>
      <c r="B23" s="35">
        <v>2014885.52</v>
      </c>
      <c r="C23" s="35">
        <v>145022.96</v>
      </c>
      <c r="D23" s="35">
        <v>1149271.3400000001</v>
      </c>
      <c r="E23" s="35">
        <f>B23+C23-D23</f>
        <v>1010637.1399999999</v>
      </c>
      <c r="F23" s="2398" t="s">
        <v>855</v>
      </c>
      <c r="G23" s="2399"/>
      <c r="H23" s="2399"/>
      <c r="I23" s="2400"/>
    </row>
    <row r="24" spans="1:9" ht="36" customHeight="1">
      <c r="A24" s="148" t="s">
        <v>86</v>
      </c>
      <c r="B24" s="36">
        <v>64177.53</v>
      </c>
      <c r="C24" s="36">
        <v>908125</v>
      </c>
      <c r="D24" s="36">
        <v>921138.46</v>
      </c>
      <c r="E24" s="36">
        <f t="shared" ref="E24:E26" si="0">B24+C24-D24</f>
        <v>51164.070000000065</v>
      </c>
      <c r="F24" s="2358" t="s">
        <v>856</v>
      </c>
      <c r="G24" s="2390"/>
      <c r="H24" s="2390"/>
      <c r="I24" s="2391"/>
    </row>
    <row r="25" spans="1:9">
      <c r="A25" s="148" t="s">
        <v>84</v>
      </c>
      <c r="B25" s="36">
        <v>69235.149999999994</v>
      </c>
      <c r="C25" s="36">
        <v>0</v>
      </c>
      <c r="D25" s="36">
        <v>6200</v>
      </c>
      <c r="E25" s="36">
        <f t="shared" si="0"/>
        <v>63035.149999999994</v>
      </c>
      <c r="F25" s="2358" t="s">
        <v>134</v>
      </c>
      <c r="G25" s="2390"/>
      <c r="H25" s="2390"/>
      <c r="I25" s="2391"/>
    </row>
    <row r="26" spans="1:9" ht="68.25" customHeight="1">
      <c r="A26" s="149" t="s">
        <v>87</v>
      </c>
      <c r="B26" s="37">
        <v>784364.21</v>
      </c>
      <c r="C26" s="37">
        <v>568253.72</v>
      </c>
      <c r="D26" s="37">
        <v>281164.53000000003</v>
      </c>
      <c r="E26" s="36">
        <f t="shared" si="0"/>
        <v>1071453.3999999999</v>
      </c>
      <c r="F26" s="2392" t="s">
        <v>857</v>
      </c>
      <c r="G26" s="2393"/>
      <c r="H26" s="2393"/>
      <c r="I26" s="2394"/>
    </row>
    <row r="27" spans="1:9">
      <c r="A27" s="4" t="s">
        <v>34</v>
      </c>
      <c r="B27" s="19">
        <f>SUM(B23:B26)</f>
        <v>2932662.41</v>
      </c>
      <c r="C27" s="19">
        <f t="shared" ref="C27:E27" si="1">SUM(C23:C26)</f>
        <v>1621401.68</v>
      </c>
      <c r="D27" s="19">
        <f t="shared" si="1"/>
        <v>2357774.33</v>
      </c>
      <c r="E27" s="19">
        <f t="shared" si="1"/>
        <v>2196289.7599999998</v>
      </c>
      <c r="F27" s="2361"/>
      <c r="G27" s="2361"/>
      <c r="H27" s="2361"/>
      <c r="I27" s="2361"/>
    </row>
    <row r="28" spans="1:9">
      <c r="A28" s="3"/>
      <c r="B28" s="3"/>
      <c r="C28" s="22"/>
      <c r="D28" s="3"/>
      <c r="E28" s="3"/>
      <c r="F28" s="3"/>
      <c r="G28" s="3"/>
      <c r="H28" s="3"/>
      <c r="I28" s="3"/>
    </row>
    <row r="29" spans="1:9">
      <c r="A29" s="2335" t="s">
        <v>365</v>
      </c>
      <c r="B29" s="2335"/>
      <c r="C29" s="2335"/>
      <c r="D29" s="2335"/>
      <c r="E29" s="2335"/>
      <c r="F29" s="2335"/>
      <c r="G29" s="2335"/>
      <c r="H29" s="2335"/>
      <c r="I29" s="2335"/>
    </row>
    <row r="30" spans="1:9">
      <c r="A30" s="3"/>
      <c r="B30" s="3"/>
      <c r="C30" s="22"/>
      <c r="D30" s="3"/>
      <c r="E30" s="3"/>
      <c r="F30" s="3"/>
      <c r="G30" s="3"/>
      <c r="H30" s="3"/>
      <c r="I30" s="3"/>
    </row>
    <row r="31" spans="1:9">
      <c r="A31" s="160" t="s">
        <v>88</v>
      </c>
      <c r="B31" s="160" t="s">
        <v>25</v>
      </c>
      <c r="C31" s="162" t="s">
        <v>89</v>
      </c>
      <c r="D31" s="2354" t="s">
        <v>90</v>
      </c>
      <c r="E31" s="2354"/>
      <c r="F31" s="2354"/>
      <c r="G31" s="2354"/>
      <c r="H31" s="2354"/>
      <c r="I31" s="2354"/>
    </row>
    <row r="32" spans="1:9">
      <c r="A32" s="253" t="s">
        <v>135</v>
      </c>
      <c r="B32" s="35"/>
      <c r="C32" s="9"/>
      <c r="D32" s="2362"/>
      <c r="E32" s="2363"/>
      <c r="F32" s="2363"/>
      <c r="G32" s="2363"/>
      <c r="H32" s="2363"/>
      <c r="I32" s="2364"/>
    </row>
    <row r="33" spans="1:9">
      <c r="A33" s="254"/>
      <c r="B33" s="37"/>
      <c r="C33" s="15"/>
      <c r="D33" s="2365"/>
      <c r="E33" s="2366"/>
      <c r="F33" s="2366"/>
      <c r="G33" s="2366"/>
      <c r="H33" s="2366"/>
      <c r="I33" s="2367"/>
    </row>
    <row r="34" spans="1:9">
      <c r="A34" s="255"/>
      <c r="B34" s="256"/>
      <c r="C34" s="257"/>
      <c r="D34" s="2368"/>
      <c r="E34" s="2369"/>
      <c r="F34" s="2369"/>
      <c r="G34" s="2369"/>
      <c r="H34" s="2369"/>
      <c r="I34" s="2370"/>
    </row>
    <row r="35" spans="1:9">
      <c r="A35" s="258" t="s">
        <v>34</v>
      </c>
      <c r="B35" s="259">
        <f>SUM(B32:B34)</f>
        <v>0</v>
      </c>
      <c r="C35" s="2371"/>
      <c r="D35" s="2371"/>
      <c r="E35" s="2371"/>
      <c r="F35" s="2371"/>
      <c r="G35" s="2371"/>
      <c r="H35" s="2371"/>
      <c r="I35" s="2372"/>
    </row>
    <row r="36" spans="1:9">
      <c r="A36" s="3"/>
      <c r="B36" s="3"/>
      <c r="C36" s="22"/>
      <c r="D36" s="3"/>
      <c r="E36" s="3"/>
      <c r="F36" s="3"/>
      <c r="G36" s="3"/>
      <c r="H36" s="3"/>
      <c r="I36" s="3"/>
    </row>
    <row r="37" spans="1:9">
      <c r="A37" s="2335" t="s">
        <v>367</v>
      </c>
      <c r="B37" s="2335"/>
      <c r="C37" s="2335"/>
      <c r="D37" s="2335"/>
      <c r="E37" s="2335"/>
      <c r="F37" s="2335"/>
      <c r="G37" s="2335"/>
      <c r="H37" s="2335"/>
      <c r="I37" s="2335"/>
    </row>
    <row r="38" spans="1:9">
      <c r="A38" s="3"/>
      <c r="B38" s="3"/>
      <c r="C38" s="22"/>
      <c r="D38" s="3"/>
      <c r="E38" s="3"/>
      <c r="F38" s="3"/>
      <c r="G38" s="3"/>
      <c r="H38" s="3"/>
      <c r="I38" s="3"/>
    </row>
    <row r="39" spans="1:9">
      <c r="A39" s="160" t="s">
        <v>88</v>
      </c>
      <c r="B39" s="160" t="s">
        <v>25</v>
      </c>
      <c r="C39" s="162" t="s">
        <v>89</v>
      </c>
      <c r="D39" s="2354" t="s">
        <v>90</v>
      </c>
      <c r="E39" s="2354"/>
      <c r="F39" s="2354"/>
      <c r="G39" s="2354"/>
      <c r="H39" s="2354"/>
      <c r="I39" s="2354"/>
    </row>
    <row r="40" spans="1:9">
      <c r="A40" s="253" t="s">
        <v>136</v>
      </c>
      <c r="B40" s="35"/>
      <c r="C40" s="9"/>
      <c r="D40" s="2355"/>
      <c r="E40" s="2356"/>
      <c r="F40" s="2356"/>
      <c r="G40" s="2356"/>
      <c r="H40" s="2356"/>
      <c r="I40" s="2357"/>
    </row>
    <row r="41" spans="1:9">
      <c r="A41" s="260"/>
      <c r="B41" s="36"/>
      <c r="C41" s="10"/>
      <c r="D41" s="2358"/>
      <c r="E41" s="2359"/>
      <c r="F41" s="2359"/>
      <c r="G41" s="2359"/>
      <c r="H41" s="2359"/>
      <c r="I41" s="2360"/>
    </row>
    <row r="42" spans="1:9">
      <c r="A42" s="260"/>
      <c r="B42" s="36"/>
      <c r="C42" s="10"/>
      <c r="D42" s="2358"/>
      <c r="E42" s="2359"/>
      <c r="F42" s="2359"/>
      <c r="G42" s="2359"/>
      <c r="H42" s="2359"/>
      <c r="I42" s="2360"/>
    </row>
    <row r="43" spans="1:9">
      <c r="A43" s="4" t="s">
        <v>34</v>
      </c>
      <c r="B43" s="19">
        <f>SUM(B40:B42)</f>
        <v>0</v>
      </c>
      <c r="C43" s="2346"/>
      <c r="D43" s="2347"/>
      <c r="E43" s="2347"/>
      <c r="F43" s="2347"/>
      <c r="G43" s="2347"/>
      <c r="H43" s="2347"/>
      <c r="I43" s="2347"/>
    </row>
    <row r="44" spans="1:9">
      <c r="A44" s="3"/>
      <c r="B44" s="3"/>
      <c r="C44" s="22"/>
      <c r="D44" s="3"/>
      <c r="E44" s="3"/>
      <c r="F44" s="3"/>
      <c r="G44" s="3"/>
      <c r="H44" s="3"/>
      <c r="I44" s="3"/>
    </row>
    <row r="45" spans="1:9">
      <c r="A45" s="2335" t="s">
        <v>369</v>
      </c>
      <c r="B45" s="2335"/>
      <c r="C45" s="2335"/>
      <c r="D45" s="2335"/>
      <c r="E45" s="2335"/>
      <c r="F45" s="2335"/>
      <c r="G45" s="2335"/>
      <c r="H45" s="2335"/>
      <c r="I45" s="2335"/>
    </row>
    <row r="46" spans="1:9">
      <c r="A46" s="3"/>
      <c r="B46" s="3"/>
      <c r="C46" s="22"/>
      <c r="D46" s="3"/>
      <c r="E46" s="3"/>
      <c r="F46" s="3"/>
      <c r="G46" s="3"/>
      <c r="H46" s="3"/>
      <c r="I46" s="3"/>
    </row>
    <row r="47" spans="1:9">
      <c r="A47" s="160" t="s">
        <v>25</v>
      </c>
      <c r="B47" s="162" t="s">
        <v>370</v>
      </c>
      <c r="C47" s="2348" t="s">
        <v>91</v>
      </c>
      <c r="D47" s="2348"/>
      <c r="E47" s="2348"/>
      <c r="F47" s="2348"/>
      <c r="G47" s="2348"/>
      <c r="H47" s="2348"/>
      <c r="I47" s="2348"/>
    </row>
    <row r="48" spans="1:9">
      <c r="A48" s="261">
        <v>13168</v>
      </c>
      <c r="B48" s="56">
        <v>6325</v>
      </c>
      <c r="C48" s="2349" t="s">
        <v>858</v>
      </c>
      <c r="D48" s="2349"/>
      <c r="E48" s="2349"/>
      <c r="F48" s="2349"/>
      <c r="G48" s="2349"/>
      <c r="H48" s="2349"/>
      <c r="I48" s="2350"/>
    </row>
    <row r="49" spans="1:9">
      <c r="A49" s="150"/>
      <c r="B49" s="36">
        <v>15000</v>
      </c>
      <c r="C49" s="2351" t="s">
        <v>859</v>
      </c>
      <c r="D49" s="2352"/>
      <c r="E49" s="2352"/>
      <c r="F49" s="2352"/>
      <c r="G49" s="2352"/>
      <c r="H49" s="2352"/>
      <c r="I49" s="2353"/>
    </row>
    <row r="50" spans="1:9">
      <c r="A50" s="262">
        <v>16727</v>
      </c>
      <c r="B50" s="114">
        <v>16727</v>
      </c>
      <c r="C50" s="2341" t="s">
        <v>860</v>
      </c>
      <c r="D50" s="2341"/>
      <c r="E50" s="2341"/>
      <c r="F50" s="2341"/>
      <c r="G50" s="2341"/>
      <c r="H50" s="2341"/>
      <c r="I50" s="2342"/>
    </row>
    <row r="51" spans="1:9">
      <c r="A51" s="19">
        <f>A48+A49+A50</f>
        <v>29895</v>
      </c>
      <c r="B51" s="19">
        <f>B48+B49+B50</f>
        <v>38052</v>
      </c>
      <c r="C51" s="2343" t="s">
        <v>34</v>
      </c>
      <c r="D51" s="2343"/>
      <c r="E51" s="2343"/>
      <c r="F51" s="2343"/>
      <c r="G51" s="2343"/>
      <c r="H51" s="2343"/>
      <c r="I51" s="2343"/>
    </row>
    <row r="52" spans="1:9">
      <c r="A52" s="3"/>
      <c r="B52" s="3"/>
      <c r="C52" s="22"/>
      <c r="D52" s="3"/>
      <c r="E52" s="3"/>
      <c r="F52" s="3"/>
      <c r="G52" s="3"/>
      <c r="H52" s="3"/>
      <c r="I52" s="3"/>
    </row>
    <row r="53" spans="1:9">
      <c r="A53" s="2335" t="s">
        <v>372</v>
      </c>
      <c r="B53" s="2335"/>
      <c r="C53" s="2335"/>
      <c r="D53" s="2335"/>
      <c r="E53" s="2335"/>
      <c r="F53" s="2335"/>
      <c r="G53" s="2335"/>
      <c r="H53" s="2335"/>
      <c r="I53" s="2335"/>
    </row>
    <row r="54" spans="1:9">
      <c r="A54" s="3"/>
      <c r="B54" s="3"/>
      <c r="C54" s="22"/>
      <c r="D54" s="3"/>
      <c r="E54" s="3"/>
      <c r="F54" s="3"/>
      <c r="G54" s="3"/>
      <c r="H54" s="3"/>
      <c r="I54" s="3"/>
    </row>
    <row r="55" spans="1:9" ht="31.5">
      <c r="A55" s="2344" t="s">
        <v>373</v>
      </c>
      <c r="B55" s="2345"/>
      <c r="C55" s="117" t="s">
        <v>227</v>
      </c>
      <c r="D55" s="117" t="s">
        <v>137</v>
      </c>
      <c r="E55" s="117" t="s">
        <v>138</v>
      </c>
      <c r="F55" s="117" t="s">
        <v>374</v>
      </c>
      <c r="G55" s="117" t="s">
        <v>228</v>
      </c>
      <c r="H55" s="11"/>
      <c r="I55" s="11"/>
    </row>
    <row r="56" spans="1:9">
      <c r="A56" s="2675" t="s">
        <v>861</v>
      </c>
      <c r="B56" s="2676"/>
      <c r="C56" s="63" t="s">
        <v>148</v>
      </c>
      <c r="D56" s="64"/>
      <c r="E56" s="65">
        <v>39000</v>
      </c>
      <c r="F56" s="66">
        <v>43874</v>
      </c>
      <c r="G56" s="66">
        <v>43874</v>
      </c>
      <c r="H56" s="62"/>
      <c r="I56" s="62"/>
    </row>
    <row r="57" spans="1:9">
      <c r="A57" s="2673" t="s">
        <v>862</v>
      </c>
      <c r="B57" s="2674"/>
      <c r="C57" s="67" t="s">
        <v>151</v>
      </c>
      <c r="D57" s="68"/>
      <c r="E57" s="69">
        <v>-39000</v>
      </c>
      <c r="F57" s="70">
        <v>43874</v>
      </c>
      <c r="G57" s="70">
        <v>43874</v>
      </c>
      <c r="H57" s="62"/>
      <c r="I57" s="62"/>
    </row>
    <row r="58" spans="1:9">
      <c r="A58" s="2673" t="s">
        <v>863</v>
      </c>
      <c r="B58" s="2674"/>
      <c r="C58" s="67" t="s">
        <v>164</v>
      </c>
      <c r="D58" s="68"/>
      <c r="E58" s="69">
        <v>200000</v>
      </c>
      <c r="F58" s="70">
        <v>43948</v>
      </c>
      <c r="G58" s="70">
        <v>43948</v>
      </c>
      <c r="H58" s="62"/>
      <c r="I58" s="62"/>
    </row>
    <row r="59" spans="1:9">
      <c r="A59" s="2673" t="s">
        <v>864</v>
      </c>
      <c r="B59" s="2674"/>
      <c r="C59" s="67" t="s">
        <v>156</v>
      </c>
      <c r="D59" s="68"/>
      <c r="E59" s="69">
        <v>-200000</v>
      </c>
      <c r="F59" s="70">
        <v>43948</v>
      </c>
      <c r="G59" s="70">
        <v>43948</v>
      </c>
      <c r="H59" s="62"/>
      <c r="I59" s="62"/>
    </row>
    <row r="60" spans="1:9">
      <c r="A60" s="2673" t="s">
        <v>865</v>
      </c>
      <c r="B60" s="2674"/>
      <c r="C60" s="67" t="s">
        <v>148</v>
      </c>
      <c r="D60" s="68"/>
      <c r="E60" s="69">
        <v>3100</v>
      </c>
      <c r="F60" s="70">
        <v>43948</v>
      </c>
      <c r="G60" s="70">
        <v>43948</v>
      </c>
      <c r="H60" s="62"/>
      <c r="I60" s="62"/>
    </row>
    <row r="61" spans="1:9">
      <c r="A61" s="2673" t="s">
        <v>862</v>
      </c>
      <c r="B61" s="2674"/>
      <c r="C61" s="67" t="s">
        <v>151</v>
      </c>
      <c r="D61" s="68"/>
      <c r="E61" s="69">
        <v>-3100</v>
      </c>
      <c r="F61" s="70">
        <v>43948</v>
      </c>
      <c r="G61" s="70">
        <v>43948</v>
      </c>
      <c r="H61" s="62"/>
      <c r="I61" s="62"/>
    </row>
    <row r="62" spans="1:9" ht="21">
      <c r="A62" s="2673" t="s">
        <v>866</v>
      </c>
      <c r="B62" s="2674"/>
      <c r="C62" s="67" t="s">
        <v>164</v>
      </c>
      <c r="D62" s="68"/>
      <c r="E62" s="69">
        <v>13466.8</v>
      </c>
      <c r="F62" s="69" t="s">
        <v>867</v>
      </c>
      <c r="G62" s="70">
        <v>43965</v>
      </c>
      <c r="H62" s="62"/>
      <c r="I62" s="62"/>
    </row>
    <row r="63" spans="1:9" ht="21">
      <c r="A63" s="2673" t="s">
        <v>868</v>
      </c>
      <c r="B63" s="2674"/>
      <c r="C63" s="67" t="s">
        <v>156</v>
      </c>
      <c r="D63" s="68"/>
      <c r="E63" s="69">
        <v>186533.2</v>
      </c>
      <c r="F63" s="69" t="s">
        <v>867</v>
      </c>
      <c r="G63" s="70">
        <v>43965</v>
      </c>
      <c r="H63" s="62"/>
      <c r="I63" s="62"/>
    </row>
    <row r="64" spans="1:9" ht="21">
      <c r="A64" s="2673" t="s">
        <v>869</v>
      </c>
      <c r="B64" s="2674"/>
      <c r="C64" s="67" t="s">
        <v>155</v>
      </c>
      <c r="D64" s="68">
        <v>200000</v>
      </c>
      <c r="E64" s="69"/>
      <c r="F64" s="69" t="s">
        <v>867</v>
      </c>
      <c r="G64" s="70">
        <v>43965</v>
      </c>
      <c r="H64" s="62"/>
      <c r="I64" s="62"/>
    </row>
    <row r="65" spans="1:9" ht="21">
      <c r="A65" s="2673" t="s">
        <v>870</v>
      </c>
      <c r="B65" s="2674"/>
      <c r="C65" s="67" t="s">
        <v>149</v>
      </c>
      <c r="D65" s="68"/>
      <c r="E65" s="69">
        <v>3642</v>
      </c>
      <c r="F65" s="69" t="s">
        <v>871</v>
      </c>
      <c r="G65" s="70">
        <v>43985</v>
      </c>
      <c r="H65" s="62"/>
      <c r="I65" s="62"/>
    </row>
    <row r="66" spans="1:9" ht="21">
      <c r="A66" s="2673" t="s">
        <v>872</v>
      </c>
      <c r="B66" s="2674"/>
      <c r="C66" s="67" t="s">
        <v>159</v>
      </c>
      <c r="D66" s="68"/>
      <c r="E66" s="69">
        <v>13085</v>
      </c>
      <c r="F66" s="69" t="s">
        <v>871</v>
      </c>
      <c r="G66" s="70">
        <v>43985</v>
      </c>
      <c r="H66" s="62"/>
      <c r="I66" s="62"/>
    </row>
    <row r="67" spans="1:9" ht="21">
      <c r="A67" s="2673" t="s">
        <v>873</v>
      </c>
      <c r="B67" s="2674"/>
      <c r="C67" s="67" t="s">
        <v>874</v>
      </c>
      <c r="D67" s="68">
        <v>16727</v>
      </c>
      <c r="E67" s="69"/>
      <c r="F67" s="69" t="s">
        <v>871</v>
      </c>
      <c r="G67" s="70">
        <v>43985</v>
      </c>
      <c r="H67" s="62"/>
      <c r="I67" s="62"/>
    </row>
    <row r="68" spans="1:9" ht="21">
      <c r="A68" s="2673" t="s">
        <v>875</v>
      </c>
      <c r="B68" s="2674"/>
      <c r="C68" s="67" t="s">
        <v>161</v>
      </c>
      <c r="D68" s="68"/>
      <c r="E68" s="69">
        <v>-6000</v>
      </c>
      <c r="F68" s="69" t="s">
        <v>876</v>
      </c>
      <c r="G68" s="70">
        <v>43985</v>
      </c>
      <c r="H68" s="62"/>
      <c r="I68" s="62"/>
    </row>
    <row r="69" spans="1:9" ht="21">
      <c r="A69" s="2673" t="s">
        <v>877</v>
      </c>
      <c r="B69" s="2674"/>
      <c r="C69" s="67" t="s">
        <v>160</v>
      </c>
      <c r="D69" s="68"/>
      <c r="E69" s="69">
        <v>6000</v>
      </c>
      <c r="F69" s="69" t="s">
        <v>876</v>
      </c>
      <c r="G69" s="70">
        <v>43985</v>
      </c>
      <c r="H69" s="62"/>
      <c r="I69" s="62"/>
    </row>
    <row r="70" spans="1:9" ht="21">
      <c r="A70" s="2673" t="s">
        <v>877</v>
      </c>
      <c r="B70" s="2674"/>
      <c r="C70" s="67" t="s">
        <v>160</v>
      </c>
      <c r="D70" s="68"/>
      <c r="E70" s="69">
        <v>5217</v>
      </c>
      <c r="F70" s="69" t="s">
        <v>876</v>
      </c>
      <c r="G70" s="70">
        <v>43985</v>
      </c>
      <c r="H70" s="62"/>
      <c r="I70" s="62"/>
    </row>
    <row r="71" spans="1:9" ht="21">
      <c r="A71" s="2673" t="s">
        <v>862</v>
      </c>
      <c r="B71" s="2674"/>
      <c r="C71" s="67" t="s">
        <v>151</v>
      </c>
      <c r="D71" s="68"/>
      <c r="E71" s="69">
        <v>-5217</v>
      </c>
      <c r="F71" s="69" t="s">
        <v>876</v>
      </c>
      <c r="G71" s="70">
        <v>43985</v>
      </c>
      <c r="H71" s="62"/>
      <c r="I71" s="62"/>
    </row>
    <row r="72" spans="1:9" ht="21">
      <c r="A72" s="2673" t="s">
        <v>878</v>
      </c>
      <c r="B72" s="2674"/>
      <c r="C72" s="67" t="s">
        <v>158</v>
      </c>
      <c r="D72" s="68"/>
      <c r="E72" s="69">
        <v>30000</v>
      </c>
      <c r="F72" s="69" t="s">
        <v>879</v>
      </c>
      <c r="G72" s="70">
        <v>43987</v>
      </c>
      <c r="H72" s="62"/>
      <c r="I72" s="62"/>
    </row>
    <row r="73" spans="1:9" ht="21">
      <c r="A73" s="2673" t="s">
        <v>880</v>
      </c>
      <c r="B73" s="2674"/>
      <c r="C73" s="67" t="s">
        <v>157</v>
      </c>
      <c r="D73" s="68">
        <v>30000</v>
      </c>
      <c r="E73" s="69"/>
      <c r="F73" s="69" t="s">
        <v>879</v>
      </c>
      <c r="G73" s="70">
        <v>43987</v>
      </c>
      <c r="H73" s="62"/>
      <c r="I73" s="62"/>
    </row>
    <row r="74" spans="1:9">
      <c r="A74" s="2673" t="s">
        <v>177</v>
      </c>
      <c r="B74" s="2674"/>
      <c r="C74" s="67" t="s">
        <v>215</v>
      </c>
      <c r="D74" s="68"/>
      <c r="E74" s="69">
        <v>4000</v>
      </c>
      <c r="F74" s="70">
        <v>44012</v>
      </c>
      <c r="G74" s="70">
        <v>44012</v>
      </c>
      <c r="H74" s="62"/>
      <c r="I74" s="62"/>
    </row>
    <row r="75" spans="1:9">
      <c r="A75" s="2675" t="s">
        <v>881</v>
      </c>
      <c r="B75" s="2676"/>
      <c r="C75" s="63" t="s">
        <v>145</v>
      </c>
      <c r="D75" s="64"/>
      <c r="E75" s="65">
        <v>350</v>
      </c>
      <c r="F75" s="66">
        <v>44012</v>
      </c>
      <c r="G75" s="66">
        <v>44012</v>
      </c>
      <c r="H75" s="62"/>
      <c r="I75" s="62"/>
    </row>
    <row r="76" spans="1:9">
      <c r="A76" s="2673" t="s">
        <v>882</v>
      </c>
      <c r="B76" s="2674"/>
      <c r="C76" s="67" t="s">
        <v>183</v>
      </c>
      <c r="D76" s="68"/>
      <c r="E76" s="69">
        <v>-4200</v>
      </c>
      <c r="F76" s="70">
        <v>44012</v>
      </c>
      <c r="G76" s="70">
        <v>44012</v>
      </c>
      <c r="H76" s="62"/>
      <c r="I76" s="62"/>
    </row>
    <row r="77" spans="1:9">
      <c r="A77" s="2673" t="s">
        <v>883</v>
      </c>
      <c r="B77" s="2674"/>
      <c r="C77" s="67" t="s">
        <v>196</v>
      </c>
      <c r="D77" s="68">
        <v>150</v>
      </c>
      <c r="E77" s="69"/>
      <c r="F77" s="70">
        <v>44012</v>
      </c>
      <c r="G77" s="70">
        <v>44012</v>
      </c>
      <c r="H77" s="62"/>
      <c r="I77" s="62"/>
    </row>
    <row r="78" spans="1:9">
      <c r="A78" s="2673" t="s">
        <v>884</v>
      </c>
      <c r="B78" s="2674"/>
      <c r="C78" s="67" t="s">
        <v>885</v>
      </c>
      <c r="D78" s="68"/>
      <c r="E78" s="69">
        <v>14805</v>
      </c>
      <c r="F78" s="70">
        <v>44012</v>
      </c>
      <c r="G78" s="70">
        <v>44012</v>
      </c>
      <c r="H78" s="62"/>
      <c r="I78" s="62"/>
    </row>
    <row r="79" spans="1:9">
      <c r="A79" s="2673" t="s">
        <v>886</v>
      </c>
      <c r="B79" s="2674"/>
      <c r="C79" s="67" t="s">
        <v>152</v>
      </c>
      <c r="D79" s="68">
        <v>14805</v>
      </c>
      <c r="E79" s="69"/>
      <c r="F79" s="70">
        <v>44012</v>
      </c>
      <c r="G79" s="70">
        <v>44012</v>
      </c>
      <c r="H79" s="62"/>
      <c r="I79" s="62"/>
    </row>
    <row r="80" spans="1:9">
      <c r="A80" s="2675" t="s">
        <v>887</v>
      </c>
      <c r="B80" s="2676"/>
      <c r="C80" s="63" t="s">
        <v>147</v>
      </c>
      <c r="D80" s="64"/>
      <c r="E80" s="65">
        <v>1950</v>
      </c>
      <c r="F80" s="66">
        <v>44012</v>
      </c>
      <c r="G80" s="66">
        <v>44012</v>
      </c>
      <c r="H80" s="62"/>
      <c r="I80" s="62"/>
    </row>
    <row r="81" spans="1:9">
      <c r="A81" s="2673" t="s">
        <v>888</v>
      </c>
      <c r="B81" s="2674"/>
      <c r="C81" s="67" t="s">
        <v>152</v>
      </c>
      <c r="D81" s="68">
        <v>1950</v>
      </c>
      <c r="E81" s="69"/>
      <c r="F81" s="70">
        <v>44012</v>
      </c>
      <c r="G81" s="70">
        <v>44012</v>
      </c>
      <c r="H81" s="62"/>
      <c r="I81" s="62"/>
    </row>
    <row r="82" spans="1:9">
      <c r="A82" s="2673" t="s">
        <v>886</v>
      </c>
      <c r="B82" s="2674"/>
      <c r="C82" s="67" t="s">
        <v>152</v>
      </c>
      <c r="D82" s="68">
        <v>195</v>
      </c>
      <c r="E82" s="69"/>
      <c r="F82" s="70">
        <v>44021</v>
      </c>
      <c r="G82" s="70">
        <v>44021</v>
      </c>
      <c r="H82" s="62"/>
      <c r="I82" s="62"/>
    </row>
    <row r="83" spans="1:9">
      <c r="A83" s="2673" t="s">
        <v>884</v>
      </c>
      <c r="B83" s="2674"/>
      <c r="C83" s="67" t="s">
        <v>885</v>
      </c>
      <c r="D83" s="68"/>
      <c r="E83" s="69">
        <v>195</v>
      </c>
      <c r="F83" s="70">
        <v>44021</v>
      </c>
      <c r="G83" s="70">
        <v>44021</v>
      </c>
      <c r="H83" s="62"/>
      <c r="I83" s="62"/>
    </row>
    <row r="84" spans="1:9" ht="21">
      <c r="A84" s="2673" t="s">
        <v>165</v>
      </c>
      <c r="B84" s="2674"/>
      <c r="C84" s="67" t="s">
        <v>166</v>
      </c>
      <c r="D84" s="68">
        <v>6200</v>
      </c>
      <c r="E84" s="69"/>
      <c r="F84" s="70" t="s">
        <v>889</v>
      </c>
      <c r="G84" s="70" t="s">
        <v>889</v>
      </c>
      <c r="H84" s="62"/>
      <c r="I84" s="62"/>
    </row>
    <row r="85" spans="1:9" ht="21">
      <c r="A85" s="2675" t="s">
        <v>167</v>
      </c>
      <c r="B85" s="2677"/>
      <c r="C85" s="63" t="s">
        <v>139</v>
      </c>
      <c r="D85" s="64"/>
      <c r="E85" s="65">
        <v>6200</v>
      </c>
      <c r="F85" s="65" t="s">
        <v>889</v>
      </c>
      <c r="G85" s="65" t="s">
        <v>890</v>
      </c>
      <c r="H85" s="62"/>
      <c r="I85" s="62"/>
    </row>
    <row r="86" spans="1:9" ht="21">
      <c r="A86" s="2675" t="s">
        <v>891</v>
      </c>
      <c r="B86" s="2677"/>
      <c r="C86" s="63" t="s">
        <v>139</v>
      </c>
      <c r="D86" s="64"/>
      <c r="E86" s="65">
        <v>26398</v>
      </c>
      <c r="F86" s="65" t="s">
        <v>892</v>
      </c>
      <c r="G86" s="65" t="s">
        <v>893</v>
      </c>
      <c r="H86" s="62"/>
      <c r="I86" s="62"/>
    </row>
    <row r="87" spans="1:9" ht="21">
      <c r="A87" s="2675" t="s">
        <v>894</v>
      </c>
      <c r="B87" s="2677"/>
      <c r="C87" s="63" t="s">
        <v>895</v>
      </c>
      <c r="D87" s="64"/>
      <c r="E87" s="65">
        <v>4602</v>
      </c>
      <c r="F87" s="65" t="s">
        <v>892</v>
      </c>
      <c r="G87" s="65" t="s">
        <v>893</v>
      </c>
      <c r="H87" s="62"/>
      <c r="I87" s="62"/>
    </row>
    <row r="88" spans="1:9" ht="21">
      <c r="A88" s="2675" t="s">
        <v>896</v>
      </c>
      <c r="B88" s="2677"/>
      <c r="C88" s="63" t="s">
        <v>897</v>
      </c>
      <c r="D88" s="64"/>
      <c r="E88" s="65">
        <v>6000</v>
      </c>
      <c r="F88" s="65" t="s">
        <v>892</v>
      </c>
      <c r="G88" s="65" t="s">
        <v>893</v>
      </c>
      <c r="H88" s="62"/>
      <c r="I88" s="62"/>
    </row>
    <row r="89" spans="1:9" ht="21">
      <c r="A89" s="2675" t="s">
        <v>898</v>
      </c>
      <c r="B89" s="2677"/>
      <c r="C89" s="63" t="s">
        <v>899</v>
      </c>
      <c r="D89" s="64"/>
      <c r="E89" s="65">
        <v>5000</v>
      </c>
      <c r="F89" s="65" t="s">
        <v>892</v>
      </c>
      <c r="G89" s="65" t="s">
        <v>893</v>
      </c>
      <c r="H89" s="62"/>
      <c r="I89" s="62"/>
    </row>
    <row r="90" spans="1:9" ht="21">
      <c r="A90" s="2675" t="s">
        <v>900</v>
      </c>
      <c r="B90" s="2677"/>
      <c r="C90" s="63" t="s">
        <v>140</v>
      </c>
      <c r="D90" s="64"/>
      <c r="E90" s="65">
        <v>7320</v>
      </c>
      <c r="F90" s="65" t="s">
        <v>892</v>
      </c>
      <c r="G90" s="65" t="s">
        <v>893</v>
      </c>
      <c r="H90" s="62"/>
      <c r="I90" s="62"/>
    </row>
    <row r="91" spans="1:9" ht="21">
      <c r="A91" s="2675" t="s">
        <v>170</v>
      </c>
      <c r="B91" s="2677"/>
      <c r="C91" s="63" t="s">
        <v>901</v>
      </c>
      <c r="D91" s="64"/>
      <c r="E91" s="65">
        <v>1142</v>
      </c>
      <c r="F91" s="65" t="s">
        <v>892</v>
      </c>
      <c r="G91" s="65" t="s">
        <v>893</v>
      </c>
      <c r="H91" s="62"/>
      <c r="I91" s="62"/>
    </row>
    <row r="92" spans="1:9" ht="21">
      <c r="A92" s="2675" t="s">
        <v>902</v>
      </c>
      <c r="B92" s="2677"/>
      <c r="C92" s="63" t="s">
        <v>174</v>
      </c>
      <c r="D92" s="64"/>
      <c r="E92" s="65">
        <v>1538</v>
      </c>
      <c r="F92" s="65" t="s">
        <v>892</v>
      </c>
      <c r="G92" s="65" t="s">
        <v>893</v>
      </c>
      <c r="H92" s="62"/>
      <c r="I92" s="62"/>
    </row>
    <row r="93" spans="1:9" ht="21">
      <c r="A93" s="2675" t="s">
        <v>903</v>
      </c>
      <c r="B93" s="2677"/>
      <c r="C93" s="63" t="s">
        <v>141</v>
      </c>
      <c r="D93" s="64"/>
      <c r="E93" s="65">
        <v>3026</v>
      </c>
      <c r="F93" s="65" t="s">
        <v>892</v>
      </c>
      <c r="G93" s="65" t="s">
        <v>893</v>
      </c>
      <c r="H93" s="62"/>
      <c r="I93" s="62"/>
    </row>
    <row r="94" spans="1:9" ht="21">
      <c r="A94" s="2675" t="s">
        <v>169</v>
      </c>
      <c r="B94" s="2677"/>
      <c r="C94" s="63" t="s">
        <v>416</v>
      </c>
      <c r="D94" s="64"/>
      <c r="E94" s="65">
        <v>414</v>
      </c>
      <c r="F94" s="65" t="s">
        <v>892</v>
      </c>
      <c r="G94" s="65" t="s">
        <v>893</v>
      </c>
      <c r="H94" s="62"/>
      <c r="I94" s="62"/>
    </row>
    <row r="95" spans="1:9" ht="21">
      <c r="A95" s="2675" t="s">
        <v>904</v>
      </c>
      <c r="B95" s="2677"/>
      <c r="C95" s="63" t="s">
        <v>175</v>
      </c>
      <c r="D95" s="64"/>
      <c r="E95" s="65">
        <v>560</v>
      </c>
      <c r="F95" s="65" t="s">
        <v>892</v>
      </c>
      <c r="G95" s="65" t="s">
        <v>893</v>
      </c>
      <c r="H95" s="62"/>
      <c r="I95" s="62"/>
    </row>
    <row r="96" spans="1:9" ht="21">
      <c r="A96" s="2675" t="s">
        <v>905</v>
      </c>
      <c r="B96" s="2677"/>
      <c r="C96" s="63" t="s">
        <v>142</v>
      </c>
      <c r="D96" s="64"/>
      <c r="E96" s="65">
        <v>200</v>
      </c>
      <c r="F96" s="65" t="s">
        <v>892</v>
      </c>
      <c r="G96" s="65" t="s">
        <v>893</v>
      </c>
      <c r="H96" s="62"/>
      <c r="I96" s="62"/>
    </row>
    <row r="97" spans="1:9" ht="21">
      <c r="A97" s="2675" t="s">
        <v>906</v>
      </c>
      <c r="B97" s="2677"/>
      <c r="C97" s="63" t="s">
        <v>143</v>
      </c>
      <c r="D97" s="64"/>
      <c r="E97" s="65">
        <v>800</v>
      </c>
      <c r="F97" s="65" t="s">
        <v>892</v>
      </c>
      <c r="G97" s="65" t="s">
        <v>893</v>
      </c>
      <c r="H97" s="62"/>
      <c r="I97" s="62"/>
    </row>
    <row r="98" spans="1:9" ht="21">
      <c r="A98" s="2675" t="s">
        <v>907</v>
      </c>
      <c r="B98" s="2677"/>
      <c r="C98" s="63" t="s">
        <v>144</v>
      </c>
      <c r="D98" s="64"/>
      <c r="E98" s="65">
        <v>4150</v>
      </c>
      <c r="F98" s="65" t="s">
        <v>892</v>
      </c>
      <c r="G98" s="65" t="s">
        <v>893</v>
      </c>
      <c r="H98" s="62"/>
      <c r="I98" s="62"/>
    </row>
    <row r="99" spans="1:9" ht="21">
      <c r="A99" s="2675" t="s">
        <v>908</v>
      </c>
      <c r="B99" s="2677"/>
      <c r="C99" s="63" t="s">
        <v>145</v>
      </c>
      <c r="D99" s="64"/>
      <c r="E99" s="65">
        <v>850</v>
      </c>
      <c r="F99" s="65" t="s">
        <v>892</v>
      </c>
      <c r="G99" s="65" t="s">
        <v>893</v>
      </c>
      <c r="H99" s="62"/>
      <c r="I99" s="62"/>
    </row>
    <row r="100" spans="1:9" ht="21">
      <c r="A100" s="2673" t="s">
        <v>909</v>
      </c>
      <c r="B100" s="2674"/>
      <c r="C100" s="67" t="s">
        <v>171</v>
      </c>
      <c r="D100" s="68"/>
      <c r="E100" s="69">
        <v>-50000</v>
      </c>
      <c r="F100" s="69" t="s">
        <v>892</v>
      </c>
      <c r="G100" s="70" t="s">
        <v>910</v>
      </c>
      <c r="H100" s="62"/>
      <c r="I100" s="62"/>
    </row>
    <row r="101" spans="1:9" ht="21">
      <c r="A101" s="2673" t="s">
        <v>911</v>
      </c>
      <c r="B101" s="2674"/>
      <c r="C101" s="67" t="s">
        <v>172</v>
      </c>
      <c r="D101" s="68"/>
      <c r="E101" s="69">
        <v>-12000</v>
      </c>
      <c r="F101" s="69" t="s">
        <v>892</v>
      </c>
      <c r="G101" s="70" t="s">
        <v>910</v>
      </c>
      <c r="H101" s="62"/>
      <c r="I101" s="62"/>
    </row>
    <row r="102" spans="1:9">
      <c r="A102" s="2673" t="s">
        <v>912</v>
      </c>
      <c r="B102" s="2674"/>
      <c r="C102" s="67" t="s">
        <v>173</v>
      </c>
      <c r="D102" s="68"/>
      <c r="E102" s="69">
        <v>-40000</v>
      </c>
      <c r="F102" s="70">
        <v>44194</v>
      </c>
      <c r="G102" s="70">
        <v>44194</v>
      </c>
      <c r="H102" s="62"/>
      <c r="I102" s="62"/>
    </row>
    <row r="103" spans="1:9">
      <c r="A103" s="2673" t="s">
        <v>913</v>
      </c>
      <c r="B103" s="2674"/>
      <c r="C103" s="67" t="s">
        <v>171</v>
      </c>
      <c r="D103" s="68"/>
      <c r="E103" s="69">
        <v>-180000</v>
      </c>
      <c r="F103" s="70">
        <v>44194</v>
      </c>
      <c r="G103" s="70">
        <v>44194</v>
      </c>
      <c r="H103" s="62"/>
      <c r="I103" s="62"/>
    </row>
    <row r="104" spans="1:9">
      <c r="A104" s="2673" t="s">
        <v>914</v>
      </c>
      <c r="B104" s="2674"/>
      <c r="C104" s="67" t="s">
        <v>172</v>
      </c>
      <c r="D104" s="68"/>
      <c r="E104" s="69">
        <v>-148000</v>
      </c>
      <c r="F104" s="70">
        <v>44194</v>
      </c>
      <c r="G104" s="70">
        <v>44194</v>
      </c>
      <c r="H104" s="62"/>
      <c r="I104" s="62"/>
    </row>
    <row r="105" spans="1:9">
      <c r="A105" s="2675" t="s">
        <v>915</v>
      </c>
      <c r="B105" s="2677"/>
      <c r="C105" s="63" t="s">
        <v>178</v>
      </c>
      <c r="D105" s="64"/>
      <c r="E105" s="65">
        <v>23000</v>
      </c>
      <c r="F105" s="66">
        <v>44194</v>
      </c>
      <c r="G105" s="66">
        <v>44194</v>
      </c>
      <c r="H105" s="62"/>
      <c r="I105" s="62"/>
    </row>
    <row r="106" spans="1:9">
      <c r="A106" s="2675" t="s">
        <v>916</v>
      </c>
      <c r="B106" s="2677"/>
      <c r="C106" s="63" t="s">
        <v>149</v>
      </c>
      <c r="D106" s="64"/>
      <c r="E106" s="65">
        <v>30000</v>
      </c>
      <c r="F106" s="66">
        <v>44194</v>
      </c>
      <c r="G106" s="66">
        <v>44194</v>
      </c>
      <c r="H106" s="62"/>
      <c r="I106" s="62"/>
    </row>
    <row r="107" spans="1:9">
      <c r="A107" s="2675" t="s">
        <v>917</v>
      </c>
      <c r="B107" s="2677"/>
      <c r="C107" s="63" t="s">
        <v>164</v>
      </c>
      <c r="D107" s="64"/>
      <c r="E107" s="65">
        <v>96000</v>
      </c>
      <c r="F107" s="66">
        <v>44194</v>
      </c>
      <c r="G107" s="66">
        <v>44194</v>
      </c>
      <c r="H107" s="62"/>
      <c r="I107" s="62"/>
    </row>
    <row r="108" spans="1:9">
      <c r="A108" s="2675" t="s">
        <v>918</v>
      </c>
      <c r="B108" s="2677"/>
      <c r="C108" s="63" t="s">
        <v>151</v>
      </c>
      <c r="D108" s="64"/>
      <c r="E108" s="65">
        <v>219000</v>
      </c>
      <c r="F108" s="66">
        <v>44194</v>
      </c>
      <c r="G108" s="66">
        <v>44194</v>
      </c>
      <c r="H108" s="62"/>
      <c r="I108" s="62"/>
    </row>
    <row r="109" spans="1:9">
      <c r="A109" s="2675" t="s">
        <v>919</v>
      </c>
      <c r="B109" s="2677"/>
      <c r="C109" s="63" t="s">
        <v>149</v>
      </c>
      <c r="D109" s="64"/>
      <c r="E109" s="65">
        <v>2098</v>
      </c>
      <c r="F109" s="66" t="s">
        <v>920</v>
      </c>
      <c r="G109" s="66">
        <v>44196</v>
      </c>
      <c r="H109" s="62"/>
      <c r="I109" s="62"/>
    </row>
    <row r="110" spans="1:9">
      <c r="A110" s="2673" t="s">
        <v>921</v>
      </c>
      <c r="B110" s="2674"/>
      <c r="C110" s="67" t="s">
        <v>153</v>
      </c>
      <c r="D110" s="68">
        <v>2098</v>
      </c>
      <c r="E110" s="69"/>
      <c r="F110" s="70">
        <v>44196</v>
      </c>
      <c r="G110" s="70">
        <v>44196</v>
      </c>
      <c r="H110" s="62"/>
      <c r="I110" s="62"/>
    </row>
    <row r="111" spans="1:9">
      <c r="A111" s="2675" t="s">
        <v>922</v>
      </c>
      <c r="B111" s="2677"/>
      <c r="C111" s="63" t="s">
        <v>147</v>
      </c>
      <c r="D111" s="64"/>
      <c r="E111" s="65">
        <v>4375</v>
      </c>
      <c r="F111" s="66" t="s">
        <v>920</v>
      </c>
      <c r="G111" s="66">
        <v>44196</v>
      </c>
      <c r="H111" s="62"/>
      <c r="I111" s="62"/>
    </row>
    <row r="112" spans="1:9">
      <c r="A112" s="2673" t="s">
        <v>923</v>
      </c>
      <c r="B112" s="2674"/>
      <c r="C112" s="67" t="s">
        <v>152</v>
      </c>
      <c r="D112" s="68">
        <v>4375</v>
      </c>
      <c r="E112" s="69"/>
      <c r="F112" s="70">
        <v>44196</v>
      </c>
      <c r="G112" s="70">
        <v>44196</v>
      </c>
      <c r="H112" s="62"/>
      <c r="I112" s="62"/>
    </row>
    <row r="113" spans="1:9">
      <c r="A113" s="2675" t="s">
        <v>924</v>
      </c>
      <c r="B113" s="2677"/>
      <c r="C113" s="63" t="s">
        <v>151</v>
      </c>
      <c r="D113" s="64"/>
      <c r="E113" s="65">
        <v>14653</v>
      </c>
      <c r="F113" s="66" t="s">
        <v>920</v>
      </c>
      <c r="G113" s="66">
        <v>44196</v>
      </c>
      <c r="H113" s="62"/>
      <c r="I113" s="62"/>
    </row>
    <row r="114" spans="1:9">
      <c r="A114" s="2673" t="s">
        <v>925</v>
      </c>
      <c r="B114" s="2674"/>
      <c r="C114" s="67" t="s">
        <v>153</v>
      </c>
      <c r="D114" s="68">
        <v>14653</v>
      </c>
      <c r="E114" s="69"/>
      <c r="F114" s="70">
        <v>44196</v>
      </c>
      <c r="G114" s="70">
        <v>44196</v>
      </c>
      <c r="H114" s="62"/>
      <c r="I114" s="62"/>
    </row>
    <row r="115" spans="1:9">
      <c r="A115" s="2675" t="s">
        <v>926</v>
      </c>
      <c r="B115" s="2677"/>
      <c r="C115" s="63" t="s">
        <v>176</v>
      </c>
      <c r="D115" s="64"/>
      <c r="E115" s="65">
        <v>2400</v>
      </c>
      <c r="F115" s="66">
        <v>44196</v>
      </c>
      <c r="G115" s="66">
        <v>44196</v>
      </c>
      <c r="H115" s="62"/>
      <c r="I115" s="62"/>
    </row>
    <row r="116" spans="1:9">
      <c r="A116" s="2675" t="s">
        <v>927</v>
      </c>
      <c r="B116" s="2677"/>
      <c r="C116" s="63" t="s">
        <v>178</v>
      </c>
      <c r="D116" s="64"/>
      <c r="E116" s="65">
        <v>12700</v>
      </c>
      <c r="F116" s="66">
        <v>44196</v>
      </c>
      <c r="G116" s="66">
        <v>44168</v>
      </c>
      <c r="H116" s="62"/>
      <c r="I116" s="62"/>
    </row>
    <row r="117" spans="1:9">
      <c r="A117" s="2675" t="s">
        <v>928</v>
      </c>
      <c r="B117" s="2677"/>
      <c r="C117" s="63" t="s">
        <v>180</v>
      </c>
      <c r="D117" s="64"/>
      <c r="E117" s="65">
        <v>9000</v>
      </c>
      <c r="F117" s="66">
        <v>44196</v>
      </c>
      <c r="G117" s="66">
        <v>44196</v>
      </c>
      <c r="H117" s="62"/>
      <c r="I117" s="62"/>
    </row>
    <row r="118" spans="1:9">
      <c r="A118" s="2673" t="s">
        <v>929</v>
      </c>
      <c r="B118" s="2678"/>
      <c r="C118" s="67" t="s">
        <v>181</v>
      </c>
      <c r="D118" s="68"/>
      <c r="E118" s="69">
        <v>4900</v>
      </c>
      <c r="F118" s="66">
        <v>44196</v>
      </c>
      <c r="G118" s="70">
        <v>44196</v>
      </c>
      <c r="H118" s="62"/>
      <c r="I118" s="62"/>
    </row>
    <row r="119" spans="1:9">
      <c r="A119" s="2673" t="s">
        <v>930</v>
      </c>
      <c r="B119" s="2678"/>
      <c r="C119" s="67" t="s">
        <v>162</v>
      </c>
      <c r="D119" s="68"/>
      <c r="E119" s="69">
        <v>3600</v>
      </c>
      <c r="F119" s="66">
        <v>44196</v>
      </c>
      <c r="G119" s="70">
        <v>44196</v>
      </c>
      <c r="H119" s="62"/>
      <c r="I119" s="62"/>
    </row>
    <row r="120" spans="1:9">
      <c r="A120" s="2673" t="s">
        <v>931</v>
      </c>
      <c r="B120" s="2678"/>
      <c r="C120" s="67" t="s">
        <v>149</v>
      </c>
      <c r="D120" s="68"/>
      <c r="E120" s="69">
        <v>1200</v>
      </c>
      <c r="F120" s="66">
        <v>44196</v>
      </c>
      <c r="G120" s="70">
        <v>44196</v>
      </c>
      <c r="H120" s="62"/>
      <c r="I120" s="62"/>
    </row>
    <row r="121" spans="1:9">
      <c r="A121" s="2673" t="s">
        <v>932</v>
      </c>
      <c r="B121" s="2678"/>
      <c r="C121" s="67" t="s">
        <v>182</v>
      </c>
      <c r="D121" s="68"/>
      <c r="E121" s="69">
        <v>500</v>
      </c>
      <c r="F121" s="66">
        <v>44196</v>
      </c>
      <c r="G121" s="70">
        <v>44196</v>
      </c>
      <c r="H121" s="62"/>
      <c r="I121" s="62"/>
    </row>
    <row r="122" spans="1:9">
      <c r="A122" s="2673" t="s">
        <v>933</v>
      </c>
      <c r="B122" s="2678"/>
      <c r="C122" s="67" t="s">
        <v>183</v>
      </c>
      <c r="D122" s="68"/>
      <c r="E122" s="69">
        <v>18200</v>
      </c>
      <c r="F122" s="66">
        <v>44196</v>
      </c>
      <c r="G122" s="70">
        <v>44196</v>
      </c>
      <c r="H122" s="62"/>
      <c r="I122" s="62"/>
    </row>
    <row r="123" spans="1:9">
      <c r="A123" s="2673" t="s">
        <v>934</v>
      </c>
      <c r="B123" s="2678"/>
      <c r="C123" s="67" t="s">
        <v>184</v>
      </c>
      <c r="D123" s="68"/>
      <c r="E123" s="69">
        <v>8400</v>
      </c>
      <c r="F123" s="66">
        <v>44196</v>
      </c>
      <c r="G123" s="70">
        <v>44196</v>
      </c>
      <c r="H123" s="62"/>
      <c r="I123" s="62"/>
    </row>
    <row r="124" spans="1:9">
      <c r="A124" s="2673" t="s">
        <v>935</v>
      </c>
      <c r="B124" s="2678"/>
      <c r="C124" s="67" t="s">
        <v>936</v>
      </c>
      <c r="D124" s="68"/>
      <c r="E124" s="69">
        <v>7100</v>
      </c>
      <c r="F124" s="66">
        <v>44196</v>
      </c>
      <c r="G124" s="70">
        <v>44196</v>
      </c>
      <c r="H124" s="62"/>
      <c r="I124" s="62"/>
    </row>
    <row r="125" spans="1:9">
      <c r="A125" s="2673" t="s">
        <v>937</v>
      </c>
      <c r="B125" s="2678"/>
      <c r="C125" s="67" t="s">
        <v>156</v>
      </c>
      <c r="D125" s="68"/>
      <c r="E125" s="69">
        <v>53000</v>
      </c>
      <c r="F125" s="66">
        <v>44196</v>
      </c>
      <c r="G125" s="70">
        <v>44196</v>
      </c>
      <c r="H125" s="62"/>
      <c r="I125" s="62"/>
    </row>
    <row r="126" spans="1:9">
      <c r="A126" s="2673" t="s">
        <v>938</v>
      </c>
      <c r="B126" s="2674"/>
      <c r="C126" s="67" t="s">
        <v>185</v>
      </c>
      <c r="D126" s="68"/>
      <c r="E126" s="69">
        <v>-21000</v>
      </c>
      <c r="F126" s="70">
        <v>44196</v>
      </c>
      <c r="G126" s="70">
        <v>44196</v>
      </c>
      <c r="H126" s="62"/>
      <c r="I126" s="62"/>
    </row>
    <row r="127" spans="1:9">
      <c r="A127" s="2673" t="s">
        <v>939</v>
      </c>
      <c r="B127" s="2674"/>
      <c r="C127" s="67" t="s">
        <v>186</v>
      </c>
      <c r="D127" s="68"/>
      <c r="E127" s="69">
        <v>-10200</v>
      </c>
      <c r="F127" s="70">
        <v>44196</v>
      </c>
      <c r="G127" s="70">
        <v>44196</v>
      </c>
      <c r="H127" s="62"/>
      <c r="I127" s="62"/>
    </row>
    <row r="128" spans="1:9">
      <c r="A128" s="2673" t="s">
        <v>940</v>
      </c>
      <c r="B128" s="2678"/>
      <c r="C128" s="67" t="s">
        <v>189</v>
      </c>
      <c r="D128" s="68"/>
      <c r="E128" s="69">
        <v>200</v>
      </c>
      <c r="F128" s="66">
        <v>44196</v>
      </c>
      <c r="G128" s="70">
        <v>44196</v>
      </c>
      <c r="H128" s="62"/>
      <c r="I128" s="62"/>
    </row>
    <row r="129" spans="1:9">
      <c r="A129" s="2673" t="s">
        <v>941</v>
      </c>
      <c r="B129" s="2674"/>
      <c r="C129" s="67" t="s">
        <v>168</v>
      </c>
      <c r="D129" s="68"/>
      <c r="E129" s="69">
        <v>-44000</v>
      </c>
      <c r="F129" s="70">
        <v>44196</v>
      </c>
      <c r="G129" s="70">
        <v>44196</v>
      </c>
      <c r="H129" s="62"/>
      <c r="I129" s="62"/>
    </row>
    <row r="130" spans="1:9">
      <c r="A130" s="2673" t="s">
        <v>942</v>
      </c>
      <c r="B130" s="2678"/>
      <c r="C130" s="67" t="s">
        <v>190</v>
      </c>
      <c r="D130" s="68"/>
      <c r="E130" s="69">
        <v>5000</v>
      </c>
      <c r="F130" s="66">
        <v>44196</v>
      </c>
      <c r="G130" s="70">
        <v>44196</v>
      </c>
      <c r="H130" s="62"/>
      <c r="I130" s="62"/>
    </row>
    <row r="131" spans="1:9">
      <c r="A131" s="2673" t="s">
        <v>943</v>
      </c>
      <c r="B131" s="2678"/>
      <c r="C131" s="67" t="s">
        <v>191</v>
      </c>
      <c r="D131" s="68"/>
      <c r="E131" s="69">
        <v>11000</v>
      </c>
      <c r="F131" s="66">
        <v>44196</v>
      </c>
      <c r="G131" s="70">
        <v>44196</v>
      </c>
      <c r="H131" s="62"/>
      <c r="I131" s="62"/>
    </row>
    <row r="132" spans="1:9">
      <c r="A132" s="2673" t="s">
        <v>944</v>
      </c>
      <c r="B132" s="2674"/>
      <c r="C132" s="67" t="s">
        <v>193</v>
      </c>
      <c r="D132" s="68"/>
      <c r="E132" s="69">
        <v>-25000</v>
      </c>
      <c r="F132" s="70">
        <v>44196</v>
      </c>
      <c r="G132" s="70">
        <v>44196</v>
      </c>
      <c r="H132" s="62"/>
      <c r="I132" s="62"/>
    </row>
    <row r="133" spans="1:9">
      <c r="A133" s="2673" t="s">
        <v>945</v>
      </c>
      <c r="B133" s="2674"/>
      <c r="C133" s="67" t="s">
        <v>150</v>
      </c>
      <c r="D133" s="68"/>
      <c r="E133" s="69">
        <v>-39000</v>
      </c>
      <c r="F133" s="70">
        <v>44196</v>
      </c>
      <c r="G133" s="70">
        <v>44196</v>
      </c>
      <c r="H133" s="62"/>
      <c r="I133" s="62"/>
    </row>
    <row r="134" spans="1:9">
      <c r="A134" s="2673" t="s">
        <v>946</v>
      </c>
      <c r="B134" s="2674"/>
      <c r="C134" s="67" t="s">
        <v>194</v>
      </c>
      <c r="D134" s="68"/>
      <c r="E134" s="69">
        <v>3300</v>
      </c>
      <c r="F134" s="70">
        <v>44196</v>
      </c>
      <c r="G134" s="70">
        <v>44196</v>
      </c>
      <c r="H134" s="62"/>
      <c r="I134" s="62"/>
    </row>
    <row r="135" spans="1:9">
      <c r="A135" s="2673" t="s">
        <v>883</v>
      </c>
      <c r="B135" s="2674"/>
      <c r="C135" s="67" t="s">
        <v>196</v>
      </c>
      <c r="D135" s="68">
        <v>200</v>
      </c>
      <c r="E135" s="69"/>
      <c r="F135" s="70">
        <v>44196</v>
      </c>
      <c r="G135" s="70">
        <v>44196</v>
      </c>
      <c r="H135" s="62"/>
      <c r="I135" s="62"/>
    </row>
    <row r="136" spans="1:9">
      <c r="A136" s="2673" t="s">
        <v>947</v>
      </c>
      <c r="B136" s="2674"/>
      <c r="C136" s="67" t="s">
        <v>197</v>
      </c>
      <c r="D136" s="68">
        <v>1100</v>
      </c>
      <c r="E136" s="69"/>
      <c r="F136" s="70">
        <v>44196</v>
      </c>
      <c r="G136" s="70">
        <v>44196</v>
      </c>
      <c r="H136" s="62"/>
      <c r="I136" s="62"/>
    </row>
    <row r="137" spans="1:9">
      <c r="A137" s="2673" t="s">
        <v>948</v>
      </c>
      <c r="B137" s="2674"/>
      <c r="C137" s="67" t="s">
        <v>145</v>
      </c>
      <c r="D137" s="68"/>
      <c r="E137" s="69">
        <v>-350</v>
      </c>
      <c r="F137" s="70">
        <v>44196</v>
      </c>
      <c r="G137" s="70">
        <v>44196</v>
      </c>
      <c r="H137" s="62"/>
      <c r="I137" s="62"/>
    </row>
    <row r="138" spans="1:9">
      <c r="A138" s="2675" t="s">
        <v>926</v>
      </c>
      <c r="B138" s="2677"/>
      <c r="C138" s="63" t="s">
        <v>176</v>
      </c>
      <c r="D138" s="64"/>
      <c r="E138" s="65">
        <v>350</v>
      </c>
      <c r="F138" s="66">
        <v>44196</v>
      </c>
      <c r="G138" s="66">
        <v>44196</v>
      </c>
      <c r="H138" s="62"/>
      <c r="I138" s="62"/>
    </row>
    <row r="139" spans="1:9">
      <c r="A139" s="2675" t="s">
        <v>949</v>
      </c>
      <c r="B139" s="2676"/>
      <c r="C139" s="63" t="s">
        <v>203</v>
      </c>
      <c r="D139" s="64">
        <v>900</v>
      </c>
      <c r="E139" s="65"/>
      <c r="F139" s="66">
        <v>44012</v>
      </c>
      <c r="G139" s="66">
        <v>44012</v>
      </c>
      <c r="H139" s="62"/>
      <c r="I139" s="62"/>
    </row>
    <row r="140" spans="1:9">
      <c r="A140" s="2673" t="s">
        <v>950</v>
      </c>
      <c r="B140" s="2674"/>
      <c r="C140" s="67" t="s">
        <v>199</v>
      </c>
      <c r="D140" s="68">
        <v>-900</v>
      </c>
      <c r="E140" s="69"/>
      <c r="F140" s="70">
        <v>44012</v>
      </c>
      <c r="G140" s="70">
        <v>44012</v>
      </c>
      <c r="H140" s="62"/>
      <c r="I140" s="62"/>
    </row>
    <row r="141" spans="1:9">
      <c r="A141" s="2675" t="s">
        <v>951</v>
      </c>
      <c r="B141" s="2676"/>
      <c r="C141" s="63" t="s">
        <v>952</v>
      </c>
      <c r="D141" s="64"/>
      <c r="E141" s="65">
        <v>15</v>
      </c>
      <c r="F141" s="66">
        <v>44196</v>
      </c>
      <c r="G141" s="66">
        <v>44196</v>
      </c>
      <c r="H141" s="62"/>
      <c r="I141" s="62"/>
    </row>
    <row r="142" spans="1:9">
      <c r="A142" s="2675" t="s">
        <v>953</v>
      </c>
      <c r="B142" s="2676"/>
      <c r="C142" s="63" t="s">
        <v>198</v>
      </c>
      <c r="D142" s="64"/>
      <c r="E142" s="65">
        <v>284</v>
      </c>
      <c r="F142" s="66">
        <v>44196</v>
      </c>
      <c r="G142" s="66">
        <v>44196</v>
      </c>
      <c r="H142" s="62"/>
      <c r="I142" s="62"/>
    </row>
    <row r="143" spans="1:9">
      <c r="A143" s="2675" t="s">
        <v>954</v>
      </c>
      <c r="B143" s="2676"/>
      <c r="C143" s="63" t="s">
        <v>955</v>
      </c>
      <c r="D143" s="64"/>
      <c r="E143" s="65">
        <v>2951</v>
      </c>
      <c r="F143" s="66">
        <v>44196</v>
      </c>
      <c r="G143" s="66">
        <v>44196</v>
      </c>
      <c r="H143" s="62"/>
      <c r="I143" s="62"/>
    </row>
    <row r="144" spans="1:9">
      <c r="A144" s="2675" t="s">
        <v>956</v>
      </c>
      <c r="B144" s="2676"/>
      <c r="C144" s="63" t="s">
        <v>201</v>
      </c>
      <c r="D144" s="64"/>
      <c r="E144" s="65">
        <v>183</v>
      </c>
      <c r="F144" s="66">
        <v>44196</v>
      </c>
      <c r="G144" s="66">
        <v>44196</v>
      </c>
      <c r="H144" s="62"/>
      <c r="I144" s="62"/>
    </row>
    <row r="145" spans="1:9">
      <c r="A145" s="2675" t="s">
        <v>957</v>
      </c>
      <c r="B145" s="2676"/>
      <c r="C145" s="63" t="s">
        <v>200</v>
      </c>
      <c r="D145" s="64">
        <v>2500</v>
      </c>
      <c r="E145" s="65"/>
      <c r="F145" s="66">
        <v>44196</v>
      </c>
      <c r="G145" s="66">
        <v>44196</v>
      </c>
      <c r="H145" s="62"/>
      <c r="I145" s="62"/>
    </row>
    <row r="146" spans="1:9">
      <c r="A146" s="2675" t="s">
        <v>958</v>
      </c>
      <c r="B146" s="2676"/>
      <c r="C146" s="63" t="s">
        <v>202</v>
      </c>
      <c r="D146" s="64">
        <v>233</v>
      </c>
      <c r="E146" s="65"/>
      <c r="F146" s="66">
        <v>44196</v>
      </c>
      <c r="G146" s="66">
        <v>44196</v>
      </c>
      <c r="H146" s="62"/>
      <c r="I146" s="62"/>
    </row>
    <row r="147" spans="1:9">
      <c r="A147" s="2675" t="s">
        <v>949</v>
      </c>
      <c r="B147" s="2676"/>
      <c r="C147" s="63" t="s">
        <v>203</v>
      </c>
      <c r="D147" s="64">
        <v>700</v>
      </c>
      <c r="E147" s="65"/>
      <c r="F147" s="66">
        <v>44196</v>
      </c>
      <c r="G147" s="66">
        <v>44196</v>
      </c>
      <c r="H147" s="62"/>
      <c r="I147" s="62"/>
    </row>
    <row r="148" spans="1:9">
      <c r="A148" s="2679" t="s">
        <v>220</v>
      </c>
      <c r="B148" s="2680"/>
      <c r="C148" s="138"/>
      <c r="D148" s="139">
        <f>SUM(D56:D147)</f>
        <v>295886</v>
      </c>
      <c r="E148" s="139">
        <f>SUM(E56:E147)</f>
        <v>295886</v>
      </c>
      <c r="F148" s="2671"/>
      <c r="G148" s="2672"/>
      <c r="H148" s="62"/>
      <c r="I148" s="62"/>
    </row>
    <row r="149" spans="1:9">
      <c r="A149" s="163"/>
      <c r="B149" s="163"/>
      <c r="C149" s="57"/>
      <c r="D149" s="57"/>
      <c r="E149" s="58"/>
      <c r="F149" s="3"/>
      <c r="G149" s="3"/>
      <c r="H149" s="3"/>
      <c r="I149" s="3"/>
    </row>
    <row r="150" spans="1:9">
      <c r="A150" s="2340" t="s">
        <v>439</v>
      </c>
      <c r="B150" s="2340"/>
      <c r="C150" s="2340"/>
      <c r="D150" s="2340"/>
      <c r="E150" s="2340"/>
      <c r="F150" s="2340"/>
      <c r="G150" s="2340"/>
      <c r="H150" s="2340"/>
      <c r="I150" s="2340"/>
    </row>
    <row r="151" spans="1:9">
      <c r="A151" s="3" t="s">
        <v>92</v>
      </c>
      <c r="B151" s="3"/>
      <c r="C151" s="3"/>
      <c r="D151" s="3"/>
      <c r="E151" s="3"/>
      <c r="F151" s="3"/>
      <c r="G151" s="3"/>
      <c r="H151" s="3"/>
      <c r="I151" s="3"/>
    </row>
    <row r="152" spans="1:9">
      <c r="A152" s="2332" t="s">
        <v>204</v>
      </c>
      <c r="B152" s="2333"/>
      <c r="C152" s="2333"/>
      <c r="D152" s="2333"/>
      <c r="E152" s="2333"/>
      <c r="F152" s="2333"/>
      <c r="G152" s="2333"/>
      <c r="H152" s="2333"/>
      <c r="I152" s="2334"/>
    </row>
    <row r="153" spans="1:9">
      <c r="A153" s="2332"/>
      <c r="B153" s="2333"/>
      <c r="C153" s="2333"/>
      <c r="D153" s="2333"/>
      <c r="E153" s="2333"/>
      <c r="F153" s="2333"/>
      <c r="G153" s="2333"/>
      <c r="H153" s="2333"/>
      <c r="I153" s="2334"/>
    </row>
    <row r="154" spans="1:9">
      <c r="A154" s="2332"/>
      <c r="B154" s="2333"/>
      <c r="C154" s="2333"/>
      <c r="D154" s="2333"/>
      <c r="E154" s="2333"/>
      <c r="F154" s="2333"/>
      <c r="G154" s="2333"/>
      <c r="H154" s="2333"/>
      <c r="I154" s="2334"/>
    </row>
    <row r="155" spans="1:9">
      <c r="A155" s="3"/>
      <c r="B155" s="3"/>
      <c r="C155" s="3"/>
      <c r="D155" s="3"/>
      <c r="E155" s="3"/>
      <c r="F155" s="3"/>
      <c r="G155" s="3"/>
      <c r="H155" s="3"/>
      <c r="I155" s="3"/>
    </row>
    <row r="156" spans="1:9">
      <c r="A156" s="2335" t="s">
        <v>441</v>
      </c>
      <c r="B156" s="2335"/>
      <c r="C156" s="2335"/>
      <c r="D156" s="2335"/>
      <c r="E156" s="2335"/>
      <c r="F156" s="2335"/>
      <c r="G156" s="2335"/>
      <c r="H156" s="2335"/>
      <c r="I156" s="2335"/>
    </row>
    <row r="157" spans="1:9">
      <c r="A157" s="3" t="s">
        <v>92</v>
      </c>
      <c r="B157" s="3"/>
      <c r="C157" s="3"/>
      <c r="D157" s="3"/>
      <c r="E157" s="3"/>
      <c r="F157" s="3"/>
      <c r="G157" s="3"/>
      <c r="H157" s="3"/>
      <c r="I157" s="3"/>
    </row>
    <row r="158" spans="1:9" ht="49.5" customHeight="1">
      <c r="A158" s="2332" t="s">
        <v>959</v>
      </c>
      <c r="B158" s="2333"/>
      <c r="C158" s="2333"/>
      <c r="D158" s="2333"/>
      <c r="E158" s="2333"/>
      <c r="F158" s="2333"/>
      <c r="G158" s="2333"/>
      <c r="H158" s="2333"/>
      <c r="I158" s="2334"/>
    </row>
    <row r="159" spans="1:9">
      <c r="A159" s="2332"/>
      <c r="B159" s="2333"/>
      <c r="C159" s="2333"/>
      <c r="D159" s="2333"/>
      <c r="E159" s="2333"/>
      <c r="F159" s="2333"/>
      <c r="G159" s="2333"/>
      <c r="H159" s="2333"/>
      <c r="I159" s="2334"/>
    </row>
    <row r="160" spans="1:9">
      <c r="A160" s="163"/>
      <c r="B160" s="163"/>
      <c r="C160" s="163"/>
      <c r="D160" s="163"/>
      <c r="E160" s="163"/>
      <c r="F160" s="163"/>
      <c r="G160" s="163"/>
      <c r="H160" s="163"/>
      <c r="I160" s="163"/>
    </row>
    <row r="161" spans="1:2">
      <c r="A161" s="3" t="s">
        <v>442</v>
      </c>
      <c r="B161" s="16" t="s">
        <v>960</v>
      </c>
    </row>
    <row r="162" spans="1:2">
      <c r="A162" s="3" t="s">
        <v>443</v>
      </c>
      <c r="B162" s="16" t="s">
        <v>961</v>
      </c>
    </row>
    <row r="163" spans="1:2">
      <c r="A163" s="3"/>
    </row>
    <row r="164" spans="1:2">
      <c r="A164" s="3" t="s">
        <v>962</v>
      </c>
      <c r="B164" s="1098">
        <v>44298</v>
      </c>
    </row>
  </sheetData>
  <mergeCells count="139">
    <mergeCell ref="A145:B145"/>
    <mergeCell ref="A146:B146"/>
    <mergeCell ref="A147:B147"/>
    <mergeCell ref="A148:B148"/>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4:B64"/>
    <mergeCell ref="A65:B65"/>
    <mergeCell ref="A66:B66"/>
    <mergeCell ref="A55:B55"/>
    <mergeCell ref="A56:B56"/>
    <mergeCell ref="A57:B57"/>
    <mergeCell ref="A58:B58"/>
    <mergeCell ref="A59:B59"/>
    <mergeCell ref="A60:B60"/>
    <mergeCell ref="D39:I39"/>
    <mergeCell ref="D40:I40"/>
    <mergeCell ref="D41:I41"/>
    <mergeCell ref="D42:I42"/>
    <mergeCell ref="C43:I43"/>
    <mergeCell ref="A45:I45"/>
    <mergeCell ref="A61:B61"/>
    <mergeCell ref="A62:B62"/>
    <mergeCell ref="A63:B63"/>
    <mergeCell ref="A3:I3"/>
    <mergeCell ref="A5:B5"/>
    <mergeCell ref="D5:I5"/>
    <mergeCell ref="A6:B6"/>
    <mergeCell ref="D6:I6"/>
    <mergeCell ref="A7:B7"/>
    <mergeCell ref="D7:I7"/>
    <mergeCell ref="F27:I27"/>
    <mergeCell ref="A29:I29"/>
    <mergeCell ref="A20:I20"/>
    <mergeCell ref="F22:I22"/>
    <mergeCell ref="F23:I23"/>
    <mergeCell ref="F24:I24"/>
    <mergeCell ref="F25:I25"/>
    <mergeCell ref="F26:I26"/>
    <mergeCell ref="F148:G148"/>
    <mergeCell ref="A150:I150"/>
    <mergeCell ref="A152:I152"/>
    <mergeCell ref="A153:I153"/>
    <mergeCell ref="A154:I154"/>
    <mergeCell ref="A156:I156"/>
    <mergeCell ref="A158:I158"/>
    <mergeCell ref="A159:I159"/>
    <mergeCell ref="A8:B8"/>
    <mergeCell ref="D8:I8"/>
    <mergeCell ref="A9:B9"/>
    <mergeCell ref="D9:I9"/>
    <mergeCell ref="A11:I11"/>
    <mergeCell ref="A15:A17"/>
    <mergeCell ref="D31:I31"/>
    <mergeCell ref="D32:I34"/>
    <mergeCell ref="C35:I35"/>
    <mergeCell ref="A37:I37"/>
    <mergeCell ref="C47:I47"/>
    <mergeCell ref="C48:I48"/>
    <mergeCell ref="C49:I49"/>
    <mergeCell ref="C50:I50"/>
    <mergeCell ref="C51:I51"/>
    <mergeCell ref="A53:I53"/>
  </mergeCells>
  <pageMargins left="0.23622047244094491" right="0.23622047244094491" top="0.74803149606299213" bottom="0.74803149606299213" header="0.31496062992125984" footer="0.31496062992125984"/>
  <pageSetup paperSize="9" scale="92" firstPageNumber="123" fitToHeight="5" orientation="landscape" useFirstPageNumber="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8.2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c r="A1" s="2317" t="s">
        <v>205</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1174" t="s">
        <v>101</v>
      </c>
      <c r="G5" s="1174" t="s">
        <v>36</v>
      </c>
      <c r="H5" s="1174" t="s">
        <v>342</v>
      </c>
      <c r="I5" s="2312"/>
      <c r="J5" s="2310"/>
      <c r="K5" s="1174" t="s">
        <v>101</v>
      </c>
      <c r="L5" s="1174" t="s">
        <v>36</v>
      </c>
      <c r="M5" s="1174" t="s">
        <v>342</v>
      </c>
      <c r="N5" s="2312"/>
      <c r="O5" s="2310"/>
      <c r="P5" s="1174" t="s">
        <v>101</v>
      </c>
      <c r="Q5" s="1174" t="s">
        <v>36</v>
      </c>
      <c r="R5" s="1174" t="s">
        <v>342</v>
      </c>
      <c r="S5" s="2312"/>
      <c r="T5" s="2310"/>
      <c r="U5" s="1174" t="s">
        <v>101</v>
      </c>
      <c r="V5" s="1174" t="s">
        <v>36</v>
      </c>
      <c r="W5" s="1174" t="s">
        <v>342</v>
      </c>
      <c r="X5" s="2312"/>
    </row>
    <row r="6" spans="1:24" ht="9.75">
      <c r="A6" s="1175" t="s">
        <v>0</v>
      </c>
      <c r="B6" s="2307" t="s">
        <v>1</v>
      </c>
      <c r="C6" s="2307"/>
      <c r="D6" s="1176" t="s">
        <v>25</v>
      </c>
      <c r="E6" s="1177">
        <f>SUM(E7:E9)</f>
        <v>75668420</v>
      </c>
      <c r="F6" s="1178">
        <f>SUM(F7:F9)</f>
        <v>77046691.109999999</v>
      </c>
      <c r="G6" s="1178">
        <f>SUM(G7:G9)</f>
        <v>77074850</v>
      </c>
      <c r="H6" s="1179">
        <f t="shared" ref="H6:H37" si="0">G6/F6*100</f>
        <v>100.03654782521394</v>
      </c>
      <c r="I6" s="1180">
        <f>SUM(I7:I9)</f>
        <v>69178391</v>
      </c>
      <c r="J6" s="1177">
        <f>SUM(J7:J9)</f>
        <v>14873900</v>
      </c>
      <c r="K6" s="1178">
        <f t="shared" ref="K6:V6" si="1">SUM(K7:K9)</f>
        <v>13522582.109999999</v>
      </c>
      <c r="L6" s="1178">
        <f t="shared" si="1"/>
        <v>13550740.780000001</v>
      </c>
      <c r="M6" s="1179">
        <f t="shared" ref="M6:M37" si="2">L6/K6*100</f>
        <v>100.20823441685134</v>
      </c>
      <c r="N6" s="1100">
        <f t="shared" ref="N6" si="3">SUM(N7:N9)</f>
        <v>16940989</v>
      </c>
      <c r="O6" s="1177">
        <f t="shared" si="1"/>
        <v>60794520</v>
      </c>
      <c r="P6" s="1178">
        <f t="shared" si="1"/>
        <v>63524109</v>
      </c>
      <c r="Q6" s="1178">
        <f t="shared" si="1"/>
        <v>63524109</v>
      </c>
      <c r="R6" s="1179">
        <f t="shared" ref="R6:R37" si="4">Q6/P6*100</f>
        <v>100</v>
      </c>
      <c r="S6" s="1100">
        <f t="shared" ref="S6" si="5">SUM(S7:S9)</f>
        <v>52237402</v>
      </c>
      <c r="T6" s="1177">
        <f t="shared" si="1"/>
        <v>249000</v>
      </c>
      <c r="U6" s="1178">
        <f t="shared" si="1"/>
        <v>229364</v>
      </c>
      <c r="V6" s="1100">
        <f t="shared" si="1"/>
        <v>229364.03</v>
      </c>
      <c r="W6" s="1179">
        <f t="shared" ref="W6:W37" si="6">V6/U6*100</f>
        <v>100.00001307964632</v>
      </c>
      <c r="X6" s="1100">
        <f t="shared" ref="X6" si="7">SUM(X7:X9)</f>
        <v>358766</v>
      </c>
    </row>
    <row r="7" spans="1:24" ht="9.75">
      <c r="A7" s="1149" t="s">
        <v>2</v>
      </c>
      <c r="B7" s="2305" t="s">
        <v>46</v>
      </c>
      <c r="C7" s="2305"/>
      <c r="D7" s="1170" t="s">
        <v>25</v>
      </c>
      <c r="E7" s="1117">
        <f t="shared" ref="E7:G10" si="8">SUM(J7,O7)</f>
        <v>6323000</v>
      </c>
      <c r="F7" s="1103">
        <f t="shared" si="8"/>
        <v>4302951.03</v>
      </c>
      <c r="G7" s="1103">
        <v>4327844</v>
      </c>
      <c r="H7" s="1104">
        <f t="shared" si="0"/>
        <v>100.57850925623943</v>
      </c>
      <c r="I7" s="1118">
        <f>SUM(N7,S7)</f>
        <v>6925292</v>
      </c>
      <c r="J7" s="1122">
        <v>6323000</v>
      </c>
      <c r="K7" s="1105">
        <v>4302951.03</v>
      </c>
      <c r="L7" s="1105">
        <v>4327843.78</v>
      </c>
      <c r="M7" s="1104">
        <f t="shared" si="2"/>
        <v>100.57850414346919</v>
      </c>
      <c r="N7" s="1105">
        <v>6925292</v>
      </c>
      <c r="O7" s="1138"/>
      <c r="P7" s="1105"/>
      <c r="Q7" s="1105"/>
      <c r="R7" s="1104" t="e">
        <f t="shared" si="4"/>
        <v>#DIV/0!</v>
      </c>
      <c r="S7" s="1105"/>
      <c r="T7" s="1138">
        <v>249000</v>
      </c>
      <c r="U7" s="1105">
        <v>229364</v>
      </c>
      <c r="V7" s="1105">
        <v>229364.03</v>
      </c>
      <c r="W7" s="1104">
        <f t="shared" si="6"/>
        <v>100.00001307964632</v>
      </c>
      <c r="X7" s="1105">
        <v>358766</v>
      </c>
    </row>
    <row r="8" spans="1:24" ht="9.75">
      <c r="A8" s="1150" t="s">
        <v>3</v>
      </c>
      <c r="B8" s="2308" t="s">
        <v>47</v>
      </c>
      <c r="C8" s="2308"/>
      <c r="D8" s="1170" t="s">
        <v>25</v>
      </c>
      <c r="E8" s="1117">
        <f t="shared" si="8"/>
        <v>900</v>
      </c>
      <c r="F8" s="1103">
        <f t="shared" si="8"/>
        <v>0</v>
      </c>
      <c r="G8" s="1103">
        <f t="shared" si="8"/>
        <v>3266</v>
      </c>
      <c r="H8" s="1104" t="e">
        <f t="shared" si="0"/>
        <v>#DIV/0!</v>
      </c>
      <c r="I8" s="1118">
        <f>SUM(N8,S8)</f>
        <v>2301</v>
      </c>
      <c r="J8" s="1124">
        <v>900</v>
      </c>
      <c r="K8" s="1103"/>
      <c r="L8" s="1103">
        <v>3266</v>
      </c>
      <c r="M8" s="1104" t="e">
        <f t="shared" si="2"/>
        <v>#DIV/0!</v>
      </c>
      <c r="N8" s="1103">
        <v>2301</v>
      </c>
      <c r="O8" s="1117"/>
      <c r="P8" s="1103"/>
      <c r="Q8" s="1103"/>
      <c r="R8" s="1104" t="e">
        <f t="shared" si="4"/>
        <v>#DIV/0!</v>
      </c>
      <c r="S8" s="1103"/>
      <c r="T8" s="1117"/>
      <c r="U8" s="1103"/>
      <c r="V8" s="1103"/>
      <c r="W8" s="1104" t="e">
        <f t="shared" si="6"/>
        <v>#DIV/0!</v>
      </c>
      <c r="X8" s="1103"/>
    </row>
    <row r="9" spans="1:24" ht="9.75">
      <c r="A9" s="1150" t="s">
        <v>4</v>
      </c>
      <c r="B9" s="1106" t="s">
        <v>62</v>
      </c>
      <c r="C9" s="1155"/>
      <c r="D9" s="1170" t="s">
        <v>25</v>
      </c>
      <c r="E9" s="1117">
        <f t="shared" si="8"/>
        <v>69344520</v>
      </c>
      <c r="F9" s="1103">
        <f t="shared" si="8"/>
        <v>72743740.079999998</v>
      </c>
      <c r="G9" s="1103">
        <f t="shared" si="8"/>
        <v>72743740</v>
      </c>
      <c r="H9" s="1104">
        <f t="shared" si="0"/>
        <v>99.99999989002491</v>
      </c>
      <c r="I9" s="1118">
        <f>SUM(N9,S9)</f>
        <v>62250798</v>
      </c>
      <c r="J9" s="1124">
        <v>8550000</v>
      </c>
      <c r="K9" s="1103">
        <v>9219631.0800000001</v>
      </c>
      <c r="L9" s="1103">
        <v>9219631</v>
      </c>
      <c r="M9" s="1104">
        <f t="shared" si="2"/>
        <v>99.99999913228632</v>
      </c>
      <c r="N9" s="1103">
        <v>10013396</v>
      </c>
      <c r="O9" s="1117">
        <v>60794520</v>
      </c>
      <c r="P9" s="1103">
        <v>63524109</v>
      </c>
      <c r="Q9" s="1103">
        <v>63524109</v>
      </c>
      <c r="R9" s="1104">
        <f t="shared" si="4"/>
        <v>100</v>
      </c>
      <c r="S9" s="1103">
        <v>52237402</v>
      </c>
      <c r="T9" s="1117"/>
      <c r="U9" s="1103"/>
      <c r="V9" s="1103"/>
      <c r="W9" s="1104" t="e">
        <f t="shared" si="6"/>
        <v>#DIV/0!</v>
      </c>
      <c r="X9" s="1103"/>
    </row>
    <row r="10" spans="1:24" ht="9.75">
      <c r="A10" s="1148" t="s">
        <v>5</v>
      </c>
      <c r="B10" s="2320" t="s">
        <v>7</v>
      </c>
      <c r="C10" s="2320"/>
      <c r="D10" s="1170" t="s">
        <v>25</v>
      </c>
      <c r="E10" s="1119">
        <f t="shared" si="8"/>
        <v>0</v>
      </c>
      <c r="F10" s="1101">
        <f t="shared" si="8"/>
        <v>0</v>
      </c>
      <c r="G10" s="1101">
        <f t="shared" si="8"/>
        <v>0</v>
      </c>
      <c r="H10" s="1099" t="e">
        <f t="shared" si="0"/>
        <v>#DIV/0!</v>
      </c>
      <c r="I10" s="1120">
        <f>SUM(N10,S10)</f>
        <v>0</v>
      </c>
      <c r="J10" s="1125"/>
      <c r="K10" s="1101"/>
      <c r="L10" s="1101"/>
      <c r="M10" s="1099" t="e">
        <f t="shared" si="2"/>
        <v>#DIV/0!</v>
      </c>
      <c r="N10" s="1101">
        <v>0</v>
      </c>
      <c r="O10" s="1119"/>
      <c r="P10" s="1101"/>
      <c r="Q10" s="1101"/>
      <c r="R10" s="1099" t="e">
        <f t="shared" si="4"/>
        <v>#DIV/0!</v>
      </c>
      <c r="S10" s="1101">
        <v>0</v>
      </c>
      <c r="T10" s="1119"/>
      <c r="U10" s="1101"/>
      <c r="V10" s="1101"/>
      <c r="W10" s="1099" t="e">
        <f t="shared" si="6"/>
        <v>#DIV/0!</v>
      </c>
      <c r="X10" s="1101"/>
    </row>
    <row r="11" spans="1:24" ht="9.75">
      <c r="A11" s="1148" t="s">
        <v>6</v>
      </c>
      <c r="B11" s="2320" t="s">
        <v>9</v>
      </c>
      <c r="C11" s="2320"/>
      <c r="D11" s="1170" t="s">
        <v>25</v>
      </c>
      <c r="E11" s="1115">
        <f>SUM(E12:E31)</f>
        <v>75668420</v>
      </c>
      <c r="F11" s="1100">
        <f>SUM(F12:F31)</f>
        <v>77053695</v>
      </c>
      <c r="G11" s="1100">
        <f>SUM(G12:G31)</f>
        <v>76927640.599999994</v>
      </c>
      <c r="H11" s="1099">
        <f t="shared" si="0"/>
        <v>99.836407066526775</v>
      </c>
      <c r="I11" s="1116">
        <f>SUM(I12:I31)</f>
        <v>69121220</v>
      </c>
      <c r="J11" s="1115">
        <f>SUM(J12:J31)</f>
        <v>14873900</v>
      </c>
      <c r="K11" s="1100">
        <f>SUM(K12:K31)</f>
        <v>13522582</v>
      </c>
      <c r="L11" s="1100">
        <f>SUM(L12:L31)</f>
        <v>13396527.6</v>
      </c>
      <c r="M11" s="1099">
        <f t="shared" si="2"/>
        <v>99.067822994158945</v>
      </c>
      <c r="N11" s="1100">
        <f>SUM(N12:N31)</f>
        <v>16883818</v>
      </c>
      <c r="O11" s="1115">
        <f>SUM(O12:O31)</f>
        <v>60794520</v>
      </c>
      <c r="P11" s="1100">
        <f>SUM(P12:P31)</f>
        <v>63531113</v>
      </c>
      <c r="Q11" s="1100">
        <f>SUM(Q12:Q31)</f>
        <v>63531113</v>
      </c>
      <c r="R11" s="1099">
        <f t="shared" si="4"/>
        <v>100</v>
      </c>
      <c r="S11" s="1100">
        <f>SUM(S12:S32)</f>
        <v>52237402</v>
      </c>
      <c r="T11" s="1115">
        <f>SUM(T12:T31)</f>
        <v>155300</v>
      </c>
      <c r="U11" s="1100">
        <f>SUM(U12:U31)</f>
        <v>183801</v>
      </c>
      <c r="V11" s="1100">
        <f>SUM(V12:V31)</f>
        <v>183801</v>
      </c>
      <c r="W11" s="1099">
        <f t="shared" si="6"/>
        <v>100</v>
      </c>
      <c r="X11" s="1100">
        <f>SUM(X12:X31)</f>
        <v>254406</v>
      </c>
    </row>
    <row r="12" spans="1:24" ht="9.75">
      <c r="A12" s="1151" t="s">
        <v>8</v>
      </c>
      <c r="B12" s="2321" t="s">
        <v>28</v>
      </c>
      <c r="C12" s="2321"/>
      <c r="D12" s="1170" t="s">
        <v>25</v>
      </c>
      <c r="E12" s="1117">
        <f>SUM(J12,O12)</f>
        <v>7217753</v>
      </c>
      <c r="F12" s="1103">
        <f t="shared" ref="E12:I28" si="9">SUM(K12,P12)</f>
        <v>4958714</v>
      </c>
      <c r="G12" s="1103">
        <f t="shared" si="9"/>
        <v>4919717</v>
      </c>
      <c r="H12" s="1104">
        <f t="shared" si="0"/>
        <v>99.213566259316437</v>
      </c>
      <c r="I12" s="1118">
        <f t="shared" si="9"/>
        <v>7623891</v>
      </c>
      <c r="J12" s="1126">
        <v>6752829</v>
      </c>
      <c r="K12" s="1107">
        <v>4755478</v>
      </c>
      <c r="L12" s="1107">
        <v>4719198</v>
      </c>
      <c r="M12" s="1104">
        <f t="shared" si="2"/>
        <v>99.237090361894218</v>
      </c>
      <c r="N12" s="1107">
        <v>7375690</v>
      </c>
      <c r="O12" s="1139">
        <v>464924</v>
      </c>
      <c r="P12" s="1107">
        <v>203236</v>
      </c>
      <c r="Q12" s="1107">
        <v>200519</v>
      </c>
      <c r="R12" s="1104">
        <f t="shared" si="4"/>
        <v>98.663130547737609</v>
      </c>
      <c r="S12" s="1107">
        <v>248201</v>
      </c>
      <c r="T12" s="1139">
        <v>69400</v>
      </c>
      <c r="U12" s="1107">
        <v>87443</v>
      </c>
      <c r="V12" s="1107">
        <v>87443</v>
      </c>
      <c r="W12" s="1104">
        <f t="shared" si="6"/>
        <v>100</v>
      </c>
      <c r="X12" s="1107">
        <v>74688</v>
      </c>
    </row>
    <row r="13" spans="1:24" ht="9.75">
      <c r="A13" s="1149" t="s">
        <v>10</v>
      </c>
      <c r="B13" s="2305" t="s">
        <v>29</v>
      </c>
      <c r="C13" s="2305"/>
      <c r="D13" s="1170" t="s">
        <v>25</v>
      </c>
      <c r="E13" s="1117">
        <f t="shared" si="9"/>
        <v>3156000</v>
      </c>
      <c r="F13" s="1103">
        <f t="shared" si="9"/>
        <v>2481000</v>
      </c>
      <c r="G13" s="1103">
        <f t="shared" si="9"/>
        <v>2428694</v>
      </c>
      <c r="H13" s="1104">
        <f t="shared" si="0"/>
        <v>97.891737202740828</v>
      </c>
      <c r="I13" s="1118">
        <f t="shared" si="9"/>
        <v>2791999</v>
      </c>
      <c r="J13" s="1126">
        <v>3156000</v>
      </c>
      <c r="K13" s="1103">
        <v>2481000</v>
      </c>
      <c r="L13" s="1103">
        <v>2428694</v>
      </c>
      <c r="M13" s="1104">
        <f t="shared" si="2"/>
        <v>97.891737202740828</v>
      </c>
      <c r="N13" s="1103">
        <v>2791999</v>
      </c>
      <c r="O13" s="1117"/>
      <c r="P13" s="1103"/>
      <c r="Q13" s="1103"/>
      <c r="R13" s="1104" t="e">
        <f t="shared" si="4"/>
        <v>#DIV/0!</v>
      </c>
      <c r="S13" s="1103"/>
      <c r="T13" s="1117">
        <v>32500</v>
      </c>
      <c r="U13" s="1103">
        <v>11968</v>
      </c>
      <c r="V13" s="1103">
        <v>11968</v>
      </c>
      <c r="W13" s="1104">
        <f t="shared" si="6"/>
        <v>100</v>
      </c>
      <c r="X13" s="1103">
        <v>42042</v>
      </c>
    </row>
    <row r="14" spans="1:24" ht="9.75">
      <c r="A14" s="1149" t="s">
        <v>11</v>
      </c>
      <c r="B14" s="1154" t="s">
        <v>63</v>
      </c>
      <c r="C14" s="1154"/>
      <c r="D14" s="1170" t="s">
        <v>25</v>
      </c>
      <c r="E14" s="1117">
        <f t="shared" si="9"/>
        <v>0</v>
      </c>
      <c r="F14" s="1103">
        <f t="shared" si="9"/>
        <v>0</v>
      </c>
      <c r="G14" s="1103">
        <f t="shared" si="9"/>
        <v>0</v>
      </c>
      <c r="H14" s="1104" t="e">
        <f t="shared" si="0"/>
        <v>#DIV/0!</v>
      </c>
      <c r="I14" s="1118">
        <f t="shared" si="9"/>
        <v>0</v>
      </c>
      <c r="J14" s="1126"/>
      <c r="K14" s="1103"/>
      <c r="L14" s="1103"/>
      <c r="M14" s="1104" t="e">
        <f t="shared" si="2"/>
        <v>#DIV/0!</v>
      </c>
      <c r="N14" s="1103"/>
      <c r="O14" s="1117"/>
      <c r="P14" s="1103"/>
      <c r="Q14" s="1103"/>
      <c r="R14" s="1104" t="e">
        <f t="shared" si="4"/>
        <v>#DIV/0!</v>
      </c>
      <c r="S14" s="1103"/>
      <c r="T14" s="1117"/>
      <c r="U14" s="1103"/>
      <c r="V14" s="1103"/>
      <c r="W14" s="1104" t="e">
        <f t="shared" si="6"/>
        <v>#DIV/0!</v>
      </c>
      <c r="X14" s="1103"/>
    </row>
    <row r="15" spans="1:24" ht="9.75">
      <c r="A15" s="1149" t="s">
        <v>12</v>
      </c>
      <c r="B15" s="2305" t="s">
        <v>64</v>
      </c>
      <c r="C15" s="2305"/>
      <c r="D15" s="1170" t="s">
        <v>25</v>
      </c>
      <c r="E15" s="1117">
        <f t="shared" si="9"/>
        <v>1185000</v>
      </c>
      <c r="F15" s="1103">
        <f t="shared" si="9"/>
        <v>1892171</v>
      </c>
      <c r="G15" s="1103">
        <f t="shared" si="9"/>
        <v>1888081</v>
      </c>
      <c r="H15" s="1104">
        <f t="shared" si="0"/>
        <v>99.783846174579367</v>
      </c>
      <c r="I15" s="1118">
        <f t="shared" si="9"/>
        <v>2724144</v>
      </c>
      <c r="J15" s="1126">
        <v>1185000</v>
      </c>
      <c r="K15" s="1103">
        <v>1892171</v>
      </c>
      <c r="L15" s="1103">
        <v>1888081</v>
      </c>
      <c r="M15" s="1104">
        <f t="shared" si="2"/>
        <v>99.783846174579367</v>
      </c>
      <c r="N15" s="1103">
        <v>2724144</v>
      </c>
      <c r="O15" s="1117"/>
      <c r="P15" s="1103"/>
      <c r="Q15" s="1103"/>
      <c r="R15" s="1104" t="e">
        <f t="shared" si="4"/>
        <v>#DIV/0!</v>
      </c>
      <c r="S15" s="1103"/>
      <c r="T15" s="1117"/>
      <c r="U15" s="1103"/>
      <c r="V15" s="1103"/>
      <c r="W15" s="1104" t="e">
        <f t="shared" si="6"/>
        <v>#DIV/0!</v>
      </c>
      <c r="X15" s="1103">
        <v>27758</v>
      </c>
    </row>
    <row r="16" spans="1:24" ht="9.75">
      <c r="A16" s="1149" t="s">
        <v>13</v>
      </c>
      <c r="B16" s="2305" t="s">
        <v>30</v>
      </c>
      <c r="C16" s="2305"/>
      <c r="D16" s="1170" t="s">
        <v>25</v>
      </c>
      <c r="E16" s="1117">
        <f t="shared" si="9"/>
        <v>87600</v>
      </c>
      <c r="F16" s="1103">
        <f t="shared" si="9"/>
        <v>60000</v>
      </c>
      <c r="G16" s="1103">
        <f t="shared" si="9"/>
        <v>59559</v>
      </c>
      <c r="H16" s="1104">
        <f t="shared" si="0"/>
        <v>99.265000000000001</v>
      </c>
      <c r="I16" s="1118">
        <f t="shared" si="9"/>
        <v>75568</v>
      </c>
      <c r="J16" s="1126">
        <v>7600</v>
      </c>
      <c r="K16" s="1103">
        <v>0</v>
      </c>
      <c r="L16" s="1103">
        <v>0</v>
      </c>
      <c r="M16" s="1104" t="e">
        <f t="shared" si="2"/>
        <v>#DIV/0!</v>
      </c>
      <c r="N16" s="1103">
        <v>7332</v>
      </c>
      <c r="O16" s="1117">
        <v>80000</v>
      </c>
      <c r="P16" s="1103">
        <v>60000</v>
      </c>
      <c r="Q16" s="1103">
        <v>59559</v>
      </c>
      <c r="R16" s="1104">
        <f t="shared" si="4"/>
        <v>99.265000000000001</v>
      </c>
      <c r="S16" s="1103">
        <v>68236</v>
      </c>
      <c r="T16" s="1117">
        <v>1600</v>
      </c>
      <c r="U16" s="1103">
        <v>6793</v>
      </c>
      <c r="V16" s="1103">
        <v>6793</v>
      </c>
      <c r="W16" s="1104">
        <f t="shared" si="6"/>
        <v>100</v>
      </c>
      <c r="X16" s="1103"/>
    </row>
    <row r="17" spans="1:24" ht="9.75">
      <c r="A17" s="1149" t="s">
        <v>14</v>
      </c>
      <c r="B17" s="1154" t="s">
        <v>48</v>
      </c>
      <c r="C17" s="1154"/>
      <c r="D17" s="1170" t="s">
        <v>25</v>
      </c>
      <c r="E17" s="1117">
        <f t="shared" si="9"/>
        <v>5000</v>
      </c>
      <c r="F17" s="1103">
        <f t="shared" si="9"/>
        <v>5000</v>
      </c>
      <c r="G17" s="1103">
        <f t="shared" si="9"/>
        <v>4667</v>
      </c>
      <c r="H17" s="1104">
        <f t="shared" si="0"/>
        <v>93.34</v>
      </c>
      <c r="I17" s="1118">
        <f t="shared" si="9"/>
        <v>5945</v>
      </c>
      <c r="J17" s="1126">
        <v>5000</v>
      </c>
      <c r="K17" s="1103">
        <v>5000</v>
      </c>
      <c r="L17" s="1103">
        <v>4667</v>
      </c>
      <c r="M17" s="1104">
        <f t="shared" si="2"/>
        <v>93.34</v>
      </c>
      <c r="N17" s="1103">
        <v>5945</v>
      </c>
      <c r="O17" s="1117"/>
      <c r="P17" s="1103"/>
      <c r="Q17" s="1103"/>
      <c r="R17" s="1104" t="e">
        <f t="shared" si="4"/>
        <v>#DIV/0!</v>
      </c>
      <c r="S17" s="1103"/>
      <c r="T17" s="1117"/>
      <c r="U17" s="1103"/>
      <c r="V17" s="1103"/>
      <c r="W17" s="1104" t="e">
        <f t="shared" si="6"/>
        <v>#DIV/0!</v>
      </c>
      <c r="X17" s="1103"/>
    </row>
    <row r="18" spans="1:24" ht="9.75">
      <c r="A18" s="1149" t="s">
        <v>15</v>
      </c>
      <c r="B18" s="2305" t="s">
        <v>31</v>
      </c>
      <c r="C18" s="2305"/>
      <c r="D18" s="1170" t="s">
        <v>25</v>
      </c>
      <c r="E18" s="1117">
        <f t="shared" si="9"/>
        <v>1001310</v>
      </c>
      <c r="F18" s="1103">
        <f t="shared" si="9"/>
        <v>1407632</v>
      </c>
      <c r="G18" s="1103">
        <f t="shared" si="9"/>
        <v>1364933</v>
      </c>
      <c r="H18" s="1104">
        <f t="shared" si="0"/>
        <v>96.966607749752782</v>
      </c>
      <c r="I18" s="1118">
        <f t="shared" si="9"/>
        <v>1017874</v>
      </c>
      <c r="J18" s="1126">
        <v>731310</v>
      </c>
      <c r="K18" s="1103">
        <v>838332</v>
      </c>
      <c r="L18" s="1103">
        <v>812256</v>
      </c>
      <c r="M18" s="1104">
        <f t="shared" si="2"/>
        <v>96.889537796481591</v>
      </c>
      <c r="N18" s="1103">
        <v>730374</v>
      </c>
      <c r="O18" s="1117">
        <v>270000</v>
      </c>
      <c r="P18" s="1103">
        <v>569300</v>
      </c>
      <c r="Q18" s="1103">
        <v>552677</v>
      </c>
      <c r="R18" s="1104">
        <f t="shared" si="4"/>
        <v>97.080098366414887</v>
      </c>
      <c r="S18" s="1103">
        <v>287500</v>
      </c>
      <c r="T18" s="1117">
        <v>5100</v>
      </c>
      <c r="U18" s="1103">
        <v>11727</v>
      </c>
      <c r="V18" s="1103">
        <v>11727</v>
      </c>
      <c r="W18" s="1104">
        <f t="shared" si="6"/>
        <v>100</v>
      </c>
      <c r="X18" s="1103">
        <v>20955</v>
      </c>
    </row>
    <row r="19" spans="1:24" ht="9.75">
      <c r="A19" s="1149" t="s">
        <v>16</v>
      </c>
      <c r="B19" s="2305" t="s">
        <v>32</v>
      </c>
      <c r="C19" s="2305"/>
      <c r="D19" s="1170" t="s">
        <v>25</v>
      </c>
      <c r="E19" s="1117">
        <f t="shared" si="9"/>
        <v>44617970</v>
      </c>
      <c r="F19" s="1103">
        <f t="shared" si="9"/>
        <v>46097165</v>
      </c>
      <c r="G19" s="1103">
        <f t="shared" si="9"/>
        <v>46111644</v>
      </c>
      <c r="H19" s="1104">
        <f t="shared" si="0"/>
        <v>100.03140974070747</v>
      </c>
      <c r="I19" s="1118">
        <f t="shared" si="9"/>
        <v>38226911</v>
      </c>
      <c r="J19" s="1128">
        <v>538385</v>
      </c>
      <c r="K19" s="1103">
        <v>545350</v>
      </c>
      <c r="L19" s="1103">
        <v>545350</v>
      </c>
      <c r="M19" s="1104">
        <f t="shared" si="2"/>
        <v>100</v>
      </c>
      <c r="N19" s="1103">
        <v>525470</v>
      </c>
      <c r="O19" s="1117">
        <v>44079585</v>
      </c>
      <c r="P19" s="1103">
        <v>45551815</v>
      </c>
      <c r="Q19" s="1103">
        <v>45566294</v>
      </c>
      <c r="R19" s="1104">
        <f t="shared" si="4"/>
        <v>100.03178578065442</v>
      </c>
      <c r="S19" s="1103">
        <v>37701441</v>
      </c>
      <c r="T19" s="1144">
        <v>32200</v>
      </c>
      <c r="U19" s="1109">
        <v>41152</v>
      </c>
      <c r="V19" s="1109">
        <v>41152</v>
      </c>
      <c r="W19" s="1104">
        <f t="shared" si="6"/>
        <v>100</v>
      </c>
      <c r="X19" s="1109">
        <v>48800</v>
      </c>
    </row>
    <row r="20" spans="1:24" ht="9.75">
      <c r="A20" s="1149" t="s">
        <v>17</v>
      </c>
      <c r="B20" s="2305" t="s">
        <v>49</v>
      </c>
      <c r="C20" s="2305"/>
      <c r="D20" s="1170" t="s">
        <v>25</v>
      </c>
      <c r="E20" s="1117">
        <f t="shared" si="9"/>
        <v>15042011</v>
      </c>
      <c r="F20" s="1103">
        <f t="shared" si="9"/>
        <v>15491469</v>
      </c>
      <c r="G20" s="1103">
        <f t="shared" si="9"/>
        <v>15504851</v>
      </c>
      <c r="H20" s="1104">
        <f t="shared" si="0"/>
        <v>100.08638302797495</v>
      </c>
      <c r="I20" s="1118">
        <f t="shared" si="9"/>
        <v>12933429</v>
      </c>
      <c r="J20" s="1126">
        <v>143000</v>
      </c>
      <c r="K20" s="1103">
        <v>160479</v>
      </c>
      <c r="L20" s="1103">
        <v>160479</v>
      </c>
      <c r="M20" s="1104">
        <f t="shared" si="2"/>
        <v>100</v>
      </c>
      <c r="N20" s="1103">
        <v>136424</v>
      </c>
      <c r="O20" s="1117">
        <v>14899011</v>
      </c>
      <c r="P20" s="1103">
        <v>15330990</v>
      </c>
      <c r="Q20" s="1103">
        <v>15344372</v>
      </c>
      <c r="R20" s="1104">
        <f t="shared" si="4"/>
        <v>100.08728725281277</v>
      </c>
      <c r="S20" s="1103">
        <v>12797005</v>
      </c>
      <c r="T20" s="1117">
        <v>11500</v>
      </c>
      <c r="U20" s="1103">
        <v>13913</v>
      </c>
      <c r="V20" s="1103">
        <v>13913</v>
      </c>
      <c r="W20" s="1104">
        <f t="shared" si="6"/>
        <v>100</v>
      </c>
      <c r="X20" s="1103">
        <v>16592</v>
      </c>
    </row>
    <row r="21" spans="1:24" ht="9.75">
      <c r="A21" s="1149" t="s">
        <v>18</v>
      </c>
      <c r="B21" s="2305" t="s">
        <v>50</v>
      </c>
      <c r="C21" s="2305"/>
      <c r="D21" s="1170" t="s">
        <v>25</v>
      </c>
      <c r="E21" s="1117">
        <f t="shared" si="9"/>
        <v>892600</v>
      </c>
      <c r="F21" s="1103">
        <f t="shared" si="9"/>
        <v>1018129</v>
      </c>
      <c r="G21" s="1103">
        <f t="shared" si="9"/>
        <v>1010038</v>
      </c>
      <c r="H21" s="1104">
        <f t="shared" si="0"/>
        <v>99.205306989585793</v>
      </c>
      <c r="I21" s="1118">
        <f t="shared" si="9"/>
        <v>799632</v>
      </c>
      <c r="J21" s="1126">
        <v>11600</v>
      </c>
      <c r="K21" s="1103">
        <v>71357</v>
      </c>
      <c r="L21" s="1103">
        <v>71357</v>
      </c>
      <c r="M21" s="1104">
        <f t="shared" si="2"/>
        <v>100</v>
      </c>
      <c r="N21" s="1103">
        <v>18511</v>
      </c>
      <c r="O21" s="1117">
        <v>881000</v>
      </c>
      <c r="P21" s="1103">
        <v>946772</v>
      </c>
      <c r="Q21" s="1103">
        <v>938681</v>
      </c>
      <c r="R21" s="1104">
        <f t="shared" si="4"/>
        <v>99.145411989370203</v>
      </c>
      <c r="S21" s="1103">
        <v>781121</v>
      </c>
      <c r="T21" s="1117">
        <v>500</v>
      </c>
      <c r="U21" s="1103">
        <v>840</v>
      </c>
      <c r="V21" s="1103">
        <v>840</v>
      </c>
      <c r="W21" s="1104">
        <f t="shared" si="6"/>
        <v>100</v>
      </c>
      <c r="X21" s="1103">
        <v>1079</v>
      </c>
    </row>
    <row r="22" spans="1:24" ht="9.75">
      <c r="A22" s="1149" t="s">
        <v>19</v>
      </c>
      <c r="B22" s="2305" t="s">
        <v>65</v>
      </c>
      <c r="C22" s="2305"/>
      <c r="D22" s="1170" t="s">
        <v>25</v>
      </c>
      <c r="E22" s="1117">
        <f t="shared" si="9"/>
        <v>0</v>
      </c>
      <c r="F22" s="1103">
        <f t="shared" si="9"/>
        <v>0</v>
      </c>
      <c r="G22" s="1103">
        <f t="shared" si="9"/>
        <v>0</v>
      </c>
      <c r="H22" s="1104" t="e">
        <f t="shared" si="0"/>
        <v>#DIV/0!</v>
      </c>
      <c r="I22" s="1118">
        <f t="shared" si="9"/>
        <v>0</v>
      </c>
      <c r="J22" s="1126"/>
      <c r="K22" s="1103"/>
      <c r="L22" s="1103"/>
      <c r="M22" s="1104" t="e">
        <f t="shared" si="2"/>
        <v>#DIV/0!</v>
      </c>
      <c r="N22" s="1103"/>
      <c r="O22" s="1117"/>
      <c r="P22" s="1103"/>
      <c r="Q22" s="1103"/>
      <c r="R22" s="1104" t="e">
        <f t="shared" si="4"/>
        <v>#DIV/0!</v>
      </c>
      <c r="S22" s="1103"/>
      <c r="T22" s="1117"/>
      <c r="U22" s="1103"/>
      <c r="V22" s="1103"/>
      <c r="W22" s="1104" t="e">
        <f t="shared" si="6"/>
        <v>#DIV/0!</v>
      </c>
      <c r="X22" s="1103"/>
    </row>
    <row r="23" spans="1:24" ht="9.75">
      <c r="A23" s="1149" t="s">
        <v>20</v>
      </c>
      <c r="B23" s="1154" t="s">
        <v>66</v>
      </c>
      <c r="C23" s="1154"/>
      <c r="D23" s="1170" t="s">
        <v>25</v>
      </c>
      <c r="E23" s="1117">
        <f t="shared" si="9"/>
        <v>0</v>
      </c>
      <c r="F23" s="1103">
        <f t="shared" si="9"/>
        <v>0</v>
      </c>
      <c r="G23" s="1103">
        <f t="shared" si="9"/>
        <v>0</v>
      </c>
      <c r="H23" s="1104" t="e">
        <f t="shared" si="0"/>
        <v>#DIV/0!</v>
      </c>
      <c r="I23" s="1118">
        <f t="shared" si="9"/>
        <v>0</v>
      </c>
      <c r="J23" s="1126"/>
      <c r="K23" s="1103"/>
      <c r="L23" s="1103"/>
      <c r="M23" s="1104" t="e">
        <f t="shared" si="2"/>
        <v>#DIV/0!</v>
      </c>
      <c r="N23" s="1103"/>
      <c r="O23" s="1117"/>
      <c r="P23" s="1103"/>
      <c r="Q23" s="1103"/>
      <c r="R23" s="1104" t="e">
        <f t="shared" si="4"/>
        <v>#DIV/0!</v>
      </c>
      <c r="S23" s="1103"/>
      <c r="T23" s="1117"/>
      <c r="U23" s="1103"/>
      <c r="V23" s="1103"/>
      <c r="W23" s="1104" t="e">
        <f t="shared" si="6"/>
        <v>#DIV/0!</v>
      </c>
      <c r="X23" s="1103"/>
    </row>
    <row r="24" spans="1:24" ht="9.75">
      <c r="A24" s="1149" t="s">
        <v>21</v>
      </c>
      <c r="B24" s="1154" t="s">
        <v>73</v>
      </c>
      <c r="C24" s="1154"/>
      <c r="D24" s="1170" t="s">
        <v>25</v>
      </c>
      <c r="E24" s="1117">
        <f t="shared" si="9"/>
        <v>0</v>
      </c>
      <c r="F24" s="1103">
        <f t="shared" si="9"/>
        <v>0</v>
      </c>
      <c r="G24" s="1103">
        <f t="shared" si="9"/>
        <v>0</v>
      </c>
      <c r="H24" s="1104" t="e">
        <f t="shared" si="0"/>
        <v>#DIV/0!</v>
      </c>
      <c r="I24" s="1118">
        <f t="shared" si="9"/>
        <v>0</v>
      </c>
      <c r="J24" s="1126"/>
      <c r="K24" s="1103"/>
      <c r="L24" s="1103"/>
      <c r="M24" s="1104" t="e">
        <f t="shared" si="2"/>
        <v>#DIV/0!</v>
      </c>
      <c r="N24" s="1103"/>
      <c r="O24" s="1117"/>
      <c r="P24" s="1103"/>
      <c r="Q24" s="1103"/>
      <c r="R24" s="1104" t="e">
        <f t="shared" si="4"/>
        <v>#DIV/0!</v>
      </c>
      <c r="S24" s="1103"/>
      <c r="T24" s="1117"/>
      <c r="U24" s="1103"/>
      <c r="V24" s="1103"/>
      <c r="W24" s="1104" t="e">
        <f t="shared" si="6"/>
        <v>#DIV/0!</v>
      </c>
      <c r="X24" s="1103"/>
    </row>
    <row r="25" spans="1:24" ht="9.75">
      <c r="A25" s="1151" t="s">
        <v>22</v>
      </c>
      <c r="B25" s="1157" t="s">
        <v>68</v>
      </c>
      <c r="C25" s="1157"/>
      <c r="D25" s="1170" t="s">
        <v>25</v>
      </c>
      <c r="E25" s="1117">
        <f t="shared" si="9"/>
        <v>0</v>
      </c>
      <c r="F25" s="1103">
        <f t="shared" si="9"/>
        <v>0</v>
      </c>
      <c r="G25" s="1103">
        <f t="shared" si="9"/>
        <v>0</v>
      </c>
      <c r="H25" s="1104" t="e">
        <f t="shared" si="0"/>
        <v>#DIV/0!</v>
      </c>
      <c r="I25" s="1118">
        <f t="shared" si="9"/>
        <v>-154426</v>
      </c>
      <c r="J25" s="1126"/>
      <c r="K25" s="1107"/>
      <c r="L25" s="1107"/>
      <c r="M25" s="1104" t="e">
        <f t="shared" si="2"/>
        <v>#DIV/0!</v>
      </c>
      <c r="N25" s="1107">
        <v>-154426</v>
      </c>
      <c r="O25" s="1139"/>
      <c r="P25" s="1107"/>
      <c r="Q25" s="1107"/>
      <c r="R25" s="1104" t="e">
        <f t="shared" si="4"/>
        <v>#DIV/0!</v>
      </c>
      <c r="S25" s="1107"/>
      <c r="T25" s="1139"/>
      <c r="U25" s="1107"/>
      <c r="V25" s="1107"/>
      <c r="W25" s="1104" t="e">
        <f t="shared" si="6"/>
        <v>#DIV/0!</v>
      </c>
      <c r="X25" s="1107"/>
    </row>
    <row r="26" spans="1:24" ht="9.75">
      <c r="A26" s="1149" t="s">
        <v>23</v>
      </c>
      <c r="B26" s="2305" t="s">
        <v>69</v>
      </c>
      <c r="C26" s="2305"/>
      <c r="D26" s="1170" t="s">
        <v>25</v>
      </c>
      <c r="E26" s="1117">
        <f t="shared" si="9"/>
        <v>2043176</v>
      </c>
      <c r="F26" s="1103">
        <f t="shared" si="9"/>
        <v>1961040</v>
      </c>
      <c r="G26" s="1103">
        <f t="shared" si="9"/>
        <v>1961040</v>
      </c>
      <c r="H26" s="1110">
        <f t="shared" si="0"/>
        <v>100</v>
      </c>
      <c r="I26" s="1118">
        <f t="shared" si="9"/>
        <v>1940654</v>
      </c>
      <c r="J26" s="1126">
        <v>2043176</v>
      </c>
      <c r="K26" s="1108">
        <v>1961040</v>
      </c>
      <c r="L26" s="1108">
        <v>1961040</v>
      </c>
      <c r="M26" s="1104">
        <f t="shared" si="2"/>
        <v>100</v>
      </c>
      <c r="N26" s="1108">
        <v>1940654</v>
      </c>
      <c r="O26" s="1141"/>
      <c r="P26" s="1108"/>
      <c r="Q26" s="1108"/>
      <c r="R26" s="1104" t="e">
        <f t="shared" si="4"/>
        <v>#DIV/0!</v>
      </c>
      <c r="S26" s="1108"/>
      <c r="T26" s="1141">
        <v>2500</v>
      </c>
      <c r="U26" s="1108">
        <v>9951</v>
      </c>
      <c r="V26" s="1108">
        <v>9951</v>
      </c>
      <c r="W26" s="1104">
        <f t="shared" si="6"/>
        <v>100</v>
      </c>
      <c r="X26" s="1108">
        <v>22084</v>
      </c>
    </row>
    <row r="27" spans="1:24" ht="9.75">
      <c r="A27" s="1149" t="s">
        <v>45</v>
      </c>
      <c r="B27" s="1154" t="s">
        <v>70</v>
      </c>
      <c r="C27" s="1154"/>
      <c r="D27" s="1170" t="s">
        <v>25</v>
      </c>
      <c r="E27" s="1117">
        <f t="shared" si="9"/>
        <v>0</v>
      </c>
      <c r="F27" s="1103">
        <f t="shared" si="9"/>
        <v>1000</v>
      </c>
      <c r="G27" s="1103">
        <f t="shared" si="9"/>
        <v>753.6</v>
      </c>
      <c r="H27" s="1110">
        <f t="shared" si="0"/>
        <v>75.36</v>
      </c>
      <c r="I27" s="1118">
        <f t="shared" si="9"/>
        <v>0</v>
      </c>
      <c r="J27" s="1126"/>
      <c r="K27" s="1108">
        <v>1000</v>
      </c>
      <c r="L27" s="1108">
        <v>753.6</v>
      </c>
      <c r="M27" s="1104">
        <f t="shared" si="2"/>
        <v>75.36</v>
      </c>
      <c r="N27" s="1108"/>
      <c r="O27" s="1141"/>
      <c r="P27" s="1108"/>
      <c r="Q27" s="1108"/>
      <c r="R27" s="1104" t="e">
        <f t="shared" si="4"/>
        <v>#DIV/0!</v>
      </c>
      <c r="S27" s="1108"/>
      <c r="T27" s="1146"/>
      <c r="U27" s="1111"/>
      <c r="V27" s="1108"/>
      <c r="W27" s="1104" t="e">
        <f t="shared" si="6"/>
        <v>#DIV/0!</v>
      </c>
      <c r="X27" s="1108"/>
    </row>
    <row r="28" spans="1:24" ht="9.75">
      <c r="A28" s="1149" t="s">
        <v>51</v>
      </c>
      <c r="B28" s="1154" t="s">
        <v>74</v>
      </c>
      <c r="C28" s="1154"/>
      <c r="D28" s="1170" t="s">
        <v>25</v>
      </c>
      <c r="E28" s="1117">
        <f t="shared" si="9"/>
        <v>395000</v>
      </c>
      <c r="F28" s="1103">
        <f t="shared" si="9"/>
        <v>1616375</v>
      </c>
      <c r="G28" s="1103">
        <f t="shared" si="9"/>
        <v>1615778</v>
      </c>
      <c r="H28" s="1110">
        <f t="shared" si="0"/>
        <v>99.963065501508012</v>
      </c>
      <c r="I28" s="1118">
        <f t="shared" si="9"/>
        <v>1018072</v>
      </c>
      <c r="J28" s="1126">
        <v>275000</v>
      </c>
      <c r="K28" s="1108">
        <v>747375</v>
      </c>
      <c r="L28" s="1108">
        <v>746767</v>
      </c>
      <c r="M28" s="1104">
        <f t="shared" si="2"/>
        <v>99.918648603445391</v>
      </c>
      <c r="N28" s="1108">
        <v>664174</v>
      </c>
      <c r="O28" s="1141">
        <v>120000</v>
      </c>
      <c r="P28" s="1108">
        <v>869000</v>
      </c>
      <c r="Q28" s="1108">
        <v>869011</v>
      </c>
      <c r="R28" s="1104">
        <f t="shared" si="4"/>
        <v>100.00126582278482</v>
      </c>
      <c r="S28" s="1108">
        <v>353898</v>
      </c>
      <c r="T28" s="1146"/>
      <c r="U28" s="1108">
        <v>14</v>
      </c>
      <c r="V28" s="244">
        <v>14</v>
      </c>
      <c r="W28" s="1104">
        <f t="shared" si="6"/>
        <v>100</v>
      </c>
      <c r="X28" s="244">
        <v>408</v>
      </c>
    </row>
    <row r="29" spans="1:24" ht="9.75">
      <c r="A29" s="1149" t="s">
        <v>52</v>
      </c>
      <c r="B29" s="2305" t="s">
        <v>67</v>
      </c>
      <c r="C29" s="2305"/>
      <c r="D29" s="1170" t="s">
        <v>25</v>
      </c>
      <c r="E29" s="1117">
        <f t="shared" ref="E29:G31" si="10">SUM(J29,O29)</f>
        <v>25000</v>
      </c>
      <c r="F29" s="1103">
        <f t="shared" si="10"/>
        <v>64000</v>
      </c>
      <c r="G29" s="1103">
        <f t="shared" si="10"/>
        <v>57885</v>
      </c>
      <c r="H29" s="1110">
        <f t="shared" si="0"/>
        <v>90.4453125</v>
      </c>
      <c r="I29" s="1118">
        <f>SUM(N29,S29)</f>
        <v>117527</v>
      </c>
      <c r="J29" s="1126">
        <v>25000</v>
      </c>
      <c r="K29" s="1108">
        <v>64000</v>
      </c>
      <c r="L29" s="1108">
        <v>57885</v>
      </c>
      <c r="M29" s="1104">
        <f t="shared" si="2"/>
        <v>90.4453125</v>
      </c>
      <c r="N29" s="1108">
        <v>117527</v>
      </c>
      <c r="O29" s="1141"/>
      <c r="P29" s="1108"/>
      <c r="Q29" s="1108"/>
      <c r="R29" s="1104" t="e">
        <f t="shared" si="4"/>
        <v>#DIV/0!</v>
      </c>
      <c r="S29" s="1108"/>
      <c r="T29" s="1146"/>
      <c r="U29" s="1111"/>
      <c r="V29" s="244"/>
      <c r="W29" s="1104" t="e">
        <f t="shared" si="6"/>
        <v>#DIV/0!</v>
      </c>
      <c r="X29" s="244"/>
    </row>
    <row r="30" spans="1:24" ht="9.75">
      <c r="A30" s="1149" t="s">
        <v>54</v>
      </c>
      <c r="B30" s="1154" t="s">
        <v>53</v>
      </c>
      <c r="C30" s="1154"/>
      <c r="D30" s="1170" t="s">
        <v>25</v>
      </c>
      <c r="E30" s="1117">
        <f t="shared" si="10"/>
        <v>0</v>
      </c>
      <c r="F30" s="1103">
        <f t="shared" si="10"/>
        <v>0</v>
      </c>
      <c r="G30" s="1103">
        <f t="shared" si="10"/>
        <v>0</v>
      </c>
      <c r="H30" s="1110" t="e">
        <f t="shared" si="0"/>
        <v>#DIV/0!</v>
      </c>
      <c r="I30" s="1118">
        <f>SUM(N30,S30)</f>
        <v>0</v>
      </c>
      <c r="J30" s="1126"/>
      <c r="K30" s="1108"/>
      <c r="L30" s="1108"/>
      <c r="M30" s="1104" t="e">
        <f t="shared" si="2"/>
        <v>#DIV/0!</v>
      </c>
      <c r="N30" s="1108"/>
      <c r="O30" s="1141"/>
      <c r="P30" s="1108"/>
      <c r="Q30" s="1108"/>
      <c r="R30" s="1104" t="e">
        <f t="shared" si="4"/>
        <v>#DIV/0!</v>
      </c>
      <c r="S30" s="1108"/>
      <c r="T30" s="1146"/>
      <c r="U30" s="1111"/>
      <c r="V30" s="1111"/>
      <c r="W30" s="1104" t="e">
        <f t="shared" si="6"/>
        <v>#DIV/0!</v>
      </c>
      <c r="X30" s="1111"/>
    </row>
    <row r="31" spans="1:24" ht="9.75">
      <c r="A31" s="1149" t="s">
        <v>55</v>
      </c>
      <c r="B31" s="1154" t="s">
        <v>71</v>
      </c>
      <c r="C31" s="1154"/>
      <c r="D31" s="1170" t="s">
        <v>25</v>
      </c>
      <c r="E31" s="1117">
        <f t="shared" si="10"/>
        <v>0</v>
      </c>
      <c r="F31" s="1103">
        <f t="shared" si="10"/>
        <v>0</v>
      </c>
      <c r="G31" s="1103">
        <f t="shared" si="10"/>
        <v>0</v>
      </c>
      <c r="H31" s="1110" t="e">
        <f t="shared" si="0"/>
        <v>#DIV/0!</v>
      </c>
      <c r="I31" s="1118">
        <f>SUM(N31,S31)</f>
        <v>0</v>
      </c>
      <c r="J31" s="1126"/>
      <c r="K31" s="1112"/>
      <c r="L31" s="1112"/>
      <c r="M31" s="1104" t="e">
        <f t="shared" si="2"/>
        <v>#DIV/0!</v>
      </c>
      <c r="N31" s="1112"/>
      <c r="O31" s="1142"/>
      <c r="P31" s="1112"/>
      <c r="Q31" s="1112"/>
      <c r="R31" s="1104" t="e">
        <f t="shared" si="4"/>
        <v>#DIV/0!</v>
      </c>
      <c r="S31" s="1112"/>
      <c r="T31" s="1143"/>
      <c r="U31" s="1113"/>
      <c r="V31" s="1113"/>
      <c r="W31" s="1104" t="e">
        <f t="shared" si="6"/>
        <v>#DIV/0!</v>
      </c>
      <c r="X31" s="1113"/>
    </row>
    <row r="32" spans="1:24" ht="9.75">
      <c r="A32" s="1151" t="s">
        <v>56</v>
      </c>
      <c r="B32" s="1157" t="s">
        <v>72</v>
      </c>
      <c r="C32" s="1157"/>
      <c r="D32" s="1170" t="s">
        <v>25</v>
      </c>
      <c r="E32" s="1117">
        <f>SUM(J32,O32)</f>
        <v>0</v>
      </c>
      <c r="F32" s="1103">
        <f>SUM(K32,P32)</f>
        <v>0</v>
      </c>
      <c r="G32" s="1103">
        <f>SUM(L32,Q32)</f>
        <v>0</v>
      </c>
      <c r="H32" s="1110" t="e">
        <f t="shared" si="0"/>
        <v>#DIV/0!</v>
      </c>
      <c r="I32" s="1118">
        <f>SUM(N32,S32)</f>
        <v>0</v>
      </c>
      <c r="J32" s="1130"/>
      <c r="K32" s="1113"/>
      <c r="L32" s="1113"/>
      <c r="M32" s="1104" t="e">
        <f t="shared" si="2"/>
        <v>#DIV/0!</v>
      </c>
      <c r="N32" s="1113"/>
      <c r="O32" s="1143"/>
      <c r="P32" s="1113"/>
      <c r="Q32" s="1113"/>
      <c r="R32" s="1104" t="e">
        <f t="shared" si="4"/>
        <v>#DIV/0!</v>
      </c>
      <c r="S32" s="1113"/>
      <c r="T32" s="1143"/>
      <c r="U32" s="1113"/>
      <c r="V32" s="1113"/>
      <c r="W32" s="1104" t="e">
        <f t="shared" si="6"/>
        <v>#DIV/0!</v>
      </c>
      <c r="X32" s="1113"/>
    </row>
    <row r="33" spans="1:24" ht="9.75">
      <c r="A33" s="1148" t="s">
        <v>57</v>
      </c>
      <c r="B33" s="1156" t="s">
        <v>58</v>
      </c>
      <c r="C33" s="1156"/>
      <c r="D33" s="1170" t="s">
        <v>25</v>
      </c>
      <c r="E33" s="1115">
        <f>E6-E11</f>
        <v>0</v>
      </c>
      <c r="F33" s="1100">
        <f t="shared" ref="F33:G33" si="11">F6-F11</f>
        <v>-7003.890000000596</v>
      </c>
      <c r="G33" s="1100">
        <f t="shared" si="11"/>
        <v>147209.40000000596</v>
      </c>
      <c r="H33" s="1114">
        <f t="shared" si="0"/>
        <v>-2101.8234152734185</v>
      </c>
      <c r="I33" s="1116">
        <f t="shared" ref="I33:L33" si="12">I6-I11</f>
        <v>57171</v>
      </c>
      <c r="J33" s="1115">
        <f t="shared" si="12"/>
        <v>0</v>
      </c>
      <c r="K33" s="1100">
        <f t="shared" si="12"/>
        <v>0.10999999940395355</v>
      </c>
      <c r="L33" s="1100">
        <f t="shared" si="12"/>
        <v>154213.18000000156</v>
      </c>
      <c r="M33" s="1099">
        <f t="shared" si="2"/>
        <v>140193800.75965613</v>
      </c>
      <c r="N33" s="1100">
        <f t="shared" ref="N33:Q33" si="13">N6-N11</f>
        <v>57171</v>
      </c>
      <c r="O33" s="1115">
        <f t="shared" si="13"/>
        <v>0</v>
      </c>
      <c r="P33" s="1100">
        <f t="shared" si="13"/>
        <v>-7004</v>
      </c>
      <c r="Q33" s="1100">
        <f t="shared" si="13"/>
        <v>-7004</v>
      </c>
      <c r="R33" s="1099">
        <f t="shared" si="4"/>
        <v>100</v>
      </c>
      <c r="S33" s="1100">
        <f>S6-S11</f>
        <v>0</v>
      </c>
      <c r="T33" s="1115">
        <f t="shared" ref="T33:U33" si="14">T6-T11</f>
        <v>93700</v>
      </c>
      <c r="U33" s="1100">
        <f t="shared" si="14"/>
        <v>45563</v>
      </c>
      <c r="V33" s="1100">
        <f>V6-V11</f>
        <v>45563.03</v>
      </c>
      <c r="W33" s="1099">
        <f t="shared" si="6"/>
        <v>100.00006584289885</v>
      </c>
      <c r="X33" s="1100">
        <f>X6-X11</f>
        <v>104360</v>
      </c>
    </row>
    <row r="34" spans="1:24" ht="9.75">
      <c r="A34" s="1152" t="s">
        <v>59</v>
      </c>
      <c r="B34" s="2306" t="s">
        <v>343</v>
      </c>
      <c r="C34" s="2306"/>
      <c r="D34" s="1171" t="s">
        <v>25</v>
      </c>
      <c r="E34" s="1158"/>
      <c r="F34" s="1159"/>
      <c r="G34" s="1159"/>
      <c r="H34" s="1110" t="e">
        <f t="shared" si="0"/>
        <v>#DIV/0!</v>
      </c>
      <c r="I34" s="1162"/>
      <c r="J34" s="1183">
        <v>18850</v>
      </c>
      <c r="K34" s="1184">
        <v>18850</v>
      </c>
      <c r="L34" s="1184">
        <v>20973</v>
      </c>
      <c r="M34" s="1104">
        <f t="shared" si="2"/>
        <v>111.26259946949601</v>
      </c>
      <c r="N34" s="1102">
        <v>21890</v>
      </c>
      <c r="O34" s="1164"/>
      <c r="P34" s="1165"/>
      <c r="Q34" s="1165"/>
      <c r="R34" s="1104" t="e">
        <f t="shared" si="4"/>
        <v>#DIV/0!</v>
      </c>
      <c r="S34" s="1102">
        <v>34150</v>
      </c>
      <c r="T34" s="1132"/>
      <c r="U34" s="1102"/>
      <c r="V34" s="1102"/>
      <c r="W34" s="1104" t="e">
        <f t="shared" si="6"/>
        <v>#DIV/0!</v>
      </c>
      <c r="X34" s="1102"/>
    </row>
    <row r="35" spans="1:24" ht="9.75">
      <c r="A35" s="1153" t="s">
        <v>60</v>
      </c>
      <c r="B35" s="2318" t="s">
        <v>344</v>
      </c>
      <c r="C35" s="2318"/>
      <c r="D35" s="1172" t="s">
        <v>26</v>
      </c>
      <c r="E35" s="1158"/>
      <c r="F35" s="1159"/>
      <c r="G35" s="1159"/>
      <c r="H35" s="1110" t="e">
        <f t="shared" si="0"/>
        <v>#DIV/0!</v>
      </c>
      <c r="I35" s="1162"/>
      <c r="J35" s="1183">
        <v>2</v>
      </c>
      <c r="K35" s="1184">
        <v>2</v>
      </c>
      <c r="L35" s="1184">
        <v>1.6</v>
      </c>
      <c r="M35" s="1104">
        <f t="shared" si="2"/>
        <v>80</v>
      </c>
      <c r="N35" s="1102">
        <v>2</v>
      </c>
      <c r="O35" s="1164"/>
      <c r="P35" s="1165"/>
      <c r="Q35" s="1165"/>
      <c r="R35" s="1104" t="e">
        <f t="shared" si="4"/>
        <v>#DIV/0!</v>
      </c>
      <c r="S35" s="1102">
        <v>100.5</v>
      </c>
      <c r="T35" s="1132"/>
      <c r="U35" s="1102"/>
      <c r="V35" s="1102"/>
      <c r="W35" s="1104" t="e">
        <f t="shared" si="6"/>
        <v>#DIV/0!</v>
      </c>
      <c r="X35" s="1102"/>
    </row>
    <row r="36" spans="1:24" ht="10.5" thickBot="1">
      <c r="A36" s="1153" t="s">
        <v>61</v>
      </c>
      <c r="B36" s="2318" t="s">
        <v>345</v>
      </c>
      <c r="C36" s="2318"/>
      <c r="D36" s="1172" t="s">
        <v>26</v>
      </c>
      <c r="E36" s="1158"/>
      <c r="F36" s="1159"/>
      <c r="G36" s="1159"/>
      <c r="H36" s="1110" t="e">
        <f t="shared" si="0"/>
        <v>#DIV/0!</v>
      </c>
      <c r="I36" s="1162"/>
      <c r="J36" s="1183">
        <v>3</v>
      </c>
      <c r="K36" s="1184">
        <v>3</v>
      </c>
      <c r="L36" s="1184">
        <v>3</v>
      </c>
      <c r="M36" s="1104">
        <f t="shared" si="2"/>
        <v>100</v>
      </c>
      <c r="N36" s="1135">
        <v>3</v>
      </c>
      <c r="O36" s="1164"/>
      <c r="P36" s="1165"/>
      <c r="Q36" s="1165"/>
      <c r="R36" s="1104" t="e">
        <f t="shared" si="4"/>
        <v>#DIV/0!</v>
      </c>
      <c r="S36" s="1135">
        <v>111</v>
      </c>
      <c r="T36" s="1132"/>
      <c r="U36" s="1102"/>
      <c r="V36" s="1135"/>
      <c r="W36" s="1104" t="e">
        <f t="shared" si="6"/>
        <v>#DIV/0!</v>
      </c>
      <c r="X36" s="1135"/>
    </row>
    <row r="37" spans="1:24" ht="10.5" thickBot="1">
      <c r="A37" s="1181" t="s">
        <v>346</v>
      </c>
      <c r="B37" s="2319" t="s">
        <v>347</v>
      </c>
      <c r="C37" s="2319"/>
      <c r="D37" s="1173" t="s">
        <v>348</v>
      </c>
      <c r="E37" s="1160"/>
      <c r="F37" s="1161"/>
      <c r="G37" s="1161"/>
      <c r="H37" s="1121" t="e">
        <f t="shared" si="0"/>
        <v>#DIV/0!</v>
      </c>
      <c r="I37" s="1163"/>
      <c r="J37" s="1185"/>
      <c r="K37" s="1186">
        <v>22</v>
      </c>
      <c r="L37" s="1186">
        <v>22</v>
      </c>
      <c r="M37" s="1136">
        <f t="shared" si="2"/>
        <v>100</v>
      </c>
      <c r="N37" s="1137">
        <v>25</v>
      </c>
      <c r="O37" s="1166"/>
      <c r="P37" s="1167"/>
      <c r="Q37" s="1167"/>
      <c r="R37" s="1136" t="e">
        <f t="shared" si="4"/>
        <v>#DIV/0!</v>
      </c>
      <c r="S37" s="1169"/>
      <c r="T37" s="1134"/>
      <c r="U37" s="1135"/>
      <c r="V37" s="1135"/>
      <c r="W37" s="1136" t="e">
        <f t="shared" si="6"/>
        <v>#DIV/0!</v>
      </c>
      <c r="X37" s="1137"/>
    </row>
  </sheetData>
  <mergeCells count="40">
    <mergeCell ref="B35:C35"/>
    <mergeCell ref="B36:C36"/>
    <mergeCell ref="B20:C20"/>
    <mergeCell ref="B21:C21"/>
    <mergeCell ref="B26:C26"/>
    <mergeCell ref="B29:C29"/>
    <mergeCell ref="B34:C34"/>
    <mergeCell ref="B13:C13"/>
    <mergeCell ref="B15:C15"/>
    <mergeCell ref="B16:C16"/>
    <mergeCell ref="B18:C18"/>
    <mergeCell ref="B19:C19"/>
    <mergeCell ref="A1:X1"/>
    <mergeCell ref="B7:C7"/>
    <mergeCell ref="I4:I5"/>
    <mergeCell ref="J4:J5"/>
    <mergeCell ref="K4:M4"/>
    <mergeCell ref="N4:N5"/>
    <mergeCell ref="B6:C6"/>
    <mergeCell ref="A3:A5"/>
    <mergeCell ref="B3:C5"/>
    <mergeCell ref="D3:D5"/>
    <mergeCell ref="E3:I3"/>
    <mergeCell ref="J3:N3"/>
    <mergeCell ref="B37:C37"/>
    <mergeCell ref="O3:S3"/>
    <mergeCell ref="T3:X3"/>
    <mergeCell ref="E4:E5"/>
    <mergeCell ref="F4:H4"/>
    <mergeCell ref="O4:O5"/>
    <mergeCell ref="P4:R4"/>
    <mergeCell ref="S4:S5"/>
    <mergeCell ref="T4:T5"/>
    <mergeCell ref="U4:W4"/>
    <mergeCell ref="X4:X5"/>
    <mergeCell ref="B22:C22"/>
    <mergeCell ref="B8:C8"/>
    <mergeCell ref="B10:C10"/>
    <mergeCell ref="B11:C11"/>
    <mergeCell ref="B12:C12"/>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zoomScaleNormal="100"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9" ht="18.75">
      <c r="A1" s="164" t="s">
        <v>75</v>
      </c>
      <c r="B1" s="164" t="s">
        <v>95</v>
      </c>
      <c r="C1" s="164"/>
      <c r="D1" s="164"/>
      <c r="E1" s="164"/>
      <c r="F1" s="164"/>
      <c r="G1" s="164"/>
      <c r="H1" s="164"/>
      <c r="I1" s="164"/>
    </row>
    <row r="3" spans="1:9">
      <c r="A3" s="2335" t="s">
        <v>349</v>
      </c>
      <c r="B3" s="2335"/>
      <c r="C3" s="2335"/>
      <c r="D3" s="2335"/>
      <c r="E3" s="2335"/>
      <c r="F3" s="2335"/>
      <c r="G3" s="2335"/>
      <c r="H3" s="2335"/>
      <c r="I3" s="2335"/>
    </row>
    <row r="4" spans="1:9">
      <c r="A4" s="3"/>
      <c r="B4" s="3"/>
      <c r="C4" s="3"/>
      <c r="D4" s="3"/>
      <c r="E4" s="3"/>
      <c r="F4" s="3"/>
      <c r="G4" s="3"/>
      <c r="H4" s="3"/>
      <c r="I4" s="3"/>
    </row>
    <row r="5" spans="1:9">
      <c r="A5" s="2373" t="s">
        <v>76</v>
      </c>
      <c r="B5" s="2374"/>
      <c r="C5" s="160" t="s">
        <v>25</v>
      </c>
      <c r="D5" s="2354" t="s">
        <v>350</v>
      </c>
      <c r="E5" s="2354"/>
      <c r="F5" s="2354"/>
      <c r="G5" s="2354"/>
      <c r="H5" s="2354"/>
      <c r="I5" s="2354"/>
    </row>
    <row r="6" spans="1:9">
      <c r="A6" s="2389" t="s">
        <v>351</v>
      </c>
      <c r="B6" s="2389"/>
      <c r="C6" s="19">
        <v>184075.22</v>
      </c>
      <c r="D6" s="2383"/>
      <c r="E6" s="2384"/>
      <c r="F6" s="2384"/>
      <c r="G6" s="2384"/>
      <c r="H6" s="2384"/>
      <c r="I6" s="2385"/>
    </row>
    <row r="7" spans="1:9" ht="29.25" customHeight="1">
      <c r="A7" s="2375" t="s">
        <v>77</v>
      </c>
      <c r="B7" s="2376"/>
      <c r="C7" s="20">
        <v>142653.22</v>
      </c>
      <c r="D7" s="2381" t="s">
        <v>352</v>
      </c>
      <c r="E7" s="2381"/>
      <c r="F7" s="2381"/>
      <c r="G7" s="2381"/>
      <c r="H7" s="2381"/>
      <c r="I7" s="2382"/>
    </row>
    <row r="8" spans="1:9" ht="29.25" customHeight="1">
      <c r="A8" s="2377" t="s">
        <v>78</v>
      </c>
      <c r="B8" s="2378"/>
      <c r="C8" s="21">
        <v>41422</v>
      </c>
      <c r="D8" s="2381" t="s">
        <v>353</v>
      </c>
      <c r="E8" s="2381"/>
      <c r="F8" s="2381"/>
      <c r="G8" s="2381"/>
      <c r="H8" s="2381"/>
      <c r="I8" s="2382"/>
    </row>
    <row r="9" spans="1:9">
      <c r="A9" s="2379" t="s">
        <v>79</v>
      </c>
      <c r="B9" s="2380"/>
      <c r="C9" s="141"/>
      <c r="D9" s="2386"/>
      <c r="E9" s="2387"/>
      <c r="F9" s="2387"/>
      <c r="G9" s="2387"/>
      <c r="H9" s="2387"/>
      <c r="I9" s="2388"/>
    </row>
    <row r="10" spans="1:9">
      <c r="A10" s="3"/>
      <c r="B10" s="3"/>
      <c r="C10" s="22"/>
      <c r="D10" s="3"/>
      <c r="E10" s="3"/>
      <c r="F10" s="3"/>
      <c r="G10" s="3"/>
      <c r="H10" s="3"/>
      <c r="I10" s="3"/>
    </row>
    <row r="11" spans="1:9">
      <c r="A11" s="2335" t="s">
        <v>354</v>
      </c>
      <c r="B11" s="2335"/>
      <c r="C11" s="2335"/>
      <c r="D11" s="2335"/>
      <c r="E11" s="2335"/>
      <c r="F11" s="2335"/>
      <c r="G11" s="2335"/>
      <c r="H11" s="2335"/>
      <c r="I11" s="2335"/>
    </row>
    <row r="12" spans="1:9">
      <c r="A12" s="3"/>
      <c r="B12" s="3"/>
      <c r="C12" s="22"/>
      <c r="D12" s="23"/>
      <c r="E12" s="23"/>
      <c r="F12" s="23"/>
      <c r="G12" s="23"/>
      <c r="H12" s="23"/>
      <c r="I12" s="23"/>
    </row>
    <row r="13" spans="1:9">
      <c r="A13" s="160" t="s">
        <v>76</v>
      </c>
      <c r="B13" s="160" t="s">
        <v>80</v>
      </c>
      <c r="C13" s="160" t="s">
        <v>25</v>
      </c>
      <c r="D13" s="24"/>
      <c r="E13" s="24"/>
      <c r="F13" s="24"/>
      <c r="G13" s="24"/>
      <c r="H13" s="24"/>
      <c r="I13" s="24"/>
    </row>
    <row r="14" spans="1:9">
      <c r="A14" s="142" t="s">
        <v>81</v>
      </c>
      <c r="B14" s="5"/>
      <c r="C14" s="143">
        <v>0</v>
      </c>
      <c r="D14" s="25"/>
      <c r="E14" s="25"/>
      <c r="F14" s="25"/>
      <c r="G14" s="25"/>
      <c r="H14" s="25"/>
      <c r="I14" s="25"/>
    </row>
    <row r="15" spans="1:9">
      <c r="A15" s="2395" t="s">
        <v>82</v>
      </c>
      <c r="B15" s="26" t="s">
        <v>94</v>
      </c>
      <c r="C15" s="144">
        <v>0</v>
      </c>
      <c r="D15" s="25"/>
      <c r="E15" s="25"/>
      <c r="F15" s="25"/>
      <c r="G15" s="25"/>
      <c r="H15" s="25"/>
      <c r="I15" s="25"/>
    </row>
    <row r="16" spans="1:9">
      <c r="A16" s="2396"/>
      <c r="B16" s="6" t="s">
        <v>83</v>
      </c>
      <c r="C16" s="145">
        <v>144075.22</v>
      </c>
      <c r="D16" s="27"/>
      <c r="E16" s="27"/>
      <c r="F16" s="27"/>
      <c r="G16" s="27"/>
      <c r="H16" s="27"/>
      <c r="I16" s="27"/>
    </row>
    <row r="17" spans="1:9">
      <c r="A17" s="2397"/>
      <c r="B17" s="7" t="s">
        <v>84</v>
      </c>
      <c r="C17" s="146">
        <v>40000</v>
      </c>
      <c r="D17" s="28"/>
      <c r="E17" s="28"/>
      <c r="F17" s="28"/>
      <c r="G17" s="28"/>
      <c r="H17" s="28"/>
      <c r="I17" s="28"/>
    </row>
    <row r="18" spans="1:9">
      <c r="A18" s="161" t="s">
        <v>351</v>
      </c>
      <c r="B18" s="8"/>
      <c r="C18" s="29">
        <f>SUM(C14:C17)</f>
        <v>184075.22</v>
      </c>
      <c r="D18" s="30"/>
      <c r="E18" s="30"/>
      <c r="F18" s="30"/>
      <c r="G18" s="30"/>
      <c r="H18" s="30"/>
      <c r="I18" s="30"/>
    </row>
    <row r="19" spans="1:9">
      <c r="A19" s="31"/>
      <c r="B19" s="32"/>
      <c r="C19" s="33"/>
      <c r="D19" s="34"/>
      <c r="E19" s="34"/>
      <c r="F19" s="34"/>
      <c r="G19" s="34"/>
      <c r="H19" s="34"/>
      <c r="I19" s="34"/>
    </row>
    <row r="20" spans="1:9">
      <c r="A20" s="2335" t="s">
        <v>355</v>
      </c>
      <c r="B20" s="2335"/>
      <c r="C20" s="2335"/>
      <c r="D20" s="2335"/>
      <c r="E20" s="2335"/>
      <c r="F20" s="2335"/>
      <c r="G20" s="2335"/>
      <c r="H20" s="2335"/>
      <c r="I20" s="2335"/>
    </row>
    <row r="21" spans="1:9">
      <c r="A21" s="3"/>
      <c r="B21" s="3"/>
      <c r="C21" s="22"/>
      <c r="D21" s="3"/>
      <c r="E21" s="3"/>
      <c r="F21" s="3"/>
      <c r="G21" s="3"/>
      <c r="H21" s="3"/>
      <c r="I21" s="3"/>
    </row>
    <row r="22" spans="1:9">
      <c r="A22" s="160" t="s">
        <v>80</v>
      </c>
      <c r="B22" s="160" t="s">
        <v>356</v>
      </c>
      <c r="C22" s="162" t="s">
        <v>357</v>
      </c>
      <c r="D22" s="160" t="s">
        <v>358</v>
      </c>
      <c r="E22" s="160" t="s">
        <v>359</v>
      </c>
      <c r="F22" s="2354" t="s">
        <v>360</v>
      </c>
      <c r="G22" s="2354"/>
      <c r="H22" s="2354"/>
      <c r="I22" s="2354"/>
    </row>
    <row r="23" spans="1:9" ht="24" customHeight="1">
      <c r="A23" s="147" t="s">
        <v>85</v>
      </c>
      <c r="B23" s="35">
        <v>538906.30000000005</v>
      </c>
      <c r="C23" s="35">
        <v>86924.25</v>
      </c>
      <c r="D23" s="35">
        <v>186706</v>
      </c>
      <c r="E23" s="35">
        <f>B23+C23-D23</f>
        <v>439124.55000000005</v>
      </c>
      <c r="F23" s="2398" t="s">
        <v>361</v>
      </c>
      <c r="G23" s="2399"/>
      <c r="H23" s="2399"/>
      <c r="I23" s="2400"/>
    </row>
    <row r="24" spans="1:9" ht="21" customHeight="1">
      <c r="A24" s="148" t="s">
        <v>86</v>
      </c>
      <c r="B24" s="36">
        <v>487076.33</v>
      </c>
      <c r="C24" s="36">
        <v>567507</v>
      </c>
      <c r="D24" s="36">
        <v>788267</v>
      </c>
      <c r="E24" s="36">
        <f t="shared" ref="E24:E25" si="0">B24+C24-D24</f>
        <v>266316.33000000007</v>
      </c>
      <c r="F24" s="2358" t="s">
        <v>362</v>
      </c>
      <c r="G24" s="2390"/>
      <c r="H24" s="2390"/>
      <c r="I24" s="2391"/>
    </row>
    <row r="25" spans="1:9" ht="17.25" customHeight="1">
      <c r="A25" s="148" t="s">
        <v>84</v>
      </c>
      <c r="B25" s="36">
        <v>50897</v>
      </c>
      <c r="C25" s="36">
        <v>20000</v>
      </c>
      <c r="D25" s="36">
        <v>38000</v>
      </c>
      <c r="E25" s="36">
        <f t="shared" si="0"/>
        <v>32897</v>
      </c>
      <c r="F25" s="2358" t="s">
        <v>363</v>
      </c>
      <c r="G25" s="2390"/>
      <c r="H25" s="2390"/>
      <c r="I25" s="2391"/>
    </row>
    <row r="26" spans="1:9" ht="22.5" customHeight="1">
      <c r="A26" s="149" t="s">
        <v>87</v>
      </c>
      <c r="B26" s="37">
        <v>133258.72</v>
      </c>
      <c r="C26" s="37">
        <v>145222.16</v>
      </c>
      <c r="D26" s="37">
        <v>130485</v>
      </c>
      <c r="E26" s="36">
        <v>147995.88</v>
      </c>
      <c r="F26" s="2392" t="s">
        <v>364</v>
      </c>
      <c r="G26" s="2393"/>
      <c r="H26" s="2393"/>
      <c r="I26" s="2394"/>
    </row>
    <row r="27" spans="1:9">
      <c r="A27" s="4" t="s">
        <v>34</v>
      </c>
      <c r="B27" s="19">
        <f>SUM(B23:B26)</f>
        <v>1210138.3500000001</v>
      </c>
      <c r="C27" s="19">
        <f t="shared" ref="C27:E27" si="1">SUM(C23:C26)</f>
        <v>819653.41</v>
      </c>
      <c r="D27" s="19">
        <f t="shared" si="1"/>
        <v>1143458</v>
      </c>
      <c r="E27" s="19">
        <f t="shared" si="1"/>
        <v>886333.76000000013</v>
      </c>
      <c r="F27" s="2361"/>
      <c r="G27" s="2361"/>
      <c r="H27" s="2361"/>
      <c r="I27" s="2361"/>
    </row>
    <row r="28" spans="1:9">
      <c r="A28" s="3"/>
      <c r="B28" s="3"/>
      <c r="C28" s="22"/>
      <c r="D28" s="3"/>
      <c r="E28" s="3"/>
      <c r="F28" s="3"/>
      <c r="G28" s="3"/>
      <c r="H28" s="3"/>
      <c r="I28" s="3"/>
    </row>
    <row r="29" spans="1:9">
      <c r="A29" s="2335" t="s">
        <v>365</v>
      </c>
      <c r="B29" s="2335"/>
      <c r="C29" s="2335"/>
      <c r="D29" s="2335"/>
      <c r="E29" s="2335"/>
      <c r="F29" s="2335"/>
      <c r="G29" s="2335"/>
      <c r="H29" s="2335"/>
      <c r="I29" s="2335"/>
    </row>
    <row r="30" spans="1:9">
      <c r="A30" s="3"/>
      <c r="B30" s="3"/>
      <c r="C30" s="22"/>
      <c r="D30" s="3"/>
      <c r="E30" s="3"/>
      <c r="F30" s="3"/>
      <c r="G30" s="3"/>
      <c r="H30" s="3"/>
      <c r="I30" s="3"/>
    </row>
    <row r="31" spans="1:9">
      <c r="A31" s="160" t="s">
        <v>88</v>
      </c>
      <c r="B31" s="160" t="s">
        <v>25</v>
      </c>
      <c r="C31" s="162" t="s">
        <v>89</v>
      </c>
      <c r="D31" s="2354" t="s">
        <v>90</v>
      </c>
      <c r="E31" s="2354"/>
      <c r="F31" s="2354"/>
      <c r="G31" s="2354"/>
      <c r="H31" s="2354"/>
      <c r="I31" s="2354"/>
    </row>
    <row r="32" spans="1:9">
      <c r="A32" s="253"/>
      <c r="B32" s="35"/>
      <c r="C32" s="9"/>
      <c r="D32" s="2362" t="s">
        <v>366</v>
      </c>
      <c r="E32" s="2363"/>
      <c r="F32" s="2363"/>
      <c r="G32" s="2363"/>
      <c r="H32" s="2363"/>
      <c r="I32" s="2364"/>
    </row>
    <row r="33" spans="1:9">
      <c r="A33" s="254"/>
      <c r="B33" s="37"/>
      <c r="C33" s="15"/>
      <c r="D33" s="2365"/>
      <c r="E33" s="2366"/>
      <c r="F33" s="2366"/>
      <c r="G33" s="2366"/>
      <c r="H33" s="2366"/>
      <c r="I33" s="2367"/>
    </row>
    <row r="34" spans="1:9">
      <c r="A34" s="255"/>
      <c r="B34" s="256"/>
      <c r="C34" s="257"/>
      <c r="D34" s="2368"/>
      <c r="E34" s="2369"/>
      <c r="F34" s="2369"/>
      <c r="G34" s="2369"/>
      <c r="H34" s="2369"/>
      <c r="I34" s="2370"/>
    </row>
    <row r="35" spans="1:9">
      <c r="A35" s="258" t="s">
        <v>34</v>
      </c>
      <c r="B35" s="259">
        <f>SUM(B32:B34)</f>
        <v>0</v>
      </c>
      <c r="C35" s="2371"/>
      <c r="D35" s="2371"/>
      <c r="E35" s="2371"/>
      <c r="F35" s="2371"/>
      <c r="G35" s="2371"/>
      <c r="H35" s="2371"/>
      <c r="I35" s="2372"/>
    </row>
    <row r="36" spans="1:9">
      <c r="A36" s="3"/>
      <c r="B36" s="3"/>
      <c r="C36" s="22"/>
      <c r="D36" s="3"/>
      <c r="E36" s="3"/>
      <c r="F36" s="3"/>
      <c r="G36" s="3"/>
      <c r="H36" s="3"/>
      <c r="I36" s="3"/>
    </row>
    <row r="37" spans="1:9">
      <c r="A37" s="2335" t="s">
        <v>367</v>
      </c>
      <c r="B37" s="2335"/>
      <c r="C37" s="2335"/>
      <c r="D37" s="2335"/>
      <c r="E37" s="2335"/>
      <c r="F37" s="2335"/>
      <c r="G37" s="2335"/>
      <c r="H37" s="2335"/>
      <c r="I37" s="2335"/>
    </row>
    <row r="38" spans="1:9">
      <c r="A38" s="3"/>
      <c r="B38" s="3"/>
      <c r="C38" s="22"/>
      <c r="D38" s="3"/>
      <c r="E38" s="3"/>
      <c r="F38" s="3"/>
      <c r="G38" s="3"/>
      <c r="H38" s="3"/>
      <c r="I38" s="3"/>
    </row>
    <row r="39" spans="1:9">
      <c r="A39" s="160" t="s">
        <v>88</v>
      </c>
      <c r="B39" s="160" t="s">
        <v>25</v>
      </c>
      <c r="C39" s="162" t="s">
        <v>89</v>
      </c>
      <c r="D39" s="2354" t="s">
        <v>90</v>
      </c>
      <c r="E39" s="2354"/>
      <c r="F39" s="2354"/>
      <c r="G39" s="2354"/>
      <c r="H39" s="2354"/>
      <c r="I39" s="2354"/>
    </row>
    <row r="40" spans="1:9">
      <c r="A40" s="253"/>
      <c r="B40" s="35"/>
      <c r="C40" s="9"/>
      <c r="D40" s="2355"/>
      <c r="E40" s="2356"/>
      <c r="F40" s="2356"/>
      <c r="G40" s="2356"/>
      <c r="H40" s="2356"/>
      <c r="I40" s="2357"/>
    </row>
    <row r="41" spans="1:9">
      <c r="A41" s="260"/>
      <c r="B41" s="36"/>
      <c r="C41" s="10"/>
      <c r="D41" s="2358" t="s">
        <v>368</v>
      </c>
      <c r="E41" s="2359"/>
      <c r="F41" s="2359"/>
      <c r="G41" s="2359"/>
      <c r="H41" s="2359"/>
      <c r="I41" s="2360"/>
    </row>
    <row r="42" spans="1:9">
      <c r="A42" s="260"/>
      <c r="B42" s="36"/>
      <c r="C42" s="10"/>
      <c r="D42" s="2358"/>
      <c r="E42" s="2359"/>
      <c r="F42" s="2359"/>
      <c r="G42" s="2359"/>
      <c r="H42" s="2359"/>
      <c r="I42" s="2360"/>
    </row>
    <row r="43" spans="1:9">
      <c r="A43" s="4" t="s">
        <v>34</v>
      </c>
      <c r="B43" s="19">
        <f>SUM(B40:B42)</f>
        <v>0</v>
      </c>
      <c r="C43" s="2346"/>
      <c r="D43" s="2347"/>
      <c r="E43" s="2347"/>
      <c r="F43" s="2347"/>
      <c r="G43" s="2347"/>
      <c r="H43" s="2347"/>
      <c r="I43" s="2347"/>
    </row>
    <row r="44" spans="1:9">
      <c r="A44" s="3"/>
      <c r="B44" s="3"/>
      <c r="C44" s="22"/>
      <c r="D44" s="3"/>
      <c r="E44" s="3"/>
      <c r="F44" s="3"/>
      <c r="G44" s="3"/>
      <c r="H44" s="3"/>
      <c r="I44" s="3"/>
    </row>
    <row r="45" spans="1:9">
      <c r="A45" s="2335" t="s">
        <v>369</v>
      </c>
      <c r="B45" s="2335"/>
      <c r="C45" s="2335"/>
      <c r="D45" s="2335"/>
      <c r="E45" s="2335"/>
      <c r="F45" s="2335"/>
      <c r="G45" s="2335"/>
      <c r="H45" s="2335"/>
      <c r="I45" s="2335"/>
    </row>
    <row r="46" spans="1:9">
      <c r="A46" s="3"/>
      <c r="B46" s="3"/>
      <c r="C46" s="22"/>
      <c r="D46" s="3"/>
      <c r="E46" s="3"/>
      <c r="F46" s="3"/>
      <c r="G46" s="3"/>
      <c r="H46" s="3"/>
      <c r="I46" s="3"/>
    </row>
    <row r="47" spans="1:9">
      <c r="A47" s="160" t="s">
        <v>25</v>
      </c>
      <c r="B47" s="162" t="s">
        <v>370</v>
      </c>
      <c r="C47" s="2348" t="s">
        <v>91</v>
      </c>
      <c r="D47" s="2348"/>
      <c r="E47" s="2348"/>
      <c r="F47" s="2348"/>
      <c r="G47" s="2348"/>
      <c r="H47" s="2348"/>
      <c r="I47" s="2348"/>
    </row>
    <row r="48" spans="1:9">
      <c r="A48" s="261"/>
      <c r="B48" s="56"/>
      <c r="C48" s="2349" t="s">
        <v>371</v>
      </c>
      <c r="D48" s="2349"/>
      <c r="E48" s="2349"/>
      <c r="F48" s="2349"/>
      <c r="G48" s="2349"/>
      <c r="H48" s="2349"/>
      <c r="I48" s="2350"/>
    </row>
    <row r="49" spans="1:9">
      <c r="A49" s="150"/>
      <c r="B49" s="36"/>
      <c r="C49" s="2351"/>
      <c r="D49" s="2352"/>
      <c r="E49" s="2352"/>
      <c r="F49" s="2352"/>
      <c r="G49" s="2352"/>
      <c r="H49" s="2352"/>
      <c r="I49" s="2353"/>
    </row>
    <row r="50" spans="1:9">
      <c r="A50" s="262"/>
      <c r="B50" s="114"/>
      <c r="C50" s="2341"/>
      <c r="D50" s="2341"/>
      <c r="E50" s="2341"/>
      <c r="F50" s="2341"/>
      <c r="G50" s="2341"/>
      <c r="H50" s="2341"/>
      <c r="I50" s="2342"/>
    </row>
    <row r="51" spans="1:9">
      <c r="A51" s="19">
        <f>A48+A49+A50</f>
        <v>0</v>
      </c>
      <c r="B51" s="19">
        <f>B48+B49+B50</f>
        <v>0</v>
      </c>
      <c r="C51" s="2343" t="s">
        <v>34</v>
      </c>
      <c r="D51" s="2343"/>
      <c r="E51" s="2343"/>
      <c r="F51" s="2343"/>
      <c r="G51" s="2343"/>
      <c r="H51" s="2343"/>
      <c r="I51" s="2343"/>
    </row>
    <row r="52" spans="1:9">
      <c r="A52" s="3"/>
      <c r="B52" s="3"/>
      <c r="C52" s="22"/>
      <c r="D52" s="3"/>
      <c r="E52" s="3"/>
      <c r="F52" s="3"/>
      <c r="G52" s="3"/>
      <c r="H52" s="3"/>
      <c r="I52" s="3"/>
    </row>
    <row r="53" spans="1:9">
      <c r="A53" s="2335" t="s">
        <v>372</v>
      </c>
      <c r="B53" s="2335"/>
      <c r="C53" s="2335"/>
      <c r="D53" s="2335"/>
      <c r="E53" s="2335"/>
      <c r="F53" s="2335"/>
      <c r="G53" s="2335"/>
      <c r="H53" s="2335"/>
      <c r="I53" s="2335"/>
    </row>
    <row r="54" spans="1:9">
      <c r="A54" s="3"/>
      <c r="B54" s="3"/>
      <c r="C54" s="22"/>
      <c r="D54" s="3"/>
      <c r="E54" s="3"/>
      <c r="F54" s="3"/>
      <c r="G54" s="3"/>
      <c r="H54" s="3"/>
      <c r="I54" s="3"/>
    </row>
    <row r="55" spans="1:9" ht="31.5">
      <c r="A55" s="2344" t="s">
        <v>373</v>
      </c>
      <c r="B55" s="2345"/>
      <c r="C55" s="117" t="s">
        <v>227</v>
      </c>
      <c r="D55" s="117" t="s">
        <v>137</v>
      </c>
      <c r="E55" s="117" t="s">
        <v>138</v>
      </c>
      <c r="F55" s="117" t="s">
        <v>374</v>
      </c>
      <c r="G55" s="117" t="s">
        <v>228</v>
      </c>
      <c r="H55" s="11"/>
      <c r="I55" s="11"/>
    </row>
    <row r="56" spans="1:9">
      <c r="A56" s="263" t="s">
        <v>375</v>
      </c>
      <c r="B56" s="264" t="s">
        <v>376</v>
      </c>
      <c r="C56" s="265" t="s">
        <v>155</v>
      </c>
      <c r="D56" s="266">
        <v>270000</v>
      </c>
      <c r="E56" s="267"/>
      <c r="F56" s="268" t="s">
        <v>377</v>
      </c>
      <c r="G56" s="269">
        <v>43889</v>
      </c>
      <c r="H56" s="3"/>
      <c r="I56" s="3"/>
    </row>
    <row r="57" spans="1:9">
      <c r="A57" s="270" t="s">
        <v>378</v>
      </c>
      <c r="B57" s="264" t="s">
        <v>376</v>
      </c>
      <c r="C57" s="265" t="s">
        <v>156</v>
      </c>
      <c r="D57" s="266"/>
      <c r="E57" s="267">
        <v>270000</v>
      </c>
      <c r="F57" s="268" t="s">
        <v>377</v>
      </c>
      <c r="G57" s="269">
        <v>43889</v>
      </c>
      <c r="H57" s="3"/>
      <c r="I57" s="3"/>
    </row>
    <row r="58" spans="1:9">
      <c r="A58" s="263" t="s">
        <v>379</v>
      </c>
      <c r="B58" s="271"/>
      <c r="C58" s="265" t="s">
        <v>380</v>
      </c>
      <c r="D58" s="266">
        <v>79.5</v>
      </c>
      <c r="E58" s="267"/>
      <c r="F58" s="268"/>
      <c r="G58" s="269">
        <v>43893</v>
      </c>
      <c r="H58" s="3"/>
      <c r="I58" s="3"/>
    </row>
    <row r="59" spans="1:9">
      <c r="A59" s="270" t="s">
        <v>381</v>
      </c>
      <c r="B59" s="271"/>
      <c r="C59" s="265" t="s">
        <v>146</v>
      </c>
      <c r="D59" s="266"/>
      <c r="E59" s="267">
        <v>79.5</v>
      </c>
      <c r="F59" s="268"/>
      <c r="G59" s="269">
        <v>43893</v>
      </c>
      <c r="H59" s="3"/>
      <c r="I59" s="3"/>
    </row>
    <row r="60" spans="1:9">
      <c r="A60" s="270" t="s">
        <v>382</v>
      </c>
      <c r="B60" s="272"/>
      <c r="C60" s="265" t="s">
        <v>380</v>
      </c>
      <c r="D60" s="266">
        <v>3284</v>
      </c>
      <c r="E60" s="267"/>
      <c r="F60" s="268"/>
      <c r="G60" s="269">
        <v>43894</v>
      </c>
      <c r="H60" s="3"/>
      <c r="I60" s="3"/>
    </row>
    <row r="61" spans="1:9">
      <c r="A61" s="270" t="s">
        <v>383</v>
      </c>
      <c r="B61" s="272"/>
      <c r="C61" s="265" t="s">
        <v>176</v>
      </c>
      <c r="D61" s="266"/>
      <c r="E61" s="267">
        <v>3284</v>
      </c>
      <c r="F61" s="268"/>
      <c r="G61" s="269">
        <v>43894</v>
      </c>
      <c r="H61" s="3"/>
      <c r="I61" s="3"/>
    </row>
    <row r="62" spans="1:9">
      <c r="A62" s="270" t="s">
        <v>384</v>
      </c>
      <c r="B62" s="272"/>
      <c r="C62" s="265" t="s">
        <v>385</v>
      </c>
      <c r="D62" s="266"/>
      <c r="E62" s="267">
        <v>10224.77</v>
      </c>
      <c r="F62" s="268"/>
      <c r="G62" s="269">
        <v>43963</v>
      </c>
      <c r="H62" s="3"/>
      <c r="I62" s="3"/>
    </row>
    <row r="63" spans="1:9">
      <c r="A63" s="270" t="s">
        <v>386</v>
      </c>
      <c r="B63" s="272"/>
      <c r="C63" s="265" t="s">
        <v>146</v>
      </c>
      <c r="D63" s="266"/>
      <c r="E63" s="267">
        <v>-10224.77</v>
      </c>
      <c r="F63" s="268"/>
      <c r="G63" s="269">
        <v>43963</v>
      </c>
      <c r="H63" s="3"/>
      <c r="I63" s="3"/>
    </row>
    <row r="64" spans="1:9">
      <c r="A64" s="270" t="s">
        <v>387</v>
      </c>
      <c r="B64" s="272" t="s">
        <v>388</v>
      </c>
      <c r="C64" s="265" t="s">
        <v>161</v>
      </c>
      <c r="D64" s="266"/>
      <c r="E64" s="267">
        <v>6003</v>
      </c>
      <c r="F64" s="269">
        <v>43985</v>
      </c>
      <c r="G64" s="269">
        <v>43991</v>
      </c>
      <c r="H64" s="3"/>
      <c r="I64" s="3"/>
    </row>
    <row r="65" spans="1:9">
      <c r="A65" s="270" t="s">
        <v>389</v>
      </c>
      <c r="B65" s="272"/>
      <c r="C65" s="265" t="s">
        <v>146</v>
      </c>
      <c r="D65" s="266"/>
      <c r="E65" s="267">
        <v>-6003</v>
      </c>
      <c r="F65" s="269">
        <v>43985</v>
      </c>
      <c r="G65" s="269">
        <v>43991</v>
      </c>
      <c r="H65" s="3"/>
      <c r="I65" s="3"/>
    </row>
    <row r="66" spans="1:9">
      <c r="A66" s="270" t="s">
        <v>390</v>
      </c>
      <c r="B66" s="272"/>
      <c r="C66" s="265" t="s">
        <v>391</v>
      </c>
      <c r="D66" s="266"/>
      <c r="E66" s="267">
        <v>369</v>
      </c>
      <c r="F66" s="268"/>
      <c r="G66" s="269">
        <v>43993</v>
      </c>
      <c r="H66" s="3"/>
      <c r="I66" s="3"/>
    </row>
    <row r="67" spans="1:9">
      <c r="A67" s="270" t="s">
        <v>392</v>
      </c>
      <c r="B67" s="272"/>
      <c r="C67" s="265" t="s">
        <v>146</v>
      </c>
      <c r="D67" s="266"/>
      <c r="E67" s="267">
        <v>-369</v>
      </c>
      <c r="F67" s="268"/>
      <c r="G67" s="269">
        <v>43993</v>
      </c>
      <c r="H67" s="3"/>
      <c r="I67" s="3"/>
    </row>
    <row r="68" spans="1:9">
      <c r="A68" s="270" t="s">
        <v>393</v>
      </c>
      <c r="B68" s="272"/>
      <c r="C68" s="265" t="s">
        <v>166</v>
      </c>
      <c r="D68" s="266">
        <v>15000</v>
      </c>
      <c r="E68" s="267"/>
      <c r="F68" s="268"/>
      <c r="G68" s="269">
        <v>44012</v>
      </c>
      <c r="H68" s="3"/>
      <c r="I68" s="3"/>
    </row>
    <row r="69" spans="1:9">
      <c r="A69" s="270" t="s">
        <v>394</v>
      </c>
      <c r="B69" s="272"/>
      <c r="C69" s="265" t="s">
        <v>395</v>
      </c>
      <c r="D69" s="266"/>
      <c r="E69" s="267">
        <v>15000</v>
      </c>
      <c r="F69" s="268"/>
      <c r="G69" s="269">
        <v>44012</v>
      </c>
      <c r="H69" s="3"/>
      <c r="I69" s="3"/>
    </row>
    <row r="70" spans="1:9">
      <c r="A70" s="270" t="s">
        <v>396</v>
      </c>
      <c r="B70" s="272"/>
      <c r="C70" s="265" t="s">
        <v>163</v>
      </c>
      <c r="D70" s="266">
        <v>5370</v>
      </c>
      <c r="E70" s="267"/>
      <c r="F70" s="268"/>
      <c r="G70" s="269">
        <v>44012</v>
      </c>
      <c r="H70" s="3"/>
      <c r="I70" s="3"/>
    </row>
    <row r="71" spans="1:9">
      <c r="A71" s="270" t="s">
        <v>397</v>
      </c>
      <c r="B71" s="272"/>
      <c r="C71" s="265" t="s">
        <v>398</v>
      </c>
      <c r="D71" s="266"/>
      <c r="E71" s="267">
        <v>3720</v>
      </c>
      <c r="F71" s="268"/>
      <c r="G71" s="269">
        <v>44012</v>
      </c>
      <c r="H71" s="3"/>
      <c r="I71" s="3"/>
    </row>
    <row r="72" spans="1:9">
      <c r="A72" s="270" t="s">
        <v>399</v>
      </c>
      <c r="B72" s="272"/>
      <c r="C72" s="265" t="s">
        <v>400</v>
      </c>
      <c r="D72" s="266"/>
      <c r="E72" s="267">
        <v>1350</v>
      </c>
      <c r="F72" s="268"/>
      <c r="G72" s="269">
        <v>44012</v>
      </c>
      <c r="H72" s="3"/>
      <c r="I72" s="3"/>
    </row>
    <row r="73" spans="1:9">
      <c r="A73" s="270" t="s">
        <v>401</v>
      </c>
      <c r="B73" s="272"/>
      <c r="C73" s="265" t="s">
        <v>402</v>
      </c>
      <c r="D73" s="266"/>
      <c r="E73" s="267">
        <v>300</v>
      </c>
      <c r="F73" s="268"/>
      <c r="G73" s="269">
        <v>44012</v>
      </c>
      <c r="H73" s="3"/>
      <c r="I73" s="3"/>
    </row>
    <row r="74" spans="1:9">
      <c r="A74" s="270" t="s">
        <v>403</v>
      </c>
      <c r="B74" s="272"/>
      <c r="C74" s="265" t="s">
        <v>155</v>
      </c>
      <c r="D74" s="266">
        <v>-270000</v>
      </c>
      <c r="E74" s="267"/>
      <c r="F74" s="268"/>
      <c r="G74" s="269">
        <v>44075</v>
      </c>
      <c r="H74" s="3"/>
      <c r="I74" s="3"/>
    </row>
    <row r="75" spans="1:9">
      <c r="A75" s="270" t="s">
        <v>404</v>
      </c>
      <c r="B75" s="272"/>
      <c r="C75" s="265" t="s">
        <v>156</v>
      </c>
      <c r="D75" s="266"/>
      <c r="E75" s="267">
        <v>-270000</v>
      </c>
      <c r="F75" s="268"/>
      <c r="G75" s="269">
        <v>44075</v>
      </c>
      <c r="H75" s="3"/>
      <c r="I75" s="3"/>
    </row>
    <row r="76" spans="1:9">
      <c r="A76" s="270" t="s">
        <v>405</v>
      </c>
      <c r="B76" s="272"/>
      <c r="C76" s="265" t="s">
        <v>163</v>
      </c>
      <c r="D76" s="266">
        <v>-150000</v>
      </c>
      <c r="E76" s="267"/>
      <c r="F76" s="268"/>
      <c r="G76" s="269">
        <v>44079</v>
      </c>
      <c r="H76" s="3"/>
      <c r="I76" s="3"/>
    </row>
    <row r="77" spans="1:9">
      <c r="A77" s="263" t="s">
        <v>406</v>
      </c>
      <c r="B77" s="272"/>
      <c r="C77" s="265" t="s">
        <v>156</v>
      </c>
      <c r="D77" s="266"/>
      <c r="E77" s="267">
        <v>-150000</v>
      </c>
      <c r="F77" s="268"/>
      <c r="G77" s="269">
        <v>44079</v>
      </c>
      <c r="H77" s="3"/>
      <c r="I77" s="3"/>
    </row>
    <row r="78" spans="1:9">
      <c r="A78" s="270" t="s">
        <v>407</v>
      </c>
      <c r="B78" s="272"/>
      <c r="C78" s="265" t="s">
        <v>408</v>
      </c>
      <c r="D78" s="266">
        <v>-89682</v>
      </c>
      <c r="E78" s="267"/>
      <c r="F78" s="268"/>
      <c r="G78" s="269">
        <v>44165</v>
      </c>
      <c r="H78" s="3"/>
      <c r="I78" s="3"/>
    </row>
    <row r="79" spans="1:9">
      <c r="A79" s="270" t="s">
        <v>409</v>
      </c>
      <c r="B79" s="272"/>
      <c r="C79" s="265" t="s">
        <v>151</v>
      </c>
      <c r="D79" s="266">
        <v>89682</v>
      </c>
      <c r="E79" s="267"/>
      <c r="F79" s="268"/>
      <c r="G79" s="269">
        <v>44165</v>
      </c>
      <c r="H79" s="3"/>
      <c r="I79" s="3"/>
    </row>
    <row r="80" spans="1:9">
      <c r="A80" s="270" t="s">
        <v>410</v>
      </c>
      <c r="B80" s="264" t="s">
        <v>411</v>
      </c>
      <c r="C80" s="265" t="s">
        <v>412</v>
      </c>
      <c r="D80" s="266">
        <v>-25000</v>
      </c>
      <c r="E80" s="267"/>
      <c r="F80" s="269">
        <v>44165</v>
      </c>
      <c r="G80" s="269">
        <v>44177</v>
      </c>
      <c r="H80" s="3"/>
      <c r="I80" s="3"/>
    </row>
    <row r="81" spans="1:9">
      <c r="A81" s="270" t="s">
        <v>413</v>
      </c>
      <c r="B81" s="264" t="s">
        <v>411</v>
      </c>
      <c r="C81" s="265" t="s">
        <v>414</v>
      </c>
      <c r="D81" s="266">
        <v>25000</v>
      </c>
      <c r="E81" s="267"/>
      <c r="F81" s="269">
        <v>44165</v>
      </c>
      <c r="G81" s="269">
        <v>44177</v>
      </c>
      <c r="H81" s="3"/>
      <c r="I81" s="3"/>
    </row>
    <row r="82" spans="1:9">
      <c r="A82" s="270" t="s">
        <v>415</v>
      </c>
      <c r="B82" s="264"/>
      <c r="C82" s="265" t="s">
        <v>416</v>
      </c>
      <c r="D82" s="266">
        <v>-462.85</v>
      </c>
      <c r="E82" s="267"/>
      <c r="F82" s="268"/>
      <c r="G82" s="269">
        <v>44177</v>
      </c>
      <c r="H82" s="3"/>
      <c r="I82" s="3"/>
    </row>
    <row r="83" spans="1:9">
      <c r="A83" s="270" t="s">
        <v>417</v>
      </c>
      <c r="B83" s="264"/>
      <c r="C83" s="265" t="s">
        <v>414</v>
      </c>
      <c r="D83" s="266">
        <v>462.85</v>
      </c>
      <c r="E83" s="267"/>
      <c r="F83" s="268"/>
      <c r="G83" s="269">
        <v>44177</v>
      </c>
      <c r="H83" s="3"/>
      <c r="I83" s="3"/>
    </row>
    <row r="84" spans="1:9">
      <c r="A84" s="270" t="s">
        <v>418</v>
      </c>
      <c r="B84" s="264"/>
      <c r="C84" s="265" t="s">
        <v>419</v>
      </c>
      <c r="D84" s="266">
        <v>-801896.56</v>
      </c>
      <c r="E84" s="267"/>
      <c r="F84" s="268"/>
      <c r="G84" s="269">
        <v>44196</v>
      </c>
      <c r="H84" s="3"/>
      <c r="I84" s="3"/>
    </row>
    <row r="85" spans="1:9">
      <c r="A85" s="270" t="s">
        <v>420</v>
      </c>
      <c r="B85" s="264"/>
      <c r="C85" s="265" t="s">
        <v>421</v>
      </c>
      <c r="D85" s="266"/>
      <c r="E85" s="267">
        <v>-801896.56</v>
      </c>
      <c r="F85" s="268"/>
      <c r="G85" s="269">
        <v>44196</v>
      </c>
      <c r="H85" s="3"/>
      <c r="I85" s="3"/>
    </row>
    <row r="86" spans="1:9">
      <c r="A86" s="270" t="s">
        <v>422</v>
      </c>
      <c r="B86" s="272"/>
      <c r="C86" s="265" t="s">
        <v>419</v>
      </c>
      <c r="D86" s="266">
        <v>-6002</v>
      </c>
      <c r="E86" s="267"/>
      <c r="F86" s="273"/>
      <c r="G86" s="269">
        <v>44196</v>
      </c>
      <c r="H86" s="3"/>
      <c r="I86" s="3"/>
    </row>
    <row r="87" spans="1:9">
      <c r="A87" s="274" t="s">
        <v>423</v>
      </c>
      <c r="B87" s="272"/>
      <c r="C87" s="265" t="s">
        <v>424</v>
      </c>
      <c r="D87" s="266"/>
      <c r="E87" s="267">
        <v>-6002</v>
      </c>
      <c r="F87" s="273"/>
      <c r="G87" s="269">
        <v>44196</v>
      </c>
      <c r="H87" s="3"/>
      <c r="I87" s="3"/>
    </row>
    <row r="88" spans="1:9">
      <c r="A88" s="270" t="s">
        <v>425</v>
      </c>
      <c r="B88" s="270"/>
      <c r="C88" s="265" t="s">
        <v>149</v>
      </c>
      <c r="D88" s="266">
        <v>-45722</v>
      </c>
      <c r="E88" s="267"/>
      <c r="F88" s="268"/>
      <c r="G88" s="269">
        <v>44196</v>
      </c>
      <c r="H88" s="3"/>
      <c r="I88" s="3"/>
    </row>
    <row r="89" spans="1:9">
      <c r="A89" s="270" t="s">
        <v>426</v>
      </c>
      <c r="B89" s="270"/>
      <c r="C89" s="265" t="s">
        <v>217</v>
      </c>
      <c r="D89" s="266"/>
      <c r="E89" s="267">
        <v>-45722</v>
      </c>
      <c r="F89" s="268"/>
      <c r="G89" s="269">
        <v>44196</v>
      </c>
      <c r="H89" s="3"/>
      <c r="I89" s="3"/>
    </row>
    <row r="90" spans="1:9">
      <c r="A90" s="270" t="s">
        <v>427</v>
      </c>
      <c r="B90" s="270"/>
      <c r="C90" s="265" t="s">
        <v>178</v>
      </c>
      <c r="D90" s="266">
        <v>66503.360000000001</v>
      </c>
      <c r="E90" s="267"/>
      <c r="F90" s="268"/>
      <c r="G90" s="269">
        <v>44196</v>
      </c>
      <c r="H90" s="3"/>
      <c r="I90" s="3"/>
    </row>
    <row r="91" spans="1:9">
      <c r="A91" s="270" t="s">
        <v>428</v>
      </c>
      <c r="B91" s="270"/>
      <c r="C91" s="265" t="s">
        <v>429</v>
      </c>
      <c r="D91" s="266"/>
      <c r="E91" s="267">
        <v>66503.360000000001</v>
      </c>
      <c r="F91" s="268"/>
      <c r="G91" s="269">
        <v>44196</v>
      </c>
      <c r="H91" s="3"/>
      <c r="I91" s="3"/>
    </row>
    <row r="92" spans="1:9">
      <c r="A92" s="270" t="s">
        <v>430</v>
      </c>
      <c r="B92" s="270"/>
      <c r="C92" s="265" t="s">
        <v>431</v>
      </c>
      <c r="D92" s="266">
        <v>23000</v>
      </c>
      <c r="E92" s="267"/>
      <c r="F92" s="268"/>
      <c r="G92" s="269">
        <v>44196</v>
      </c>
      <c r="H92" s="3"/>
      <c r="I92" s="3"/>
    </row>
    <row r="93" spans="1:9">
      <c r="A93" s="270" t="s">
        <v>432</v>
      </c>
      <c r="B93" s="270"/>
      <c r="C93" s="265" t="s">
        <v>208</v>
      </c>
      <c r="D93" s="266"/>
      <c r="E93" s="267">
        <v>23000</v>
      </c>
      <c r="F93" s="268"/>
      <c r="G93" s="269">
        <v>44196</v>
      </c>
      <c r="H93" s="3"/>
      <c r="I93" s="3"/>
    </row>
    <row r="94" spans="1:9">
      <c r="A94" s="270" t="s">
        <v>433</v>
      </c>
      <c r="B94" s="270"/>
      <c r="C94" s="265" t="s">
        <v>398</v>
      </c>
      <c r="D94" s="266">
        <v>5704</v>
      </c>
      <c r="E94" s="267"/>
      <c r="F94" s="268"/>
      <c r="G94" s="269">
        <v>44196</v>
      </c>
      <c r="H94" s="3"/>
      <c r="I94" s="3"/>
    </row>
    <row r="95" spans="1:9">
      <c r="A95" s="270" t="s">
        <v>434</v>
      </c>
      <c r="B95" s="270"/>
      <c r="C95" s="265" t="s">
        <v>400</v>
      </c>
      <c r="D95" s="266">
        <v>2070</v>
      </c>
      <c r="E95" s="267"/>
      <c r="F95" s="268"/>
      <c r="G95" s="269">
        <v>44196</v>
      </c>
      <c r="H95" s="3"/>
      <c r="I95" s="3"/>
    </row>
    <row r="96" spans="1:9">
      <c r="A96" s="270" t="s">
        <v>435</v>
      </c>
      <c r="B96" s="270"/>
      <c r="C96" s="265" t="s">
        <v>402</v>
      </c>
      <c r="D96" s="266">
        <v>460</v>
      </c>
      <c r="E96" s="267"/>
      <c r="F96" s="268"/>
      <c r="G96" s="269">
        <v>44196</v>
      </c>
      <c r="H96" s="3"/>
      <c r="I96" s="3"/>
    </row>
    <row r="97" spans="1:9">
      <c r="A97" s="270" t="s">
        <v>436</v>
      </c>
      <c r="B97" s="270"/>
      <c r="C97" s="265" t="s">
        <v>208</v>
      </c>
      <c r="D97" s="266"/>
      <c r="E97" s="267">
        <f>SUM(D94:D96)</f>
        <v>8234</v>
      </c>
      <c r="F97" s="268"/>
      <c r="G97" s="269">
        <v>44196</v>
      </c>
      <c r="H97" s="3"/>
      <c r="I97" s="3"/>
    </row>
    <row r="98" spans="1:9">
      <c r="A98" s="270" t="s">
        <v>437</v>
      </c>
      <c r="B98" s="270"/>
      <c r="C98" s="265" t="s">
        <v>178</v>
      </c>
      <c r="D98" s="266">
        <v>142.5</v>
      </c>
      <c r="E98" s="267"/>
      <c r="F98" s="268"/>
      <c r="G98" s="269">
        <v>44196</v>
      </c>
      <c r="H98" s="3"/>
      <c r="I98" s="3"/>
    </row>
    <row r="99" spans="1:9">
      <c r="A99" s="270" t="s">
        <v>438</v>
      </c>
      <c r="B99" s="270"/>
      <c r="C99" s="265" t="s">
        <v>380</v>
      </c>
      <c r="D99" s="266"/>
      <c r="E99" s="267">
        <v>142.5</v>
      </c>
      <c r="F99" s="268"/>
      <c r="G99" s="269">
        <v>44196</v>
      </c>
      <c r="H99" s="3"/>
      <c r="I99" s="3"/>
    </row>
    <row r="100" spans="1:9">
      <c r="A100" s="275"/>
      <c r="B100" s="275"/>
      <c r="C100" s="276"/>
      <c r="D100" s="276"/>
      <c r="E100" s="277"/>
      <c r="F100" s="277"/>
      <c r="G100" s="278"/>
      <c r="H100" s="3"/>
      <c r="I100" s="3"/>
    </row>
    <row r="101" spans="1:9">
      <c r="A101" s="2336" t="s">
        <v>220</v>
      </c>
      <c r="B101" s="2337"/>
      <c r="C101" s="279"/>
      <c r="D101" s="280">
        <f>SUM(D56:D100)</f>
        <v>-882007.20000000007</v>
      </c>
      <c r="E101" s="280">
        <f>SUM(E56:E100)</f>
        <v>-882007.20000000007</v>
      </c>
      <c r="F101" s="2338"/>
      <c r="G101" s="2339"/>
      <c r="H101" s="3"/>
      <c r="I101" s="3"/>
    </row>
    <row r="102" spans="1:9">
      <c r="A102" s="163"/>
      <c r="B102" s="163"/>
      <c r="C102" s="57"/>
      <c r="D102" s="57"/>
      <c r="E102" s="58"/>
      <c r="F102" s="3"/>
      <c r="G102" s="3"/>
      <c r="H102" s="3"/>
      <c r="I102" s="3"/>
    </row>
    <row r="103" spans="1:9">
      <c r="A103" s="2340" t="s">
        <v>439</v>
      </c>
      <c r="B103" s="2340"/>
      <c r="C103" s="2340"/>
      <c r="D103" s="2340"/>
      <c r="E103" s="2340"/>
      <c r="F103" s="2340"/>
      <c r="G103" s="2340"/>
      <c r="H103" s="2340"/>
      <c r="I103" s="2340"/>
    </row>
    <row r="104" spans="1:9">
      <c r="A104" s="3" t="s">
        <v>92</v>
      </c>
      <c r="B104" s="3"/>
      <c r="C104" s="3"/>
      <c r="D104" s="3"/>
      <c r="E104" s="3"/>
      <c r="F104" s="3"/>
      <c r="G104" s="3"/>
      <c r="H104" s="3"/>
      <c r="I104" s="3"/>
    </row>
    <row r="105" spans="1:9">
      <c r="A105" s="2332" t="s">
        <v>440</v>
      </c>
      <c r="B105" s="2333"/>
      <c r="C105" s="2333"/>
      <c r="D105" s="2333"/>
      <c r="E105" s="2333"/>
      <c r="F105" s="2333"/>
      <c r="G105" s="2333"/>
      <c r="H105" s="2333"/>
      <c r="I105" s="2334"/>
    </row>
    <row r="106" spans="1:9">
      <c r="A106" s="2332"/>
      <c r="B106" s="2333"/>
      <c r="C106" s="2333"/>
      <c r="D106" s="2333"/>
      <c r="E106" s="2333"/>
      <c r="F106" s="2333"/>
      <c r="G106" s="2333"/>
      <c r="H106" s="2333"/>
      <c r="I106" s="2334"/>
    </row>
    <row r="107" spans="1:9">
      <c r="A107" s="2332"/>
      <c r="B107" s="2333"/>
      <c r="C107" s="2333"/>
      <c r="D107" s="2333"/>
      <c r="E107" s="2333"/>
      <c r="F107" s="2333"/>
      <c r="G107" s="2333"/>
      <c r="H107" s="2333"/>
      <c r="I107" s="2334"/>
    </row>
    <row r="108" spans="1:9">
      <c r="A108" s="3"/>
      <c r="B108" s="3"/>
      <c r="C108" s="3"/>
      <c r="D108" s="3"/>
      <c r="E108" s="3"/>
      <c r="F108" s="3"/>
      <c r="G108" s="3"/>
      <c r="H108" s="3"/>
      <c r="I108" s="3"/>
    </row>
    <row r="109" spans="1:9">
      <c r="A109" s="2335" t="s">
        <v>441</v>
      </c>
      <c r="B109" s="2335"/>
      <c r="C109" s="2335"/>
      <c r="D109" s="2335"/>
      <c r="E109" s="2335"/>
      <c r="F109" s="2335"/>
      <c r="G109" s="2335"/>
      <c r="H109" s="2335"/>
      <c r="I109" s="2335"/>
    </row>
    <row r="110" spans="1:9">
      <c r="A110" s="3" t="s">
        <v>92</v>
      </c>
      <c r="B110" s="3"/>
      <c r="C110" s="3"/>
      <c r="D110" s="3"/>
      <c r="E110" s="3"/>
      <c r="F110" s="3"/>
      <c r="G110" s="3"/>
      <c r="H110" s="3"/>
      <c r="I110" s="3"/>
    </row>
    <row r="111" spans="1:9">
      <c r="A111" s="2332"/>
      <c r="B111" s="2333"/>
      <c r="C111" s="2333"/>
      <c r="D111" s="2333"/>
      <c r="E111" s="2333"/>
      <c r="F111" s="2333"/>
      <c r="G111" s="2333"/>
      <c r="H111" s="2333"/>
      <c r="I111" s="2334"/>
    </row>
    <row r="112" spans="1:9">
      <c r="A112" s="2332"/>
      <c r="B112" s="2333"/>
      <c r="C112" s="2333"/>
      <c r="D112" s="2333"/>
      <c r="E112" s="2333"/>
      <c r="F112" s="2333"/>
      <c r="G112" s="2333"/>
      <c r="H112" s="2333"/>
      <c r="I112" s="2334"/>
    </row>
    <row r="113" spans="1:9">
      <c r="A113" s="163"/>
      <c r="B113" s="163"/>
      <c r="C113" s="163"/>
      <c r="D113" s="163"/>
      <c r="E113" s="163"/>
      <c r="F113" s="163"/>
      <c r="G113" s="163"/>
      <c r="H113" s="163"/>
      <c r="I113" s="163"/>
    </row>
    <row r="114" spans="1:9">
      <c r="A114" s="3" t="s">
        <v>442</v>
      </c>
    </row>
    <row r="115" spans="1:9">
      <c r="A115" s="3" t="s">
        <v>443</v>
      </c>
    </row>
    <row r="116" spans="1:9">
      <c r="A116" s="3"/>
    </row>
    <row r="117" spans="1:9">
      <c r="A117" s="3" t="s">
        <v>444</v>
      </c>
    </row>
  </sheetData>
  <mergeCells count="47">
    <mergeCell ref="F24:I24"/>
    <mergeCell ref="F25:I25"/>
    <mergeCell ref="F26:I26"/>
    <mergeCell ref="A11:I11"/>
    <mergeCell ref="A15:A17"/>
    <mergeCell ref="A20:I20"/>
    <mergeCell ref="F22:I22"/>
    <mergeCell ref="F23:I23"/>
    <mergeCell ref="A3:I3"/>
    <mergeCell ref="A5:B5"/>
    <mergeCell ref="A7:B7"/>
    <mergeCell ref="A8:B8"/>
    <mergeCell ref="A9:B9"/>
    <mergeCell ref="D7:I7"/>
    <mergeCell ref="D8:I8"/>
    <mergeCell ref="D5:I5"/>
    <mergeCell ref="D6:I6"/>
    <mergeCell ref="D9:I9"/>
    <mergeCell ref="A6:B6"/>
    <mergeCell ref="F27:I27"/>
    <mergeCell ref="A29:I29"/>
    <mergeCell ref="D31:I31"/>
    <mergeCell ref="D32:I34"/>
    <mergeCell ref="C35:I35"/>
    <mergeCell ref="A37:I37"/>
    <mergeCell ref="D39:I39"/>
    <mergeCell ref="D40:I40"/>
    <mergeCell ref="D41:I41"/>
    <mergeCell ref="D42:I42"/>
    <mergeCell ref="C50:I50"/>
    <mergeCell ref="C51:I51"/>
    <mergeCell ref="A53:I53"/>
    <mergeCell ref="A55:B55"/>
    <mergeCell ref="C43:I43"/>
    <mergeCell ref="A45:I45"/>
    <mergeCell ref="C47:I47"/>
    <mergeCell ref="C48:I48"/>
    <mergeCell ref="C49:I49"/>
    <mergeCell ref="A107:I107"/>
    <mergeCell ref="A109:I109"/>
    <mergeCell ref="A111:I111"/>
    <mergeCell ref="A112:I112"/>
    <mergeCell ref="A101:B101"/>
    <mergeCell ref="F101:G101"/>
    <mergeCell ref="A103:I103"/>
    <mergeCell ref="A105:I105"/>
    <mergeCell ref="A106:I106"/>
  </mergeCells>
  <pageMargins left="0.23622047244094491" right="0.23622047244094491" top="0.74803149606299213" bottom="0.74803149606299213" header="0.31496062992125984" footer="0.31496062992125984"/>
  <pageSetup paperSize="9" scale="94" firstPageNumber="123" fitToHeight="3" orientation="landscape" useFirstPageNumber="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4"/>
  <sheetViews>
    <sheetView zoomScaleNormal="100"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9" ht="18.75">
      <c r="A1" s="1191" t="s">
        <v>75</v>
      </c>
      <c r="B1" s="2501" t="s">
        <v>205</v>
      </c>
      <c r="C1" s="2501"/>
      <c r="D1" s="2501"/>
      <c r="E1" s="2501"/>
      <c r="F1" s="2501"/>
      <c r="G1" s="2501"/>
      <c r="H1" s="2501"/>
      <c r="I1" s="2501"/>
    </row>
    <row r="3" spans="1:9">
      <c r="A3" s="2436" t="s">
        <v>349</v>
      </c>
      <c r="B3" s="2436"/>
      <c r="C3" s="2436"/>
      <c r="D3" s="2436"/>
      <c r="E3" s="2436"/>
      <c r="F3" s="2436"/>
      <c r="G3" s="2436"/>
      <c r="H3" s="2436"/>
      <c r="I3" s="2436"/>
    </row>
    <row r="4" spans="1:9">
      <c r="A4" s="1189"/>
      <c r="B4" s="1189"/>
      <c r="C4" s="1189"/>
      <c r="D4" s="1189"/>
      <c r="E4" s="1189"/>
      <c r="F4" s="1189"/>
      <c r="G4" s="1189"/>
      <c r="H4" s="1189"/>
      <c r="I4" s="1189"/>
    </row>
    <row r="5" spans="1:9">
      <c r="A5" s="2458" t="s">
        <v>76</v>
      </c>
      <c r="B5" s="2459"/>
      <c r="C5" s="1225" t="s">
        <v>25</v>
      </c>
      <c r="D5" s="2431" t="s">
        <v>350</v>
      </c>
      <c r="E5" s="2431"/>
      <c r="F5" s="2431"/>
      <c r="G5" s="2431"/>
      <c r="H5" s="2431"/>
      <c r="I5" s="2431"/>
    </row>
    <row r="6" spans="1:9">
      <c r="A6" s="2460" t="s">
        <v>351</v>
      </c>
      <c r="B6" s="2460"/>
      <c r="C6" s="1203">
        <v>192772.2</v>
      </c>
      <c r="D6" s="2463"/>
      <c r="E6" s="2464"/>
      <c r="F6" s="2464"/>
      <c r="G6" s="2464"/>
      <c r="H6" s="2464"/>
      <c r="I6" s="2465"/>
    </row>
    <row r="7" spans="1:9" ht="46.5" customHeight="1">
      <c r="A7" s="2461" t="s">
        <v>77</v>
      </c>
      <c r="B7" s="2462"/>
      <c r="C7" s="1199">
        <v>147209.19</v>
      </c>
      <c r="D7" s="2454" t="s">
        <v>963</v>
      </c>
      <c r="E7" s="2454"/>
      <c r="F7" s="2454"/>
      <c r="G7" s="2454"/>
      <c r="H7" s="2454"/>
      <c r="I7" s="2455"/>
    </row>
    <row r="8" spans="1:9" ht="27.75" customHeight="1">
      <c r="A8" s="2440" t="s">
        <v>78</v>
      </c>
      <c r="B8" s="2441"/>
      <c r="C8" s="1200">
        <v>45563.01</v>
      </c>
      <c r="D8" s="2454" t="s">
        <v>964</v>
      </c>
      <c r="E8" s="2454"/>
      <c r="F8" s="2454"/>
      <c r="G8" s="2454"/>
      <c r="H8" s="2454"/>
      <c r="I8" s="2455"/>
    </row>
    <row r="9" spans="1:9">
      <c r="A9" s="2456" t="s">
        <v>79</v>
      </c>
      <c r="B9" s="2457"/>
      <c r="C9" s="1229"/>
      <c r="D9" s="2419"/>
      <c r="E9" s="2420"/>
      <c r="F9" s="2420"/>
      <c r="G9" s="2420"/>
      <c r="H9" s="2420"/>
      <c r="I9" s="2421"/>
    </row>
    <row r="10" spans="1:9">
      <c r="A10" s="1189"/>
      <c r="B10" s="1189"/>
      <c r="C10" s="1192"/>
      <c r="D10" s="1189"/>
      <c r="E10" s="1189"/>
      <c r="F10" s="1189"/>
      <c r="G10" s="1189"/>
      <c r="H10" s="1189"/>
      <c r="I10" s="1189"/>
    </row>
    <row r="11" spans="1:9">
      <c r="A11" s="2436" t="s">
        <v>354</v>
      </c>
      <c r="B11" s="2436"/>
      <c r="C11" s="2436"/>
      <c r="D11" s="2436"/>
      <c r="E11" s="2436"/>
      <c r="F11" s="2436"/>
      <c r="G11" s="2436"/>
      <c r="H11" s="2436"/>
      <c r="I11" s="2436"/>
    </row>
    <row r="12" spans="1:9">
      <c r="A12" s="1189"/>
      <c r="B12" s="1189"/>
      <c r="C12" s="1192"/>
      <c r="D12" s="1212"/>
      <c r="E12" s="1212"/>
      <c r="F12" s="1212"/>
      <c r="G12" s="1212"/>
      <c r="H12" s="1212"/>
      <c r="I12" s="1212"/>
    </row>
    <row r="13" spans="1:9">
      <c r="A13" s="1225" t="s">
        <v>76</v>
      </c>
      <c r="B13" s="1225" t="s">
        <v>80</v>
      </c>
      <c r="C13" s="1225" t="s">
        <v>25</v>
      </c>
      <c r="D13" s="1214"/>
      <c r="E13" s="1214"/>
      <c r="F13" s="1214"/>
      <c r="G13" s="1214"/>
      <c r="H13" s="1214"/>
      <c r="I13" s="1214"/>
    </row>
    <row r="14" spans="1:9">
      <c r="A14" s="1230" t="s">
        <v>81</v>
      </c>
      <c r="B14" s="1204"/>
      <c r="C14" s="1231">
        <v>0</v>
      </c>
      <c r="D14" s="1215"/>
      <c r="E14" s="1215"/>
      <c r="F14" s="1215"/>
      <c r="G14" s="1215"/>
      <c r="H14" s="1215"/>
      <c r="I14" s="1215"/>
    </row>
    <row r="15" spans="1:9">
      <c r="A15" s="2437" t="s">
        <v>82</v>
      </c>
      <c r="B15" s="1223" t="s">
        <v>94</v>
      </c>
      <c r="C15" s="1232">
        <v>0</v>
      </c>
      <c r="D15" s="1215"/>
      <c r="E15" s="1215"/>
      <c r="F15" s="1215"/>
      <c r="G15" s="1215"/>
      <c r="H15" s="1215"/>
      <c r="I15" s="1215"/>
    </row>
    <row r="16" spans="1:9">
      <c r="A16" s="2438"/>
      <c r="B16" s="1195" t="s">
        <v>83</v>
      </c>
      <c r="C16" s="1233">
        <v>162772.20000000001</v>
      </c>
      <c r="D16" s="1210"/>
      <c r="E16" s="1210"/>
      <c r="F16" s="1210"/>
      <c r="G16" s="1210"/>
      <c r="H16" s="1210"/>
      <c r="I16" s="1210"/>
    </row>
    <row r="17" spans="1:9">
      <c r="A17" s="2439"/>
      <c r="B17" s="1197" t="s">
        <v>84</v>
      </c>
      <c r="C17" s="1234">
        <v>30000</v>
      </c>
      <c r="D17" s="1216"/>
      <c r="E17" s="1216"/>
      <c r="F17" s="1216"/>
      <c r="G17" s="1216"/>
      <c r="H17" s="1216"/>
      <c r="I17" s="1216"/>
    </row>
    <row r="18" spans="1:9">
      <c r="A18" s="1224" t="s">
        <v>351</v>
      </c>
      <c r="B18" s="1208"/>
      <c r="C18" s="1209">
        <v>192772.2</v>
      </c>
      <c r="D18" s="1211"/>
      <c r="E18" s="1211"/>
      <c r="F18" s="1211"/>
      <c r="G18" s="1211"/>
      <c r="H18" s="1211"/>
      <c r="I18" s="1211"/>
    </row>
    <row r="19" spans="1:9">
      <c r="A19" s="1207"/>
      <c r="B19" s="1205"/>
      <c r="C19" s="1206"/>
      <c r="D19" s="1213"/>
      <c r="E19" s="1213"/>
      <c r="F19" s="1213"/>
      <c r="G19" s="1213"/>
      <c r="H19" s="1213"/>
      <c r="I19" s="1213"/>
    </row>
    <row r="20" spans="1:9">
      <c r="A20" s="2436" t="s">
        <v>355</v>
      </c>
      <c r="B20" s="2436"/>
      <c r="C20" s="2436"/>
      <c r="D20" s="2436"/>
      <c r="E20" s="2436"/>
      <c r="F20" s="2436"/>
      <c r="G20" s="2436"/>
      <c r="H20" s="2436"/>
      <c r="I20" s="2436"/>
    </row>
    <row r="21" spans="1:9">
      <c r="A21" s="1189"/>
      <c r="B21" s="1189"/>
      <c r="C21" s="1192"/>
      <c r="D21" s="1189"/>
      <c r="E21" s="1189"/>
      <c r="F21" s="1189"/>
      <c r="G21" s="1189"/>
      <c r="H21" s="1189"/>
      <c r="I21" s="1189"/>
    </row>
    <row r="22" spans="1:9">
      <c r="A22" s="1225" t="s">
        <v>80</v>
      </c>
      <c r="B22" s="1225" t="s">
        <v>356</v>
      </c>
      <c r="C22" s="1226" t="s">
        <v>357</v>
      </c>
      <c r="D22" s="1225" t="s">
        <v>358</v>
      </c>
      <c r="E22" s="1225" t="s">
        <v>359</v>
      </c>
      <c r="F22" s="2431" t="s">
        <v>360</v>
      </c>
      <c r="G22" s="2431"/>
      <c r="H22" s="2431"/>
      <c r="I22" s="2431"/>
    </row>
    <row r="23" spans="1:9" ht="21" customHeight="1">
      <c r="A23" s="1235" t="s">
        <v>85</v>
      </c>
      <c r="B23" s="1194">
        <v>3522717.05</v>
      </c>
      <c r="C23" s="1194">
        <v>141530.93</v>
      </c>
      <c r="D23" s="1194">
        <v>1651256.88</v>
      </c>
      <c r="E23" s="1194">
        <v>2012991.1</v>
      </c>
      <c r="F23" s="2572" t="s">
        <v>965</v>
      </c>
      <c r="G23" s="2573"/>
      <c r="H23" s="2573"/>
      <c r="I23" s="2574"/>
    </row>
    <row r="24" spans="1:9">
      <c r="A24" s="1236" t="s">
        <v>86</v>
      </c>
      <c r="B24" s="1196">
        <v>463746.52</v>
      </c>
      <c r="C24" s="1196">
        <v>1970991</v>
      </c>
      <c r="D24" s="1196">
        <v>2055167.8</v>
      </c>
      <c r="E24" s="1196">
        <v>379569.72</v>
      </c>
      <c r="F24" s="2415" t="s">
        <v>966</v>
      </c>
      <c r="G24" s="2575"/>
      <c r="H24" s="2575"/>
      <c r="I24" s="2576"/>
    </row>
    <row r="25" spans="1:9">
      <c r="A25" s="1236" t="s">
        <v>84</v>
      </c>
      <c r="B25" s="1196">
        <v>56087</v>
      </c>
      <c r="C25" s="1196">
        <v>20000</v>
      </c>
      <c r="D25" s="1196">
        <v>10400</v>
      </c>
      <c r="E25" s="1196">
        <v>65687</v>
      </c>
      <c r="F25" s="2415" t="s">
        <v>967</v>
      </c>
      <c r="G25" s="2575"/>
      <c r="H25" s="2575"/>
      <c r="I25" s="2576"/>
    </row>
    <row r="26" spans="1:9">
      <c r="A26" s="1237" t="s">
        <v>87</v>
      </c>
      <c r="B26" s="1198">
        <v>1183287.93</v>
      </c>
      <c r="C26" s="1198">
        <v>913464</v>
      </c>
      <c r="D26" s="1198">
        <v>388252</v>
      </c>
      <c r="E26" s="1196">
        <v>1708499.93</v>
      </c>
      <c r="F26" s="2577" t="s">
        <v>968</v>
      </c>
      <c r="G26" s="2578"/>
      <c r="H26" s="2578"/>
      <c r="I26" s="2579"/>
    </row>
    <row r="27" spans="1:9">
      <c r="A27" s="1202" t="s">
        <v>34</v>
      </c>
      <c r="B27" s="1203">
        <v>5225838.5</v>
      </c>
      <c r="C27" s="1203">
        <v>3045985.93</v>
      </c>
      <c r="D27" s="1203">
        <v>4105076.6799999997</v>
      </c>
      <c r="E27" s="1203">
        <v>4166747.75</v>
      </c>
      <c r="F27" s="2430"/>
      <c r="G27" s="2430"/>
      <c r="H27" s="2430"/>
      <c r="I27" s="2430"/>
    </row>
    <row r="28" spans="1:9">
      <c r="A28" s="1338"/>
      <c r="B28" s="1339"/>
      <c r="C28" s="1339"/>
      <c r="D28" s="1339"/>
      <c r="E28" s="1339"/>
      <c r="F28" s="1340"/>
      <c r="G28" s="1340"/>
      <c r="H28" s="1340"/>
      <c r="I28" s="1340"/>
    </row>
    <row r="29" spans="1:9">
      <c r="A29" s="1338"/>
      <c r="B29" s="1339"/>
      <c r="C29" s="1339"/>
      <c r="D29" s="1339"/>
      <c r="E29" s="1339"/>
      <c r="F29" s="1340"/>
      <c r="G29" s="1340"/>
      <c r="H29" s="1340"/>
      <c r="I29" s="1340"/>
    </row>
    <row r="30" spans="1:9">
      <c r="A30" s="1338"/>
      <c r="B30" s="1339"/>
      <c r="C30" s="1339"/>
      <c r="D30" s="1339"/>
      <c r="E30" s="1339"/>
      <c r="F30" s="1340"/>
      <c r="G30" s="1340"/>
      <c r="H30" s="1340"/>
      <c r="I30" s="1340"/>
    </row>
    <row r="31" spans="1:9">
      <c r="A31" s="1189"/>
      <c r="B31" s="1189"/>
      <c r="C31" s="1192"/>
      <c r="D31" s="1189"/>
      <c r="E31" s="1189"/>
      <c r="F31" s="1189"/>
      <c r="G31" s="1189"/>
      <c r="H31" s="1189"/>
      <c r="I31" s="1189"/>
    </row>
    <row r="32" spans="1:9">
      <c r="A32" s="2436" t="s">
        <v>365</v>
      </c>
      <c r="B32" s="2436"/>
      <c r="C32" s="2436"/>
      <c r="D32" s="2436"/>
      <c r="E32" s="2436"/>
      <c r="F32" s="2436"/>
      <c r="G32" s="2436"/>
      <c r="H32" s="2436"/>
      <c r="I32" s="2436"/>
    </row>
    <row r="33" spans="1:9">
      <c r="A33" s="1189"/>
      <c r="B33" s="1189"/>
      <c r="C33" s="1192"/>
      <c r="D33" s="1189"/>
      <c r="E33" s="1189"/>
      <c r="F33" s="1189"/>
      <c r="G33" s="1189"/>
      <c r="H33" s="1189"/>
      <c r="I33" s="1189"/>
    </row>
    <row r="34" spans="1:9">
      <c r="A34" s="1225" t="s">
        <v>88</v>
      </c>
      <c r="B34" s="1225" t="s">
        <v>25</v>
      </c>
      <c r="C34" s="1226" t="s">
        <v>89</v>
      </c>
      <c r="D34" s="2431" t="s">
        <v>90</v>
      </c>
      <c r="E34" s="2431"/>
      <c r="F34" s="2431"/>
      <c r="G34" s="2431"/>
      <c r="H34" s="2431"/>
      <c r="I34" s="2431"/>
    </row>
    <row r="35" spans="1:9">
      <c r="A35" s="1246" t="s">
        <v>969</v>
      </c>
      <c r="B35" s="1247">
        <v>624</v>
      </c>
      <c r="C35" s="1248"/>
      <c r="D35" s="2683" t="s">
        <v>970</v>
      </c>
      <c r="E35" s="2683"/>
      <c r="F35" s="2683"/>
      <c r="G35" s="2683"/>
      <c r="H35" s="2683"/>
      <c r="I35" s="2683"/>
    </row>
    <row r="36" spans="1:9">
      <c r="A36" s="1246" t="s">
        <v>971</v>
      </c>
      <c r="B36" s="1247">
        <v>3144</v>
      </c>
      <c r="C36" s="1248"/>
      <c r="D36" s="2683" t="s">
        <v>970</v>
      </c>
      <c r="E36" s="2683"/>
      <c r="F36" s="2683"/>
      <c r="G36" s="2683"/>
      <c r="H36" s="2683"/>
      <c r="I36" s="2683"/>
    </row>
    <row r="37" spans="1:9">
      <c r="A37" s="1246"/>
      <c r="B37" s="1247"/>
      <c r="C37" s="1248"/>
      <c r="D37" s="1245"/>
      <c r="E37" s="1245"/>
      <c r="F37" s="1245"/>
      <c r="G37" s="1245"/>
      <c r="H37" s="1245"/>
      <c r="I37" s="1245"/>
    </row>
    <row r="38" spans="1:9">
      <c r="A38" s="1238" t="s">
        <v>34</v>
      </c>
      <c r="B38" s="1239">
        <v>3768</v>
      </c>
      <c r="C38" s="2432"/>
      <c r="D38" s="2432"/>
      <c r="E38" s="2432"/>
      <c r="F38" s="2432"/>
      <c r="G38" s="2432"/>
      <c r="H38" s="2432"/>
      <c r="I38" s="2433"/>
    </row>
    <row r="39" spans="1:9">
      <c r="A39" s="1189"/>
      <c r="B39" s="1189"/>
      <c r="C39" s="1192"/>
      <c r="D39" s="1189"/>
      <c r="E39" s="1189"/>
      <c r="F39" s="1189"/>
      <c r="G39" s="1189"/>
      <c r="H39" s="1189"/>
      <c r="I39" s="1189"/>
    </row>
    <row r="40" spans="1:9">
      <c r="A40" s="2436" t="s">
        <v>367</v>
      </c>
      <c r="B40" s="2436"/>
      <c r="C40" s="2436"/>
      <c r="D40" s="2436"/>
      <c r="E40" s="2436"/>
      <c r="F40" s="2436"/>
      <c r="G40" s="2436"/>
      <c r="H40" s="2436"/>
      <c r="I40" s="2436"/>
    </row>
    <row r="41" spans="1:9">
      <c r="A41" s="1189"/>
      <c r="B41" s="1189"/>
      <c r="C41" s="1192"/>
      <c r="D41" s="1189"/>
      <c r="E41" s="1189"/>
      <c r="F41" s="1189"/>
      <c r="G41" s="1189"/>
      <c r="H41" s="1189"/>
      <c r="I41" s="1189"/>
    </row>
    <row r="42" spans="1:9">
      <c r="A42" s="1225" t="s">
        <v>88</v>
      </c>
      <c r="B42" s="1225" t="s">
        <v>25</v>
      </c>
      <c r="C42" s="1226" t="s">
        <v>89</v>
      </c>
      <c r="D42" s="2431" t="s">
        <v>90</v>
      </c>
      <c r="E42" s="2431"/>
      <c r="F42" s="2431"/>
      <c r="G42" s="2431"/>
      <c r="H42" s="2431"/>
      <c r="I42" s="2431"/>
    </row>
    <row r="43" spans="1:9">
      <c r="A43" s="1240"/>
      <c r="B43" s="1194"/>
      <c r="C43" s="1201"/>
      <c r="D43" s="2468"/>
      <c r="E43" s="2469"/>
      <c r="F43" s="2469"/>
      <c r="G43" s="2469"/>
      <c r="H43" s="2469"/>
      <c r="I43" s="2470"/>
    </row>
    <row r="44" spans="1:9">
      <c r="A44" s="1241"/>
      <c r="B44" s="1196"/>
      <c r="C44" s="1220"/>
      <c r="D44" s="2415"/>
      <c r="E44" s="2416"/>
      <c r="F44" s="2416"/>
      <c r="G44" s="2416"/>
      <c r="H44" s="2416"/>
      <c r="I44" s="2417"/>
    </row>
    <row r="45" spans="1:9">
      <c r="A45" s="1202" t="s">
        <v>34</v>
      </c>
      <c r="B45" s="1203">
        <v>0</v>
      </c>
      <c r="C45" s="2434"/>
      <c r="D45" s="2435"/>
      <c r="E45" s="2435"/>
      <c r="F45" s="2435"/>
      <c r="G45" s="2435"/>
      <c r="H45" s="2435"/>
      <c r="I45" s="2435"/>
    </row>
    <row r="46" spans="1:9">
      <c r="A46" s="1189"/>
      <c r="B46" s="1189"/>
      <c r="C46" s="1192"/>
      <c r="D46" s="1189"/>
      <c r="E46" s="1189"/>
      <c r="F46" s="1189"/>
      <c r="G46" s="1189"/>
      <c r="H46" s="1189"/>
      <c r="I46" s="1189"/>
    </row>
    <row r="47" spans="1:9">
      <c r="A47" s="2436" t="s">
        <v>369</v>
      </c>
      <c r="B47" s="2436"/>
      <c r="C47" s="2436"/>
      <c r="D47" s="2436"/>
      <c r="E47" s="2436"/>
      <c r="F47" s="2436"/>
      <c r="G47" s="2436"/>
      <c r="H47" s="2436"/>
      <c r="I47" s="2436"/>
    </row>
    <row r="48" spans="1:9">
      <c r="A48" s="1189"/>
      <c r="B48" s="1189"/>
      <c r="C48" s="1193"/>
      <c r="D48" s="1189"/>
      <c r="E48" s="1189"/>
      <c r="F48" s="1189"/>
      <c r="G48" s="1189"/>
      <c r="H48" s="1189"/>
      <c r="I48" s="1189"/>
    </row>
    <row r="49" spans="1:9">
      <c r="A49" s="1225" t="s">
        <v>25</v>
      </c>
      <c r="B49" s="1226" t="s">
        <v>370</v>
      </c>
      <c r="C49" s="2410" t="s">
        <v>91</v>
      </c>
      <c r="D49" s="2410"/>
      <c r="E49" s="2410"/>
      <c r="F49" s="2410"/>
      <c r="G49" s="2410"/>
      <c r="H49" s="2410"/>
      <c r="I49" s="2410"/>
    </row>
    <row r="50" spans="1:9">
      <c r="A50" s="1242"/>
      <c r="B50" s="1222"/>
      <c r="C50" s="2422"/>
      <c r="D50" s="2422"/>
      <c r="E50" s="2422"/>
      <c r="F50" s="2422"/>
      <c r="G50" s="2422"/>
      <c r="H50" s="2422"/>
      <c r="I50" s="2423"/>
    </row>
    <row r="51" spans="1:9">
      <c r="A51" s="1243"/>
      <c r="B51" s="1196"/>
      <c r="C51" s="2475"/>
      <c r="D51" s="2476"/>
      <c r="E51" s="2476"/>
      <c r="F51" s="2476"/>
      <c r="G51" s="2476"/>
      <c r="H51" s="2476"/>
      <c r="I51" s="2477"/>
    </row>
    <row r="52" spans="1:9">
      <c r="A52" s="1244"/>
      <c r="B52" s="1221"/>
      <c r="C52" s="2478"/>
      <c r="D52" s="2478"/>
      <c r="E52" s="2478"/>
      <c r="F52" s="2478"/>
      <c r="G52" s="2478"/>
      <c r="H52" s="2478"/>
      <c r="I52" s="2479"/>
    </row>
    <row r="53" spans="1:9">
      <c r="A53" s="1203">
        <v>0</v>
      </c>
      <c r="B53" s="1203">
        <v>0</v>
      </c>
      <c r="C53" s="2480" t="s">
        <v>34</v>
      </c>
      <c r="D53" s="2480"/>
      <c r="E53" s="2480"/>
      <c r="F53" s="2480"/>
      <c r="G53" s="2480"/>
      <c r="H53" s="2480"/>
      <c r="I53" s="2480"/>
    </row>
    <row r="54" spans="1:9">
      <c r="A54" s="1189"/>
      <c r="B54" s="1189"/>
      <c r="C54" s="1193"/>
      <c r="D54" s="1189"/>
      <c r="E54" s="1189"/>
      <c r="F54" s="1189"/>
      <c r="G54" s="1189"/>
      <c r="H54" s="1189"/>
      <c r="I54" s="1189"/>
    </row>
    <row r="55" spans="1:9">
      <c r="A55" s="2436" t="s">
        <v>372</v>
      </c>
      <c r="B55" s="2436"/>
      <c r="C55" s="2436"/>
      <c r="D55" s="2436"/>
      <c r="E55" s="2436"/>
      <c r="F55" s="2436"/>
      <c r="G55" s="2436"/>
      <c r="H55" s="2436"/>
      <c r="I55" s="2436"/>
    </row>
    <row r="56" spans="1:9">
      <c r="A56" s="1189"/>
      <c r="B56" s="1189"/>
      <c r="C56" s="1193"/>
      <c r="D56" s="1189"/>
      <c r="E56" s="1189"/>
      <c r="F56" s="1189"/>
      <c r="G56" s="1189"/>
      <c r="H56" s="1189"/>
      <c r="I56" s="1189"/>
    </row>
    <row r="57" spans="1:9" ht="31.5">
      <c r="A57" s="2481" t="s">
        <v>373</v>
      </c>
      <c r="B57" s="2482"/>
      <c r="C57" s="1227" t="s">
        <v>227</v>
      </c>
      <c r="D57" s="1227" t="s">
        <v>137</v>
      </c>
      <c r="E57" s="1227" t="s">
        <v>138</v>
      </c>
      <c r="F57" s="1227" t="s">
        <v>374</v>
      </c>
      <c r="G57" s="1227" t="s">
        <v>228</v>
      </c>
      <c r="H57" s="1190"/>
      <c r="I57" s="1190"/>
    </row>
    <row r="58" spans="1:9">
      <c r="A58" s="2700" t="s">
        <v>972</v>
      </c>
      <c r="B58" s="2701"/>
      <c r="C58" s="1249" t="s">
        <v>164</v>
      </c>
      <c r="D58" s="1250"/>
      <c r="E58" s="1250">
        <v>480000</v>
      </c>
      <c r="F58" s="1251">
        <v>43865</v>
      </c>
      <c r="G58" s="1252">
        <v>43878</v>
      </c>
      <c r="H58" s="1189"/>
      <c r="I58" s="1189"/>
    </row>
    <row r="59" spans="1:9">
      <c r="A59" s="2705" t="s">
        <v>973</v>
      </c>
      <c r="B59" s="2706"/>
      <c r="C59" s="1253">
        <v>6720800</v>
      </c>
      <c r="D59" s="1254">
        <v>480000</v>
      </c>
      <c r="E59" s="1254"/>
      <c r="F59" s="1255" t="s">
        <v>974</v>
      </c>
      <c r="G59" s="1256"/>
      <c r="H59" s="1189"/>
      <c r="I59" s="1189"/>
    </row>
    <row r="60" spans="1:9">
      <c r="A60" s="2700" t="s">
        <v>972</v>
      </c>
      <c r="B60" s="2701"/>
      <c r="C60" s="1249" t="s">
        <v>164</v>
      </c>
      <c r="D60" s="1250"/>
      <c r="E60" s="1250">
        <v>235000</v>
      </c>
      <c r="F60" s="1257">
        <v>43865</v>
      </c>
      <c r="G60" s="1252">
        <v>43878</v>
      </c>
      <c r="H60" s="1189"/>
      <c r="I60" s="1189"/>
    </row>
    <row r="61" spans="1:9">
      <c r="A61" s="2705" t="s">
        <v>975</v>
      </c>
      <c r="B61" s="2706"/>
      <c r="C61" s="1258">
        <v>6720800</v>
      </c>
      <c r="D61" s="1259">
        <v>235000</v>
      </c>
      <c r="E61" s="1259"/>
      <c r="F61" s="1260" t="s">
        <v>974</v>
      </c>
      <c r="G61" s="1261"/>
      <c r="H61" s="1189"/>
      <c r="I61" s="1189"/>
    </row>
    <row r="62" spans="1:9">
      <c r="A62" s="2700" t="s">
        <v>976</v>
      </c>
      <c r="B62" s="2701"/>
      <c r="C62" s="1262" t="s">
        <v>209</v>
      </c>
      <c r="D62" s="1263"/>
      <c r="E62" s="1263">
        <v>10000</v>
      </c>
      <c r="F62" s="1264">
        <v>43928</v>
      </c>
      <c r="G62" s="1265"/>
      <c r="H62" s="1189"/>
      <c r="I62" s="1189"/>
    </row>
    <row r="63" spans="1:9">
      <c r="A63" s="2692" t="s">
        <v>977</v>
      </c>
      <c r="B63" s="2693"/>
      <c r="C63" s="1266">
        <v>6720800</v>
      </c>
      <c r="D63" s="1267">
        <v>10000</v>
      </c>
      <c r="E63" s="1267"/>
      <c r="F63" s="1268" t="s">
        <v>978</v>
      </c>
      <c r="G63" s="1269">
        <v>43937</v>
      </c>
      <c r="H63" s="1189"/>
      <c r="I63" s="1189"/>
    </row>
    <row r="64" spans="1:9">
      <c r="A64" s="2700" t="s">
        <v>979</v>
      </c>
      <c r="B64" s="2701"/>
      <c r="C64" s="1270" t="s">
        <v>980</v>
      </c>
      <c r="D64" s="1263"/>
      <c r="E64" s="1263">
        <v>39264</v>
      </c>
      <c r="F64" s="1264"/>
      <c r="G64" s="1265"/>
      <c r="H64" s="1189"/>
      <c r="I64" s="1189"/>
    </row>
    <row r="65" spans="1:7">
      <c r="A65" s="2684"/>
      <c r="B65" s="2685"/>
      <c r="C65" s="1271" t="s">
        <v>163</v>
      </c>
      <c r="D65" s="1272">
        <v>39264</v>
      </c>
      <c r="E65" s="1272"/>
      <c r="F65" s="1273">
        <v>43997</v>
      </c>
      <c r="G65" s="1274">
        <v>43997</v>
      </c>
    </row>
    <row r="66" spans="1:7">
      <c r="A66" s="2694" t="s">
        <v>981</v>
      </c>
      <c r="B66" s="2695"/>
      <c r="C66" s="1275" t="s">
        <v>164</v>
      </c>
      <c r="D66" s="1276"/>
      <c r="E66" s="1276">
        <v>-30000</v>
      </c>
      <c r="F66" s="1277"/>
      <c r="G66" s="1278"/>
    </row>
    <row r="67" spans="1:7">
      <c r="A67" s="2684"/>
      <c r="B67" s="2685"/>
      <c r="C67" s="1279">
        <v>5180430</v>
      </c>
      <c r="D67" s="1280"/>
      <c r="E67" s="1280">
        <v>30000</v>
      </c>
      <c r="F67" s="1281">
        <v>43999</v>
      </c>
      <c r="G67" s="1282">
        <v>43999</v>
      </c>
    </row>
    <row r="68" spans="1:7">
      <c r="A68" s="2694" t="s">
        <v>982</v>
      </c>
      <c r="B68" s="2707"/>
      <c r="C68" s="1283" t="s">
        <v>983</v>
      </c>
      <c r="D68" s="1284"/>
      <c r="E68" s="1285">
        <v>29400</v>
      </c>
      <c r="F68" s="1264"/>
      <c r="G68" s="1286"/>
    </row>
    <row r="69" spans="1:7">
      <c r="A69" s="2684"/>
      <c r="B69" s="2710"/>
      <c r="C69" s="1279">
        <v>6480710</v>
      </c>
      <c r="D69" s="1287">
        <v>29400</v>
      </c>
      <c r="E69" s="1288"/>
      <c r="F69" s="1281">
        <v>43999</v>
      </c>
      <c r="G69" s="1282">
        <v>43999</v>
      </c>
    </row>
    <row r="70" spans="1:7">
      <c r="A70" s="2694" t="s">
        <v>984</v>
      </c>
      <c r="B70" s="2695"/>
      <c r="C70" s="1262">
        <v>5110300</v>
      </c>
      <c r="D70" s="1267"/>
      <c r="E70" s="1289">
        <v>57170.93</v>
      </c>
      <c r="F70" s="1290">
        <v>44012</v>
      </c>
      <c r="G70" s="1269">
        <v>44012</v>
      </c>
    </row>
    <row r="71" spans="1:7">
      <c r="A71" s="2684" t="s">
        <v>985</v>
      </c>
      <c r="B71" s="2685"/>
      <c r="C71" s="1279">
        <v>6480311</v>
      </c>
      <c r="D71" s="1280">
        <v>57170.93</v>
      </c>
      <c r="E71" s="1291"/>
      <c r="F71" s="1281"/>
      <c r="G71" s="1282"/>
    </row>
    <row r="72" spans="1:7">
      <c r="A72" s="2694" t="s">
        <v>986</v>
      </c>
      <c r="B72" s="2711"/>
      <c r="C72" s="1262" t="s">
        <v>210</v>
      </c>
      <c r="D72" s="1263"/>
      <c r="E72" s="1292">
        <v>90000</v>
      </c>
      <c r="F72" s="1264">
        <v>43984</v>
      </c>
      <c r="G72" s="1265">
        <v>44012</v>
      </c>
    </row>
    <row r="73" spans="1:7">
      <c r="A73" s="2684" t="s">
        <v>211</v>
      </c>
      <c r="B73" s="2685"/>
      <c r="C73" s="1341">
        <v>6720500</v>
      </c>
      <c r="D73" s="1272">
        <v>90000</v>
      </c>
      <c r="E73" s="1342"/>
      <c r="F73" s="1298" t="s">
        <v>987</v>
      </c>
      <c r="G73" s="1274"/>
    </row>
    <row r="74" spans="1:7">
      <c r="A74" s="2700" t="s">
        <v>979</v>
      </c>
      <c r="B74" s="2701"/>
      <c r="C74" s="1270" t="s">
        <v>980</v>
      </c>
      <c r="D74" s="1263"/>
      <c r="E74" s="1263">
        <v>38282</v>
      </c>
      <c r="F74" s="1264"/>
      <c r="G74" s="1265"/>
    </row>
    <row r="75" spans="1:7">
      <c r="A75" s="2684"/>
      <c r="B75" s="2685"/>
      <c r="C75" s="1271" t="s">
        <v>163</v>
      </c>
      <c r="D75" s="1272">
        <v>38282</v>
      </c>
      <c r="E75" s="1272"/>
      <c r="F75" s="1273">
        <v>43997</v>
      </c>
      <c r="G75" s="1274">
        <v>43997</v>
      </c>
    </row>
    <row r="76" spans="1:7">
      <c r="A76" s="2694" t="s">
        <v>988</v>
      </c>
      <c r="B76" s="2695"/>
      <c r="C76" s="1262" t="s">
        <v>989</v>
      </c>
      <c r="D76" s="1263"/>
      <c r="E76" s="1292">
        <v>12618</v>
      </c>
      <c r="F76" s="1264"/>
      <c r="G76" s="1265"/>
    </row>
    <row r="77" spans="1:7">
      <c r="A77" s="2684"/>
      <c r="B77" s="2685"/>
      <c r="C77" s="1271" t="s">
        <v>990</v>
      </c>
      <c r="D77" s="1272">
        <v>12618</v>
      </c>
      <c r="E77" s="1297"/>
      <c r="F77" s="1273">
        <v>44043</v>
      </c>
      <c r="G77" s="1274">
        <v>44043</v>
      </c>
    </row>
    <row r="78" spans="1:7">
      <c r="A78" s="2692" t="s">
        <v>991</v>
      </c>
      <c r="B78" s="2704"/>
      <c r="C78" s="1262" t="s">
        <v>895</v>
      </c>
      <c r="D78" s="1263"/>
      <c r="E78" s="1292">
        <v>10400</v>
      </c>
      <c r="F78" s="1264">
        <v>44026</v>
      </c>
      <c r="G78" s="1265">
        <v>44043</v>
      </c>
    </row>
    <row r="79" spans="1:7">
      <c r="A79" s="2692"/>
      <c r="B79" s="2693"/>
      <c r="C79" s="1293" t="s">
        <v>992</v>
      </c>
      <c r="D79" s="1294">
        <v>10400</v>
      </c>
      <c r="E79" s="1295"/>
      <c r="F79" s="1298" t="s">
        <v>993</v>
      </c>
      <c r="G79" s="1296"/>
    </row>
    <row r="80" spans="1:7">
      <c r="A80" s="2694" t="s">
        <v>982</v>
      </c>
      <c r="B80" s="2707"/>
      <c r="C80" s="1262" t="s">
        <v>983</v>
      </c>
      <c r="D80" s="1299"/>
      <c r="E80" s="1300">
        <v>2097</v>
      </c>
      <c r="F80" s="1264"/>
      <c r="G80" s="1265"/>
    </row>
    <row r="81" spans="1:7">
      <c r="A81" s="2692"/>
      <c r="B81" s="2693"/>
      <c r="C81" s="1301" t="s">
        <v>994</v>
      </c>
      <c r="D81" s="1302"/>
      <c r="E81" s="1303">
        <v>14980</v>
      </c>
      <c r="F81" s="1304"/>
      <c r="G81" s="1296"/>
    </row>
    <row r="82" spans="1:7">
      <c r="A82" s="2692"/>
      <c r="B82" s="2712"/>
      <c r="C82" s="1305">
        <v>6480710</v>
      </c>
      <c r="D82" s="1287">
        <v>17077</v>
      </c>
      <c r="E82" s="1288"/>
      <c r="F82" s="1281">
        <v>44074</v>
      </c>
      <c r="G82" s="1282">
        <v>44074</v>
      </c>
    </row>
    <row r="83" spans="1:7">
      <c r="A83" s="2694" t="s">
        <v>995</v>
      </c>
      <c r="B83" s="2707"/>
      <c r="C83" s="1283" t="s">
        <v>996</v>
      </c>
      <c r="D83" s="1284"/>
      <c r="E83" s="1285">
        <v>1534</v>
      </c>
      <c r="F83" s="1290"/>
      <c r="G83" s="1286"/>
    </row>
    <row r="84" spans="1:7">
      <c r="A84" s="2692" t="s">
        <v>997</v>
      </c>
      <c r="B84" s="2712"/>
      <c r="C84" s="1306" t="s">
        <v>998</v>
      </c>
      <c r="D84" s="1307"/>
      <c r="E84" s="1308">
        <v>56000</v>
      </c>
      <c r="F84" s="1309"/>
      <c r="G84" s="1310"/>
    </row>
    <row r="85" spans="1:7">
      <c r="A85" s="1311"/>
      <c r="B85" s="1312"/>
      <c r="C85" s="1306" t="s">
        <v>398</v>
      </c>
      <c r="D85" s="1313"/>
      <c r="E85" s="1314">
        <v>18928</v>
      </c>
      <c r="F85" s="1290"/>
      <c r="G85" s="1315"/>
    </row>
    <row r="86" spans="1:7">
      <c r="A86" s="1311"/>
      <c r="B86" s="1312"/>
      <c r="C86" s="1301" t="s">
        <v>402</v>
      </c>
      <c r="D86" s="1313"/>
      <c r="E86" s="1314">
        <v>1120</v>
      </c>
      <c r="F86" s="1290"/>
      <c r="G86" s="1315"/>
    </row>
    <row r="87" spans="1:7">
      <c r="A87" s="1316"/>
      <c r="B87" s="1317"/>
      <c r="C87" s="1279" t="s">
        <v>999</v>
      </c>
      <c r="D87" s="1318">
        <v>77582</v>
      </c>
      <c r="E87" s="1288"/>
      <c r="F87" s="1281">
        <v>44074</v>
      </c>
      <c r="G87" s="1319">
        <v>44074</v>
      </c>
    </row>
    <row r="88" spans="1:7">
      <c r="A88" s="2694" t="s">
        <v>1000</v>
      </c>
      <c r="B88" s="2695"/>
      <c r="C88" s="1301" t="s">
        <v>212</v>
      </c>
      <c r="D88" s="1322"/>
      <c r="E88" s="1300">
        <v>-305000</v>
      </c>
      <c r="F88" s="1304"/>
      <c r="G88" s="1323"/>
    </row>
    <row r="89" spans="1:7">
      <c r="A89" s="2692" t="s">
        <v>1001</v>
      </c>
      <c r="B89" s="2693"/>
      <c r="C89" s="1306" t="s">
        <v>151</v>
      </c>
      <c r="D89" s="1324"/>
      <c r="E89" s="1325">
        <v>165000</v>
      </c>
      <c r="F89" s="1309"/>
      <c r="G89" s="1321"/>
    </row>
    <row r="90" spans="1:7">
      <c r="A90" s="2708" t="s">
        <v>1002</v>
      </c>
      <c r="B90" s="2709"/>
      <c r="C90" s="1301" t="s">
        <v>164</v>
      </c>
      <c r="D90" s="1320"/>
      <c r="E90" s="1325">
        <v>25000</v>
      </c>
      <c r="F90" s="1304"/>
      <c r="G90" s="1326"/>
    </row>
    <row r="91" spans="1:7">
      <c r="A91" s="2692" t="s">
        <v>1003</v>
      </c>
      <c r="B91" s="2693"/>
      <c r="C91" s="1305" t="s">
        <v>192</v>
      </c>
      <c r="D91" s="1327"/>
      <c r="E91" s="1308">
        <v>30000</v>
      </c>
      <c r="F91" s="1309"/>
      <c r="G91" s="1310"/>
    </row>
    <row r="92" spans="1:7">
      <c r="A92" s="2692" t="s">
        <v>1004</v>
      </c>
      <c r="B92" s="2693"/>
      <c r="C92" s="1306" t="s">
        <v>147</v>
      </c>
      <c r="D92" s="1324"/>
      <c r="E92" s="1308">
        <v>15000</v>
      </c>
      <c r="F92" s="1309"/>
      <c r="G92" s="1310"/>
    </row>
    <row r="93" spans="1:7">
      <c r="A93" s="2696" t="s">
        <v>1005</v>
      </c>
      <c r="B93" s="2697"/>
      <c r="C93" s="1306" t="s">
        <v>195</v>
      </c>
      <c r="D93" s="1324"/>
      <c r="E93" s="1303">
        <v>30000</v>
      </c>
      <c r="F93" s="1304"/>
      <c r="G93" s="1310"/>
    </row>
    <row r="94" spans="1:7">
      <c r="A94" s="2684" t="s">
        <v>1006</v>
      </c>
      <c r="B94" s="2685"/>
      <c r="C94" s="1271" t="s">
        <v>1007</v>
      </c>
      <c r="D94" s="1318"/>
      <c r="E94" s="1288">
        <v>40000</v>
      </c>
      <c r="F94" s="1281">
        <v>44104</v>
      </c>
      <c r="G94" s="1319">
        <v>44104</v>
      </c>
    </row>
    <row r="95" spans="1:7">
      <c r="A95" s="2686" t="s">
        <v>1008</v>
      </c>
      <c r="B95" s="2687"/>
      <c r="C95" s="1262" t="s">
        <v>219</v>
      </c>
      <c r="D95" s="1328">
        <v>-300000</v>
      </c>
      <c r="E95" s="1300"/>
      <c r="F95" s="1264"/>
      <c r="G95" s="1321"/>
    </row>
    <row r="96" spans="1:7">
      <c r="A96" s="2684" t="s">
        <v>1009</v>
      </c>
      <c r="B96" s="2685"/>
      <c r="C96" s="1271" t="s">
        <v>212</v>
      </c>
      <c r="D96" s="1318"/>
      <c r="E96" s="1329">
        <v>-300000</v>
      </c>
      <c r="F96" s="1273"/>
      <c r="G96" s="1330"/>
    </row>
    <row r="97" spans="1:7">
      <c r="A97" s="2686" t="s">
        <v>1010</v>
      </c>
      <c r="B97" s="2687"/>
      <c r="C97" s="1262" t="s">
        <v>1011</v>
      </c>
      <c r="D97" s="1320">
        <v>-68280</v>
      </c>
      <c r="E97" s="1300"/>
      <c r="F97" s="1331" t="s">
        <v>1012</v>
      </c>
      <c r="G97" s="1323"/>
    </row>
    <row r="98" spans="1:7">
      <c r="A98" s="2684" t="s">
        <v>1013</v>
      </c>
      <c r="B98" s="2685"/>
      <c r="C98" s="1271" t="s">
        <v>1014</v>
      </c>
      <c r="D98" s="1332"/>
      <c r="E98" s="1329">
        <v>-68280</v>
      </c>
      <c r="F98" s="1281">
        <v>44138</v>
      </c>
      <c r="G98" s="1319">
        <v>44141</v>
      </c>
    </row>
    <row r="99" spans="1:7">
      <c r="A99" s="2694" t="s">
        <v>1015</v>
      </c>
      <c r="B99" s="2695"/>
      <c r="C99" s="1262" t="s">
        <v>994</v>
      </c>
      <c r="D99" s="1320"/>
      <c r="E99" s="1300">
        <v>14249</v>
      </c>
      <c r="F99" s="1264"/>
      <c r="G99" s="1323"/>
    </row>
    <row r="100" spans="1:7">
      <c r="A100" s="2713"/>
      <c r="B100" s="2714"/>
      <c r="C100" s="1271" t="s">
        <v>214</v>
      </c>
      <c r="D100" s="1332">
        <v>14249</v>
      </c>
      <c r="E100" s="1329"/>
      <c r="F100" s="1273"/>
      <c r="G100" s="1319"/>
    </row>
    <row r="101" spans="1:7">
      <c r="A101" s="2686" t="s">
        <v>1016</v>
      </c>
      <c r="B101" s="2687"/>
      <c r="C101" s="1301" t="s">
        <v>1017</v>
      </c>
      <c r="D101" s="1328"/>
      <c r="E101" s="1300">
        <v>60986.1</v>
      </c>
      <c r="F101" s="1264"/>
      <c r="G101" s="1323"/>
    </row>
    <row r="102" spans="1:7">
      <c r="A102" s="2684"/>
      <c r="B102" s="2685"/>
      <c r="C102" s="1279" t="s">
        <v>1018</v>
      </c>
      <c r="D102" s="1318">
        <v>60986.1</v>
      </c>
      <c r="E102" s="1329"/>
      <c r="F102" s="1281" t="s">
        <v>1019</v>
      </c>
      <c r="G102" s="1319" t="s">
        <v>1020</v>
      </c>
    </row>
    <row r="103" spans="1:7">
      <c r="A103" s="2694" t="s">
        <v>1021</v>
      </c>
      <c r="B103" s="2695"/>
      <c r="C103" s="1301" t="s">
        <v>1022</v>
      </c>
      <c r="D103" s="1320"/>
      <c r="E103" s="1303">
        <v>-25000</v>
      </c>
      <c r="F103" s="1304">
        <v>44172</v>
      </c>
      <c r="G103" s="1323">
        <v>44172</v>
      </c>
    </row>
    <row r="104" spans="1:7">
      <c r="A104" s="2702"/>
      <c r="B104" s="2703"/>
      <c r="C104" s="1306" t="s">
        <v>218</v>
      </c>
      <c r="D104" s="1324"/>
      <c r="E104" s="1325">
        <v>-5000</v>
      </c>
      <c r="F104" s="1333"/>
      <c r="G104" s="1321"/>
    </row>
    <row r="105" spans="1:7">
      <c r="A105" s="2690"/>
      <c r="B105" s="2691"/>
      <c r="C105" s="1271" t="s">
        <v>216</v>
      </c>
      <c r="D105" s="1318"/>
      <c r="E105" s="1288">
        <v>30000</v>
      </c>
      <c r="F105" s="1281"/>
      <c r="G105" s="1330"/>
    </row>
    <row r="106" spans="1:7">
      <c r="A106" s="2694" t="s">
        <v>1023</v>
      </c>
      <c r="B106" s="2695"/>
      <c r="C106" s="1262" t="s">
        <v>172</v>
      </c>
      <c r="D106" s="1334"/>
      <c r="E106" s="1303">
        <v>-70000</v>
      </c>
      <c r="F106" s="1264">
        <v>44175</v>
      </c>
      <c r="G106" s="1323">
        <v>44175</v>
      </c>
    </row>
    <row r="107" spans="1:7">
      <c r="A107" s="2684" t="s">
        <v>1024</v>
      </c>
      <c r="B107" s="2685"/>
      <c r="C107" s="1271" t="s">
        <v>216</v>
      </c>
      <c r="D107" s="1332"/>
      <c r="E107" s="1288">
        <v>70000</v>
      </c>
      <c r="F107" s="1273"/>
      <c r="G107" s="1319"/>
    </row>
    <row r="108" spans="1:7">
      <c r="A108" s="2694" t="s">
        <v>1025</v>
      </c>
      <c r="B108" s="2695"/>
      <c r="C108" s="1262" t="s">
        <v>164</v>
      </c>
      <c r="D108" s="1328"/>
      <c r="E108" s="1300">
        <v>-60000</v>
      </c>
      <c r="F108" s="1264"/>
      <c r="G108" s="1323"/>
    </row>
    <row r="109" spans="1:7">
      <c r="A109" s="2684" t="s">
        <v>1026</v>
      </c>
      <c r="B109" s="2685"/>
      <c r="C109" s="1271">
        <v>5580300</v>
      </c>
      <c r="D109" s="1318"/>
      <c r="E109" s="1329">
        <v>60000</v>
      </c>
      <c r="F109" s="1273"/>
      <c r="G109" s="1319"/>
    </row>
    <row r="110" spans="1:7">
      <c r="A110" s="2692" t="s">
        <v>1027</v>
      </c>
      <c r="B110" s="2693"/>
      <c r="C110" s="1301" t="s">
        <v>1028</v>
      </c>
      <c r="D110" s="1328"/>
      <c r="E110" s="1300">
        <v>-7600</v>
      </c>
      <c r="F110" s="1304"/>
      <c r="G110" s="1321"/>
    </row>
    <row r="111" spans="1:7">
      <c r="A111" s="2684" t="s">
        <v>1029</v>
      </c>
      <c r="B111" s="2685"/>
      <c r="C111" s="1279" t="s">
        <v>151</v>
      </c>
      <c r="D111" s="1318"/>
      <c r="E111" s="1329">
        <v>7600</v>
      </c>
      <c r="F111" s="1281"/>
      <c r="G111" s="1330"/>
    </row>
    <row r="112" spans="1:7">
      <c r="A112" s="2694" t="s">
        <v>1030</v>
      </c>
      <c r="B112" s="2695"/>
      <c r="C112" s="1283" t="s">
        <v>1031</v>
      </c>
      <c r="D112" s="1328"/>
      <c r="E112" s="1300">
        <v>1000</v>
      </c>
      <c r="F112" s="1264">
        <v>44193</v>
      </c>
      <c r="G112" s="1278">
        <v>44193</v>
      </c>
    </row>
    <row r="113" spans="1:7">
      <c r="A113" s="2690"/>
      <c r="B113" s="2691"/>
      <c r="C113" s="1279" t="s">
        <v>391</v>
      </c>
      <c r="D113" s="1318"/>
      <c r="E113" s="1329">
        <v>-1000</v>
      </c>
      <c r="F113" s="1273"/>
      <c r="G113" s="1330"/>
    </row>
    <row r="114" spans="1:7">
      <c r="A114" s="2694" t="s">
        <v>1032</v>
      </c>
      <c r="B114" s="2695"/>
      <c r="C114" s="1262" t="s">
        <v>380</v>
      </c>
      <c r="D114" s="1328">
        <v>9000</v>
      </c>
      <c r="E114" s="1300"/>
      <c r="F114" s="1264"/>
      <c r="G114" s="1286"/>
    </row>
    <row r="115" spans="1:7">
      <c r="A115" s="2690"/>
      <c r="B115" s="2691"/>
      <c r="C115" s="1271" t="s">
        <v>216</v>
      </c>
      <c r="D115" s="1318"/>
      <c r="E115" s="1329">
        <v>9000</v>
      </c>
      <c r="F115" s="1273"/>
      <c r="G115" s="1282"/>
    </row>
    <row r="116" spans="1:7">
      <c r="A116" s="2692" t="s">
        <v>1033</v>
      </c>
      <c r="B116" s="2693"/>
      <c r="C116" s="1301" t="s">
        <v>217</v>
      </c>
      <c r="D116" s="1328">
        <v>24000</v>
      </c>
      <c r="E116" s="1300"/>
      <c r="F116" s="1264"/>
      <c r="G116" s="1323"/>
    </row>
    <row r="117" spans="1:7">
      <c r="A117" s="2684" t="s">
        <v>1034</v>
      </c>
      <c r="B117" s="2685"/>
      <c r="C117" s="1279" t="s">
        <v>151</v>
      </c>
      <c r="D117" s="1318"/>
      <c r="E117" s="1329">
        <v>24000</v>
      </c>
      <c r="F117" s="1273"/>
      <c r="G117" s="1319"/>
    </row>
    <row r="118" spans="1:7">
      <c r="A118" s="2694" t="s">
        <v>1035</v>
      </c>
      <c r="B118" s="2695"/>
      <c r="C118" s="1301" t="s">
        <v>147</v>
      </c>
      <c r="D118" s="1328"/>
      <c r="E118" s="1303">
        <v>2022</v>
      </c>
      <c r="F118" s="1264"/>
      <c r="G118" s="1323"/>
    </row>
    <row r="119" spans="1:7">
      <c r="A119" s="2684" t="s">
        <v>1036</v>
      </c>
      <c r="B119" s="2685"/>
      <c r="C119" s="1279" t="s">
        <v>1037</v>
      </c>
      <c r="D119" s="1318">
        <v>2022</v>
      </c>
      <c r="E119" s="1288"/>
      <c r="F119" s="1273">
        <v>44193</v>
      </c>
      <c r="G119" s="1319">
        <v>44193</v>
      </c>
    </row>
    <row r="120" spans="1:7">
      <c r="A120" s="2694" t="s">
        <v>1038</v>
      </c>
      <c r="B120" s="2695"/>
      <c r="C120" s="1301" t="s">
        <v>419</v>
      </c>
      <c r="D120" s="1320"/>
      <c r="E120" s="1300">
        <v>-2113000</v>
      </c>
      <c r="F120" s="1304"/>
      <c r="G120" s="1321"/>
    </row>
    <row r="121" spans="1:7">
      <c r="A121" s="2684" t="s">
        <v>1039</v>
      </c>
      <c r="B121" s="2685"/>
      <c r="C121" s="1279" t="s">
        <v>1040</v>
      </c>
      <c r="D121" s="1332">
        <v>-2113000</v>
      </c>
      <c r="E121" s="1329"/>
      <c r="F121" s="1281">
        <v>44196</v>
      </c>
      <c r="G121" s="1330">
        <v>44196</v>
      </c>
    </row>
    <row r="122" spans="1:7">
      <c r="A122" s="2686" t="s">
        <v>1041</v>
      </c>
      <c r="B122" s="2687"/>
      <c r="C122" s="1262">
        <v>6720400</v>
      </c>
      <c r="D122" s="1343">
        <v>-59435</v>
      </c>
      <c r="E122" s="1300"/>
      <c r="F122" s="1290"/>
      <c r="G122" s="1315"/>
    </row>
    <row r="123" spans="1:7">
      <c r="A123" s="2688"/>
      <c r="B123" s="2689"/>
      <c r="C123" s="1279" t="s">
        <v>1042</v>
      </c>
      <c r="D123" s="1332"/>
      <c r="E123" s="1288">
        <v>-59435</v>
      </c>
      <c r="F123" s="1281"/>
      <c r="G123" s="1330"/>
    </row>
    <row r="124" spans="1:7">
      <c r="A124" s="2686" t="s">
        <v>1043</v>
      </c>
      <c r="B124" s="2687"/>
      <c r="C124" s="1262" t="s">
        <v>207</v>
      </c>
      <c r="D124" s="1328">
        <v>-3798.22</v>
      </c>
      <c r="E124" s="1303"/>
      <c r="F124" s="1304"/>
      <c r="G124" s="1321"/>
    </row>
    <row r="125" spans="1:7">
      <c r="A125" s="2690"/>
      <c r="B125" s="2691"/>
      <c r="C125" s="1271" t="s">
        <v>1044</v>
      </c>
      <c r="D125" s="1332"/>
      <c r="E125" s="1288">
        <v>-3798.22</v>
      </c>
      <c r="F125" s="1281"/>
      <c r="G125" s="1330"/>
    </row>
    <row r="126" spans="1:7">
      <c r="A126" s="2694" t="s">
        <v>1045</v>
      </c>
      <c r="B126" s="2695"/>
      <c r="C126" s="1262" t="s">
        <v>1046</v>
      </c>
      <c r="D126" s="1320">
        <v>-13855.7</v>
      </c>
      <c r="E126" s="1285"/>
      <c r="F126" s="1264"/>
      <c r="G126" s="1321"/>
    </row>
    <row r="127" spans="1:7">
      <c r="A127" s="2688"/>
      <c r="B127" s="2689"/>
      <c r="C127" s="1271" t="s">
        <v>161</v>
      </c>
      <c r="D127" s="1332"/>
      <c r="E127" s="1288">
        <v>-13855.7</v>
      </c>
      <c r="F127" s="1273"/>
      <c r="G127" s="1330"/>
    </row>
    <row r="128" spans="1:7">
      <c r="A128" s="2698" t="s">
        <v>220</v>
      </c>
      <c r="B128" s="2699"/>
      <c r="C128" s="1335"/>
      <c r="D128" s="1336">
        <v>-1351317.8899999997</v>
      </c>
      <c r="E128" s="1337">
        <v>-1351317.8899999997</v>
      </c>
      <c r="F128" s="2681"/>
      <c r="G128" s="2682"/>
    </row>
    <row r="129" spans="1:9">
      <c r="A129" s="1217"/>
      <c r="B129" s="1217"/>
      <c r="C129" s="1218"/>
      <c r="D129" s="1218"/>
      <c r="E129" s="1219"/>
      <c r="F129" s="1189"/>
      <c r="G129" s="1189"/>
      <c r="H129" s="1189"/>
      <c r="I129" s="1189"/>
    </row>
    <row r="130" spans="1:9">
      <c r="A130" s="2418" t="s">
        <v>439</v>
      </c>
      <c r="B130" s="2418"/>
      <c r="C130" s="2418"/>
      <c r="D130" s="2418"/>
      <c r="E130" s="2418"/>
      <c r="F130" s="2418"/>
      <c r="G130" s="2418"/>
      <c r="H130" s="2418"/>
      <c r="I130" s="2418"/>
    </row>
    <row r="131" spans="1:9">
      <c r="A131" s="1228" t="s">
        <v>92</v>
      </c>
      <c r="B131" s="1189"/>
      <c r="C131" s="1189"/>
      <c r="D131" s="1189"/>
      <c r="E131" s="1189"/>
      <c r="F131" s="1189"/>
      <c r="G131" s="1189"/>
      <c r="H131" s="1189"/>
      <c r="I131" s="1189"/>
    </row>
    <row r="132" spans="1:9">
      <c r="A132" s="2407" t="s">
        <v>1047</v>
      </c>
      <c r="B132" s="2408"/>
      <c r="C132" s="2408"/>
      <c r="D132" s="2408"/>
      <c r="E132" s="2408"/>
      <c r="F132" s="2408"/>
      <c r="G132" s="2408"/>
      <c r="H132" s="2408"/>
      <c r="I132" s="2409"/>
    </row>
    <row r="133" spans="1:9">
      <c r="A133" s="2407"/>
      <c r="B133" s="2408"/>
      <c r="C133" s="2408"/>
      <c r="D133" s="2408"/>
      <c r="E133" s="2408"/>
      <c r="F133" s="2408"/>
      <c r="G133" s="2408"/>
      <c r="H133" s="2408"/>
      <c r="I133" s="2409"/>
    </row>
    <row r="134" spans="1:9">
      <c r="A134" s="2407"/>
      <c r="B134" s="2408"/>
      <c r="C134" s="2408"/>
      <c r="D134" s="2408"/>
      <c r="E134" s="2408"/>
      <c r="F134" s="2408"/>
      <c r="G134" s="2408"/>
      <c r="H134" s="2408"/>
      <c r="I134" s="2409"/>
    </row>
    <row r="135" spans="1:9">
      <c r="A135" s="1189"/>
      <c r="B135" s="1189"/>
      <c r="C135" s="1189"/>
      <c r="D135" s="1189"/>
      <c r="E135" s="1189"/>
      <c r="F135" s="1189"/>
      <c r="G135" s="1189"/>
      <c r="H135" s="1189"/>
      <c r="I135" s="1189"/>
    </row>
    <row r="136" spans="1:9">
      <c r="A136" s="2436" t="s">
        <v>441</v>
      </c>
      <c r="B136" s="2436"/>
      <c r="C136" s="2436"/>
      <c r="D136" s="2436"/>
      <c r="E136" s="2436"/>
      <c r="F136" s="2436"/>
      <c r="G136" s="2436"/>
      <c r="H136" s="2436"/>
      <c r="I136" s="2436"/>
    </row>
    <row r="137" spans="1:9">
      <c r="A137" s="1189" t="s">
        <v>92</v>
      </c>
      <c r="B137" s="1189"/>
      <c r="C137" s="1189"/>
      <c r="D137" s="1189"/>
      <c r="E137" s="1189"/>
      <c r="F137" s="1189"/>
      <c r="G137" s="1189"/>
      <c r="H137" s="1189"/>
      <c r="I137" s="1189"/>
    </row>
    <row r="138" spans="1:9">
      <c r="A138" s="2407" t="s">
        <v>1048</v>
      </c>
      <c r="B138" s="2408"/>
      <c r="C138" s="2408"/>
      <c r="D138" s="2408"/>
      <c r="E138" s="2408"/>
      <c r="F138" s="2408"/>
      <c r="G138" s="2408"/>
      <c r="H138" s="2408"/>
      <c r="I138" s="2409"/>
    </row>
    <row r="139" spans="1:9">
      <c r="A139" s="2407"/>
      <c r="B139" s="2408"/>
      <c r="C139" s="2408"/>
      <c r="D139" s="2408"/>
      <c r="E139" s="2408"/>
      <c r="F139" s="2408"/>
      <c r="G139" s="2408"/>
      <c r="H139" s="2408"/>
      <c r="I139" s="2409"/>
    </row>
    <row r="140" spans="1:9">
      <c r="A140" s="1217"/>
      <c r="B140" s="1217"/>
      <c r="C140" s="1217"/>
      <c r="D140" s="1217"/>
      <c r="E140" s="1217"/>
      <c r="F140" s="1217"/>
      <c r="G140" s="1217"/>
      <c r="H140" s="1217"/>
      <c r="I140" s="1217"/>
    </row>
    <row r="141" spans="1:9" ht="15">
      <c r="A141" s="1228" t="s">
        <v>1049</v>
      </c>
      <c r="B141" s="1188"/>
      <c r="C141" s="1188"/>
      <c r="D141" s="1188"/>
      <c r="E141" s="1188"/>
      <c r="F141" s="1188"/>
      <c r="G141" s="1188"/>
      <c r="H141" s="1188"/>
      <c r="I141" s="1188"/>
    </row>
    <row r="142" spans="1:9" ht="15">
      <c r="A142" s="1228" t="s">
        <v>1050</v>
      </c>
      <c r="B142" s="1188"/>
      <c r="C142" s="1188"/>
      <c r="D142" s="1188"/>
      <c r="E142" s="1188"/>
      <c r="F142" s="1188"/>
      <c r="G142" s="1188"/>
      <c r="H142" s="1188"/>
      <c r="I142" s="1188"/>
    </row>
    <row r="143" spans="1:9" ht="15">
      <c r="A143" s="1228"/>
      <c r="B143" s="1188"/>
      <c r="C143" s="1188"/>
      <c r="D143" s="1188"/>
      <c r="E143" s="1188"/>
      <c r="F143" s="1188"/>
      <c r="G143" s="1188"/>
      <c r="H143" s="1188"/>
      <c r="I143" s="1188"/>
    </row>
    <row r="144" spans="1:9" ht="15">
      <c r="A144" s="1228" t="s">
        <v>1051</v>
      </c>
      <c r="B144" s="1188"/>
      <c r="C144" s="1188"/>
      <c r="D144" s="1188"/>
      <c r="E144" s="1188"/>
      <c r="F144" s="1188"/>
      <c r="G144" s="1188"/>
      <c r="H144" s="1188"/>
      <c r="I144" s="1188"/>
    </row>
  </sheetData>
  <mergeCells count="115">
    <mergeCell ref="A133:I133"/>
    <mergeCell ref="A134:I134"/>
    <mergeCell ref="A130:I130"/>
    <mergeCell ref="A139:I139"/>
    <mergeCell ref="A136:I136"/>
    <mergeCell ref="A138:I138"/>
    <mergeCell ref="A71:B71"/>
    <mergeCell ref="A72:B72"/>
    <mergeCell ref="A84:B84"/>
    <mergeCell ref="A88:B88"/>
    <mergeCell ref="A89:B89"/>
    <mergeCell ref="A105:B105"/>
    <mergeCell ref="A106:B106"/>
    <mergeCell ref="A107:B107"/>
    <mergeCell ref="A132:I132"/>
    <mergeCell ref="A81:B81"/>
    <mergeCell ref="A82:B82"/>
    <mergeCell ref="A83:B83"/>
    <mergeCell ref="A109:B109"/>
    <mergeCell ref="A110:B110"/>
    <mergeCell ref="A97:B97"/>
    <mergeCell ref="A98:B98"/>
    <mergeCell ref="A99:B99"/>
    <mergeCell ref="A100:B100"/>
    <mergeCell ref="A69:B69"/>
    <mergeCell ref="F25:I25"/>
    <mergeCell ref="F26:I26"/>
    <mergeCell ref="F27:I27"/>
    <mergeCell ref="D34:I34"/>
    <mergeCell ref="A70:B70"/>
    <mergeCell ref="A32:I32"/>
    <mergeCell ref="A40:I40"/>
    <mergeCell ref="A47:I47"/>
    <mergeCell ref="C49:I49"/>
    <mergeCell ref="D43:I43"/>
    <mergeCell ref="A15:A17"/>
    <mergeCell ref="A20:I20"/>
    <mergeCell ref="A9:B9"/>
    <mergeCell ref="D9:I9"/>
    <mergeCell ref="C50:I50"/>
    <mergeCell ref="C38:I38"/>
    <mergeCell ref="D42:I42"/>
    <mergeCell ref="C45:I45"/>
    <mergeCell ref="A67:B67"/>
    <mergeCell ref="A68:B68"/>
    <mergeCell ref="A90:B90"/>
    <mergeCell ref="A91:B91"/>
    <mergeCell ref="A79:B79"/>
    <mergeCell ref="A80:B80"/>
    <mergeCell ref="B1:I1"/>
    <mergeCell ref="C51:I51"/>
    <mergeCell ref="C52:I52"/>
    <mergeCell ref="C53:I53"/>
    <mergeCell ref="A55:I55"/>
    <mergeCell ref="A57:B57"/>
    <mergeCell ref="A73:B73"/>
    <mergeCell ref="D44:I44"/>
    <mergeCell ref="A3:I3"/>
    <mergeCell ref="A11:I11"/>
    <mergeCell ref="A5:B5"/>
    <mergeCell ref="A6:B6"/>
    <mergeCell ref="A7:B7"/>
    <mergeCell ref="A8:B8"/>
    <mergeCell ref="D5:I5"/>
    <mergeCell ref="D6:I6"/>
    <mergeCell ref="D7:I7"/>
    <mergeCell ref="D8:I8"/>
    <mergeCell ref="A94:B94"/>
    <mergeCell ref="A95:B95"/>
    <mergeCell ref="A96:B96"/>
    <mergeCell ref="A126:B126"/>
    <mergeCell ref="A127:B127"/>
    <mergeCell ref="A128:B128"/>
    <mergeCell ref="F22:I22"/>
    <mergeCell ref="F23:I23"/>
    <mergeCell ref="F24:I24"/>
    <mergeCell ref="A62:B62"/>
    <mergeCell ref="A104:B104"/>
    <mergeCell ref="A74:B74"/>
    <mergeCell ref="A75:B75"/>
    <mergeCell ref="A76:B76"/>
    <mergeCell ref="A77:B77"/>
    <mergeCell ref="A78:B78"/>
    <mergeCell ref="A58:B58"/>
    <mergeCell ref="A59:B59"/>
    <mergeCell ref="A60:B60"/>
    <mergeCell ref="A61:B61"/>
    <mergeCell ref="A63:B63"/>
    <mergeCell ref="A64:B64"/>
    <mergeCell ref="A65:B65"/>
    <mergeCell ref="A66:B66"/>
    <mergeCell ref="F128:G128"/>
    <mergeCell ref="D35:I35"/>
    <mergeCell ref="D36:I36"/>
    <mergeCell ref="A121:B121"/>
    <mergeCell ref="A122:B122"/>
    <mergeCell ref="A123:B123"/>
    <mergeCell ref="A124:B124"/>
    <mergeCell ref="A125:B125"/>
    <mergeCell ref="A116:B116"/>
    <mergeCell ref="A117:B117"/>
    <mergeCell ref="A118:B118"/>
    <mergeCell ref="A119:B119"/>
    <mergeCell ref="A120:B120"/>
    <mergeCell ref="A111:B111"/>
    <mergeCell ref="A112:B112"/>
    <mergeCell ref="A113:B113"/>
    <mergeCell ref="A114:B114"/>
    <mergeCell ref="A115:B115"/>
    <mergeCell ref="A102:B102"/>
    <mergeCell ref="A103:B103"/>
    <mergeCell ref="A108:B108"/>
    <mergeCell ref="A101:B101"/>
    <mergeCell ref="A92:B92"/>
    <mergeCell ref="A93:B93"/>
  </mergeCells>
  <pageMargins left="0.23622047244094491" right="0.23622047244094491" top="0.74803149606299213" bottom="0.74803149606299213" header="0.31496062992125984" footer="0.31496062992125984"/>
  <pageSetup paperSize="9" firstPageNumber="123" fitToHeight="5" orientation="landscape" useFirstPageNumber="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8.25"/>
  <cols>
    <col min="1" max="1" width="5.5" style="6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c r="A1" s="2317" t="s">
        <v>221</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1174" t="s">
        <v>101</v>
      </c>
      <c r="G5" s="1174" t="s">
        <v>36</v>
      </c>
      <c r="H5" s="1174" t="s">
        <v>342</v>
      </c>
      <c r="I5" s="2312"/>
      <c r="J5" s="2310"/>
      <c r="K5" s="1174" t="s">
        <v>101</v>
      </c>
      <c r="L5" s="1174" t="s">
        <v>36</v>
      </c>
      <c r="M5" s="1174" t="s">
        <v>342</v>
      </c>
      <c r="N5" s="2312"/>
      <c r="O5" s="2310"/>
      <c r="P5" s="1174" t="s">
        <v>101</v>
      </c>
      <c r="Q5" s="1174" t="s">
        <v>36</v>
      </c>
      <c r="R5" s="1174" t="s">
        <v>342</v>
      </c>
      <c r="S5" s="2312"/>
      <c r="T5" s="2310"/>
      <c r="U5" s="1174" t="s">
        <v>101</v>
      </c>
      <c r="V5" s="1174" t="s">
        <v>36</v>
      </c>
      <c r="W5" s="1174" t="s">
        <v>342</v>
      </c>
      <c r="X5" s="2312"/>
    </row>
    <row r="6" spans="1:24" ht="9.75">
      <c r="A6" s="1175" t="s">
        <v>0</v>
      </c>
      <c r="B6" s="2307" t="s">
        <v>1</v>
      </c>
      <c r="C6" s="2307"/>
      <c r="D6" s="1176" t="s">
        <v>25</v>
      </c>
      <c r="E6" s="1177">
        <f>SUM(E7:E9)</f>
        <v>25267990</v>
      </c>
      <c r="F6" s="1178">
        <f>SUM(F7:F9)</f>
        <v>26944773.350000001</v>
      </c>
      <c r="G6" s="1178">
        <f>SUM(G7:G9)</f>
        <v>26945145.66</v>
      </c>
      <c r="H6" s="1179">
        <f t="shared" ref="H6:H37" si="0">G6/F6*100</f>
        <v>100.00138175220539</v>
      </c>
      <c r="I6" s="1180">
        <f>SUM(I7:I9)</f>
        <v>24947278</v>
      </c>
      <c r="J6" s="1177">
        <f>SUM(J7:J9)</f>
        <v>2758500</v>
      </c>
      <c r="K6" s="1178">
        <f t="shared" ref="K6:X6" si="1">SUM(K7:K9)</f>
        <v>3361456.55</v>
      </c>
      <c r="L6" s="1178">
        <f t="shared" si="1"/>
        <v>3361828.86</v>
      </c>
      <c r="M6" s="1179">
        <f t="shared" ref="M6:M37" si="2">L6/K6*100</f>
        <v>100.01107585341242</v>
      </c>
      <c r="N6" s="1180">
        <f t="shared" si="1"/>
        <v>3504603</v>
      </c>
      <c r="O6" s="1177">
        <f t="shared" si="1"/>
        <v>22509490</v>
      </c>
      <c r="P6" s="1178">
        <f t="shared" si="1"/>
        <v>23583316.800000001</v>
      </c>
      <c r="Q6" s="1178">
        <f t="shared" si="1"/>
        <v>23583316.800000001</v>
      </c>
      <c r="R6" s="1179">
        <f t="shared" ref="R6:R37" si="3">Q6/P6*100</f>
        <v>100</v>
      </c>
      <c r="S6" s="1180">
        <f t="shared" si="1"/>
        <v>21442675</v>
      </c>
      <c r="T6" s="1177">
        <f t="shared" si="1"/>
        <v>100000</v>
      </c>
      <c r="U6" s="1178">
        <f t="shared" si="1"/>
        <v>34615</v>
      </c>
      <c r="V6" s="1178">
        <f t="shared" si="1"/>
        <v>34615</v>
      </c>
      <c r="W6" s="1179">
        <f t="shared" ref="W6:W37" si="4">V6/U6*100</f>
        <v>100</v>
      </c>
      <c r="X6" s="1180">
        <f t="shared" si="1"/>
        <v>107730</v>
      </c>
    </row>
    <row r="7" spans="1:24" ht="9.75">
      <c r="A7" s="1149" t="s">
        <v>2</v>
      </c>
      <c r="B7" s="2305" t="s">
        <v>46</v>
      </c>
      <c r="C7" s="2305"/>
      <c r="D7" s="1170" t="s">
        <v>25</v>
      </c>
      <c r="E7" s="1117">
        <f t="shared" ref="E7:G10" si="5">SUM(J7,O7)</f>
        <v>108500</v>
      </c>
      <c r="F7" s="1103">
        <f t="shared" si="5"/>
        <v>229546.55</v>
      </c>
      <c r="G7" s="1103">
        <f t="shared" si="5"/>
        <v>229546.55</v>
      </c>
      <c r="H7" s="1104">
        <f t="shared" si="0"/>
        <v>100</v>
      </c>
      <c r="I7" s="1118">
        <f>SUM(N7,S7)</f>
        <v>140433</v>
      </c>
      <c r="J7" s="1122">
        <v>108500</v>
      </c>
      <c r="K7" s="1105">
        <v>229546.55</v>
      </c>
      <c r="L7" s="1105">
        <v>229546.55</v>
      </c>
      <c r="M7" s="1104">
        <f t="shared" si="2"/>
        <v>100</v>
      </c>
      <c r="N7" s="1123">
        <v>140433</v>
      </c>
      <c r="O7" s="1138"/>
      <c r="P7" s="1105"/>
      <c r="Q7" s="1105"/>
      <c r="R7" s="1104" t="e">
        <f t="shared" si="3"/>
        <v>#DIV/0!</v>
      </c>
      <c r="S7" s="1123"/>
      <c r="T7" s="1138">
        <v>100000</v>
      </c>
      <c r="U7" s="1105">
        <v>34615</v>
      </c>
      <c r="V7" s="1105">
        <v>34615</v>
      </c>
      <c r="W7" s="1104">
        <f t="shared" si="4"/>
        <v>100</v>
      </c>
      <c r="X7" s="1123">
        <v>107730</v>
      </c>
    </row>
    <row r="8" spans="1:24" ht="9.75">
      <c r="A8" s="1150" t="s">
        <v>3</v>
      </c>
      <c r="B8" s="2308" t="s">
        <v>47</v>
      </c>
      <c r="C8" s="2308"/>
      <c r="D8" s="1170" t="s">
        <v>25</v>
      </c>
      <c r="E8" s="1117"/>
      <c r="F8" s="1103"/>
      <c r="G8" s="1103">
        <f t="shared" si="5"/>
        <v>372.31</v>
      </c>
      <c r="H8" s="1104" t="e">
        <f t="shared" si="0"/>
        <v>#DIV/0!</v>
      </c>
      <c r="I8" s="1118">
        <f>SUM(N8,S8)</f>
        <v>245</v>
      </c>
      <c r="J8" s="1124"/>
      <c r="K8" s="1103"/>
      <c r="L8" s="1103">
        <v>372.31</v>
      </c>
      <c r="M8" s="1104" t="e">
        <f t="shared" si="2"/>
        <v>#DIV/0!</v>
      </c>
      <c r="N8" s="1118">
        <v>245</v>
      </c>
      <c r="O8" s="1117"/>
      <c r="P8" s="1103"/>
      <c r="Q8" s="1103"/>
      <c r="R8" s="1104" t="e">
        <f t="shared" si="3"/>
        <v>#DIV/0!</v>
      </c>
      <c r="S8" s="1118"/>
      <c r="T8" s="1117"/>
      <c r="U8" s="1103"/>
      <c r="V8" s="1103"/>
      <c r="W8" s="1104" t="e">
        <f t="shared" si="4"/>
        <v>#DIV/0!</v>
      </c>
      <c r="X8" s="1118"/>
    </row>
    <row r="9" spans="1:24" ht="9.75">
      <c r="A9" s="1150" t="s">
        <v>4</v>
      </c>
      <c r="B9" s="1106" t="s">
        <v>62</v>
      </c>
      <c r="C9" s="1155"/>
      <c r="D9" s="1170" t="s">
        <v>25</v>
      </c>
      <c r="E9" s="1117">
        <f t="shared" si="5"/>
        <v>25159490</v>
      </c>
      <c r="F9" s="1103">
        <f t="shared" si="5"/>
        <v>26715226.800000001</v>
      </c>
      <c r="G9" s="1103">
        <f t="shared" si="5"/>
        <v>26715226.800000001</v>
      </c>
      <c r="H9" s="1104">
        <f t="shared" si="0"/>
        <v>100</v>
      </c>
      <c r="I9" s="1118">
        <f>SUM(N9,S9)</f>
        <v>24806600</v>
      </c>
      <c r="J9" s="1124">
        <v>2650000</v>
      </c>
      <c r="K9" s="1103">
        <v>3131910</v>
      </c>
      <c r="L9" s="1103">
        <v>3131910</v>
      </c>
      <c r="M9" s="1104">
        <f t="shared" si="2"/>
        <v>100</v>
      </c>
      <c r="N9" s="1118">
        <v>3363925</v>
      </c>
      <c r="O9" s="1117">
        <v>22509490</v>
      </c>
      <c r="P9" s="1103">
        <v>23583316.800000001</v>
      </c>
      <c r="Q9" s="1103">
        <v>23583316.800000001</v>
      </c>
      <c r="R9" s="1104">
        <f t="shared" si="3"/>
        <v>100</v>
      </c>
      <c r="S9" s="1118">
        <v>21442675</v>
      </c>
      <c r="T9" s="1117"/>
      <c r="U9" s="1103"/>
      <c r="V9" s="1103"/>
      <c r="W9" s="1104" t="e">
        <f t="shared" si="4"/>
        <v>#DIV/0!</v>
      </c>
      <c r="X9" s="1118"/>
    </row>
    <row r="10" spans="1:24" ht="9.75">
      <c r="A10" s="1148" t="s">
        <v>5</v>
      </c>
      <c r="B10" s="2320" t="s">
        <v>7</v>
      </c>
      <c r="C10" s="2320"/>
      <c r="D10" s="1170" t="s">
        <v>25</v>
      </c>
      <c r="E10" s="1119">
        <f t="shared" si="5"/>
        <v>0</v>
      </c>
      <c r="F10" s="1101">
        <f t="shared" si="5"/>
        <v>0</v>
      </c>
      <c r="G10" s="1101">
        <f t="shared" si="5"/>
        <v>0</v>
      </c>
      <c r="H10" s="1099" t="e">
        <f t="shared" si="0"/>
        <v>#DIV/0!</v>
      </c>
      <c r="I10" s="1120">
        <f>SUM(N10,S10)</f>
        <v>0</v>
      </c>
      <c r="J10" s="1125"/>
      <c r="K10" s="1101"/>
      <c r="L10" s="1101"/>
      <c r="M10" s="1099" t="e">
        <f t="shared" si="2"/>
        <v>#DIV/0!</v>
      </c>
      <c r="N10" s="1120"/>
      <c r="O10" s="1119"/>
      <c r="P10" s="1101"/>
      <c r="Q10" s="1101"/>
      <c r="R10" s="1099" t="e">
        <f t="shared" si="3"/>
        <v>#DIV/0!</v>
      </c>
      <c r="S10" s="1120"/>
      <c r="T10" s="1119"/>
      <c r="U10" s="1101"/>
      <c r="V10" s="1101"/>
      <c r="W10" s="1099" t="e">
        <f t="shared" si="4"/>
        <v>#DIV/0!</v>
      </c>
      <c r="X10" s="1120"/>
    </row>
    <row r="11" spans="1:24" ht="9.75">
      <c r="A11" s="1148" t="s">
        <v>6</v>
      </c>
      <c r="B11" s="2320" t="s">
        <v>9</v>
      </c>
      <c r="C11" s="2320"/>
      <c r="D11" s="1170" t="s">
        <v>25</v>
      </c>
      <c r="E11" s="1115">
        <f>SUM(E12:E31)</f>
        <v>25267990</v>
      </c>
      <c r="F11" s="1100">
        <f>SUM(F12:F31)</f>
        <v>26944773.489999998</v>
      </c>
      <c r="G11" s="1100">
        <f>SUM(G12:G31)</f>
        <v>26573608.869999997</v>
      </c>
      <c r="H11" s="1099">
        <f t="shared" si="0"/>
        <v>98.62249864472696</v>
      </c>
      <c r="I11" s="1116">
        <v>24778625</v>
      </c>
      <c r="J11" s="1115">
        <f>SUM(J12:J31)</f>
        <v>2758500</v>
      </c>
      <c r="K11" s="1100">
        <f>SUM(K12:K31)</f>
        <v>3361456.69</v>
      </c>
      <c r="L11" s="1100">
        <f>SUM(L12:L31)</f>
        <v>2990292.0199999996</v>
      </c>
      <c r="M11" s="1099">
        <f t="shared" si="2"/>
        <v>88.958219479543544</v>
      </c>
      <c r="N11" s="1116">
        <v>3335950</v>
      </c>
      <c r="O11" s="1115">
        <f>SUM(O12:O31)</f>
        <v>22509490</v>
      </c>
      <c r="P11" s="1100">
        <f>SUM(P12:P31)</f>
        <v>23583316.84</v>
      </c>
      <c r="Q11" s="1100">
        <f>SUM(Q12:Q31)</f>
        <v>23583316.800000001</v>
      </c>
      <c r="R11" s="1099">
        <f t="shared" si="3"/>
        <v>99.999999830388575</v>
      </c>
      <c r="S11" s="1116">
        <f>SUM(S12:S31)</f>
        <v>21442675</v>
      </c>
      <c r="T11" s="1115">
        <f>SUM(T12:T31)</f>
        <v>80520</v>
      </c>
      <c r="U11" s="1100">
        <f>SUM(U12:U31)</f>
        <v>27394</v>
      </c>
      <c r="V11" s="1100">
        <f>SUM(V12:V31)</f>
        <v>27394</v>
      </c>
      <c r="W11" s="1099">
        <f t="shared" si="4"/>
        <v>100</v>
      </c>
      <c r="X11" s="1116">
        <f>SUM(X12:X31)</f>
        <v>88493</v>
      </c>
    </row>
    <row r="12" spans="1:24" ht="9.75">
      <c r="A12" s="1151" t="s">
        <v>8</v>
      </c>
      <c r="B12" s="2321" t="s">
        <v>28</v>
      </c>
      <c r="C12" s="2321"/>
      <c r="D12" s="1170" t="s">
        <v>25</v>
      </c>
      <c r="E12" s="1117">
        <f>SUM(J12,O12)</f>
        <v>394746</v>
      </c>
      <c r="F12" s="1103">
        <f t="shared" ref="E12:I27" si="6">SUM(K12,P12)</f>
        <v>514490.56999999995</v>
      </c>
      <c r="G12" s="1103">
        <f t="shared" si="6"/>
        <v>496467.51</v>
      </c>
      <c r="H12" s="1104">
        <f t="shared" si="0"/>
        <v>96.496911498300165</v>
      </c>
      <c r="I12" s="1118">
        <f t="shared" si="6"/>
        <v>344490</v>
      </c>
      <c r="J12" s="1126">
        <v>160005</v>
      </c>
      <c r="K12" s="1107">
        <v>322691.78999999998</v>
      </c>
      <c r="L12" s="1107">
        <v>304668.73</v>
      </c>
      <c r="M12" s="1104">
        <f t="shared" si="2"/>
        <v>94.414775783418605</v>
      </c>
      <c r="N12" s="1127">
        <v>221197</v>
      </c>
      <c r="O12" s="1139">
        <v>234741</v>
      </c>
      <c r="P12" s="1107">
        <v>191798.78</v>
      </c>
      <c r="Q12" s="1107">
        <v>191798.78</v>
      </c>
      <c r="R12" s="1104">
        <f t="shared" si="3"/>
        <v>100</v>
      </c>
      <c r="S12" s="1140">
        <v>123293</v>
      </c>
      <c r="T12" s="1139">
        <v>2083</v>
      </c>
      <c r="U12" s="1107">
        <v>721</v>
      </c>
      <c r="V12" s="1107">
        <v>721</v>
      </c>
      <c r="W12" s="1104">
        <f t="shared" si="4"/>
        <v>100</v>
      </c>
      <c r="X12" s="1127">
        <v>1127</v>
      </c>
    </row>
    <row r="13" spans="1:24" ht="9.75">
      <c r="A13" s="1149" t="s">
        <v>10</v>
      </c>
      <c r="B13" s="2305" t="s">
        <v>29</v>
      </c>
      <c r="C13" s="2305"/>
      <c r="D13" s="1170" t="s">
        <v>25</v>
      </c>
      <c r="E13" s="1117">
        <f t="shared" si="6"/>
        <v>670000</v>
      </c>
      <c r="F13" s="1103">
        <f t="shared" si="6"/>
        <v>557840</v>
      </c>
      <c r="G13" s="1103">
        <f t="shared" si="6"/>
        <v>478891.52000000002</v>
      </c>
      <c r="H13" s="1104">
        <f t="shared" si="0"/>
        <v>85.847468808260444</v>
      </c>
      <c r="I13" s="1118">
        <f t="shared" si="6"/>
        <v>558895</v>
      </c>
      <c r="J13" s="1126">
        <v>670000</v>
      </c>
      <c r="K13" s="1103">
        <v>557840</v>
      </c>
      <c r="L13" s="1103">
        <v>478891.52000000002</v>
      </c>
      <c r="M13" s="1104">
        <f t="shared" si="2"/>
        <v>85.847468808260444</v>
      </c>
      <c r="N13" s="1118">
        <v>558895</v>
      </c>
      <c r="O13" s="1117"/>
      <c r="P13" s="1103"/>
      <c r="Q13" s="1103"/>
      <c r="R13" s="1104" t="e">
        <f t="shared" si="3"/>
        <v>#DIV/0!</v>
      </c>
      <c r="S13" s="1118"/>
      <c r="T13" s="1117">
        <v>21050</v>
      </c>
      <c r="U13" s="1103">
        <v>7287</v>
      </c>
      <c r="V13" s="1103">
        <v>7287</v>
      </c>
      <c r="W13" s="1104">
        <f t="shared" si="4"/>
        <v>100</v>
      </c>
      <c r="X13" s="1118">
        <v>25511</v>
      </c>
    </row>
    <row r="14" spans="1:24" ht="9.75">
      <c r="A14" s="1149" t="s">
        <v>11</v>
      </c>
      <c r="B14" s="1154" t="s">
        <v>63</v>
      </c>
      <c r="C14" s="1154"/>
      <c r="D14" s="1170" t="s">
        <v>25</v>
      </c>
      <c r="E14" s="1117"/>
      <c r="F14" s="1103"/>
      <c r="G14" s="1103"/>
      <c r="H14" s="1104" t="e">
        <f t="shared" si="0"/>
        <v>#DIV/0!</v>
      </c>
      <c r="I14" s="1118"/>
      <c r="J14" s="1126"/>
      <c r="K14" s="1103"/>
      <c r="L14" s="1103"/>
      <c r="M14" s="1104" t="e">
        <f t="shared" si="2"/>
        <v>#DIV/0!</v>
      </c>
      <c r="N14" s="1118"/>
      <c r="O14" s="1117"/>
      <c r="P14" s="1103"/>
      <c r="Q14" s="1103"/>
      <c r="R14" s="1104" t="e">
        <f t="shared" si="3"/>
        <v>#DIV/0!</v>
      </c>
      <c r="S14" s="1118"/>
      <c r="T14" s="1117">
        <v>0</v>
      </c>
      <c r="U14" s="1103">
        <v>0</v>
      </c>
      <c r="V14" s="1103"/>
      <c r="W14" s="1104" t="e">
        <f t="shared" si="4"/>
        <v>#DIV/0!</v>
      </c>
      <c r="X14" s="1118"/>
    </row>
    <row r="15" spans="1:24" ht="9.75">
      <c r="A15" s="1149" t="s">
        <v>12</v>
      </c>
      <c r="B15" s="2305" t="s">
        <v>64</v>
      </c>
      <c r="C15" s="2305"/>
      <c r="D15" s="1170" t="s">
        <v>25</v>
      </c>
      <c r="E15" s="1117">
        <f t="shared" si="6"/>
        <v>223500</v>
      </c>
      <c r="F15" s="1103">
        <f t="shared" si="6"/>
        <v>648500</v>
      </c>
      <c r="G15" s="1103">
        <f t="shared" si="6"/>
        <v>452813.92</v>
      </c>
      <c r="H15" s="1104">
        <f t="shared" si="0"/>
        <v>69.824814186584433</v>
      </c>
      <c r="I15" s="1118">
        <f t="shared" si="6"/>
        <v>754108</v>
      </c>
      <c r="J15" s="1126">
        <v>223500</v>
      </c>
      <c r="K15" s="1103">
        <v>648500</v>
      </c>
      <c r="L15" s="1103">
        <v>452813.92</v>
      </c>
      <c r="M15" s="1104">
        <f t="shared" si="2"/>
        <v>69.824814186584433</v>
      </c>
      <c r="N15" s="1118">
        <v>754108</v>
      </c>
      <c r="O15" s="1117"/>
      <c r="P15" s="1103"/>
      <c r="Q15" s="1103"/>
      <c r="R15" s="1104" t="e">
        <f t="shared" si="3"/>
        <v>#DIV/0!</v>
      </c>
      <c r="S15" s="1118"/>
      <c r="T15" s="1117">
        <v>7008</v>
      </c>
      <c r="U15" s="1103">
        <v>2426</v>
      </c>
      <c r="V15" s="1103">
        <v>2426</v>
      </c>
      <c r="W15" s="1104">
        <f t="shared" si="4"/>
        <v>100</v>
      </c>
      <c r="X15" s="1118">
        <v>10857</v>
      </c>
    </row>
    <row r="16" spans="1:24" ht="9.75">
      <c r="A16" s="1149" t="s">
        <v>13</v>
      </c>
      <c r="B16" s="2305" t="s">
        <v>30</v>
      </c>
      <c r="C16" s="2305"/>
      <c r="D16" s="1170" t="s">
        <v>25</v>
      </c>
      <c r="E16" s="1117">
        <f t="shared" si="6"/>
        <v>22000</v>
      </c>
      <c r="F16" s="1103">
        <f t="shared" si="6"/>
        <v>17307</v>
      </c>
      <c r="G16" s="1103">
        <f t="shared" si="6"/>
        <v>15307</v>
      </c>
      <c r="H16" s="1104">
        <f t="shared" si="0"/>
        <v>88.443982203732602</v>
      </c>
      <c r="I16" s="1118">
        <f t="shared" si="6"/>
        <v>46631</v>
      </c>
      <c r="J16" s="1126">
        <v>2000</v>
      </c>
      <c r="K16" s="1103">
        <v>2000</v>
      </c>
      <c r="L16" s="1103">
        <v>0</v>
      </c>
      <c r="M16" s="1104">
        <f t="shared" si="2"/>
        <v>0</v>
      </c>
      <c r="N16" s="1118">
        <v>1757</v>
      </c>
      <c r="O16" s="1117">
        <v>20000</v>
      </c>
      <c r="P16" s="1103">
        <v>15307</v>
      </c>
      <c r="Q16" s="1103">
        <v>15307</v>
      </c>
      <c r="R16" s="1104">
        <f t="shared" si="3"/>
        <v>100</v>
      </c>
      <c r="S16" s="1118">
        <v>44874</v>
      </c>
      <c r="T16" s="1117">
        <v>0</v>
      </c>
      <c r="U16" s="1103">
        <v>0</v>
      </c>
      <c r="V16" s="1103"/>
      <c r="W16" s="1104" t="e">
        <f t="shared" si="4"/>
        <v>#DIV/0!</v>
      </c>
      <c r="X16" s="1118"/>
    </row>
    <row r="17" spans="1:24" ht="9.75">
      <c r="A17" s="1149" t="s">
        <v>14</v>
      </c>
      <c r="B17" s="1154" t="s">
        <v>48</v>
      </c>
      <c r="C17" s="1154"/>
      <c r="D17" s="1170" t="s">
        <v>25</v>
      </c>
      <c r="E17" s="1117">
        <f t="shared" si="6"/>
        <v>2000</v>
      </c>
      <c r="F17" s="1103">
        <f t="shared" si="6"/>
        <v>2000</v>
      </c>
      <c r="G17" s="1103">
        <f t="shared" si="6"/>
        <v>1084</v>
      </c>
      <c r="H17" s="1104">
        <f t="shared" si="0"/>
        <v>54.2</v>
      </c>
      <c r="I17" s="1118">
        <f t="shared" si="6"/>
        <v>1610</v>
      </c>
      <c r="J17" s="1126">
        <v>2000</v>
      </c>
      <c r="K17" s="1103">
        <v>2000</v>
      </c>
      <c r="L17" s="1103">
        <v>1084</v>
      </c>
      <c r="M17" s="1104">
        <f t="shared" si="2"/>
        <v>54.2</v>
      </c>
      <c r="N17" s="1118">
        <v>1610</v>
      </c>
      <c r="O17" s="1117"/>
      <c r="P17" s="1103"/>
      <c r="Q17" s="1103"/>
      <c r="R17" s="1104" t="e">
        <f t="shared" si="3"/>
        <v>#DIV/0!</v>
      </c>
      <c r="S17" s="1118"/>
      <c r="T17" s="1117">
        <v>0</v>
      </c>
      <c r="U17" s="1103">
        <v>0</v>
      </c>
      <c r="V17" s="1103"/>
      <c r="W17" s="1104" t="e">
        <f t="shared" si="4"/>
        <v>#DIV/0!</v>
      </c>
      <c r="X17" s="1118"/>
    </row>
    <row r="18" spans="1:24" ht="9.75">
      <c r="A18" s="1149" t="s">
        <v>15</v>
      </c>
      <c r="B18" s="2305" t="s">
        <v>31</v>
      </c>
      <c r="C18" s="2305"/>
      <c r="D18" s="1170" t="s">
        <v>25</v>
      </c>
      <c r="E18" s="1117">
        <f t="shared" si="6"/>
        <v>370000</v>
      </c>
      <c r="F18" s="1103">
        <f t="shared" si="6"/>
        <v>380987</v>
      </c>
      <c r="G18" s="1103">
        <f t="shared" si="6"/>
        <v>375704.95</v>
      </c>
      <c r="H18" s="1104">
        <f t="shared" si="0"/>
        <v>98.61358786520276</v>
      </c>
      <c r="I18" s="1118">
        <f t="shared" si="6"/>
        <v>409445</v>
      </c>
      <c r="J18" s="1126">
        <v>270000</v>
      </c>
      <c r="K18" s="1103">
        <v>242350</v>
      </c>
      <c r="L18" s="1103">
        <v>237067.95</v>
      </c>
      <c r="M18" s="1104">
        <f t="shared" si="2"/>
        <v>97.820486899112851</v>
      </c>
      <c r="N18" s="1118">
        <v>255363</v>
      </c>
      <c r="O18" s="1117">
        <v>100000</v>
      </c>
      <c r="P18" s="1103">
        <v>138637</v>
      </c>
      <c r="Q18" s="1103">
        <v>138637</v>
      </c>
      <c r="R18" s="1104">
        <f t="shared" si="3"/>
        <v>100</v>
      </c>
      <c r="S18" s="1118">
        <v>154082</v>
      </c>
      <c r="T18" s="1117">
        <v>379</v>
      </c>
      <c r="U18" s="1103">
        <v>131</v>
      </c>
      <c r="V18" s="1103">
        <v>131</v>
      </c>
      <c r="W18" s="1104">
        <f t="shared" si="4"/>
        <v>100</v>
      </c>
      <c r="X18" s="1118">
        <v>492</v>
      </c>
    </row>
    <row r="19" spans="1:24" ht="9.75">
      <c r="A19" s="1149" t="s">
        <v>16</v>
      </c>
      <c r="B19" s="2305" t="s">
        <v>32</v>
      </c>
      <c r="C19" s="2305"/>
      <c r="D19" s="1170" t="s">
        <v>25</v>
      </c>
      <c r="E19" s="1117">
        <f t="shared" si="6"/>
        <v>16437143</v>
      </c>
      <c r="F19" s="1103">
        <f t="shared" si="6"/>
        <v>16922200</v>
      </c>
      <c r="G19" s="1103">
        <f t="shared" si="6"/>
        <v>16872729</v>
      </c>
      <c r="H19" s="1104">
        <f t="shared" si="0"/>
        <v>99.707656214912959</v>
      </c>
      <c r="I19" s="1118">
        <f t="shared" si="6"/>
        <v>15429640</v>
      </c>
      <c r="J19" s="1128">
        <v>122895</v>
      </c>
      <c r="K19" s="1103">
        <v>124795</v>
      </c>
      <c r="L19" s="1103">
        <v>75324</v>
      </c>
      <c r="M19" s="1104">
        <f t="shared" si="2"/>
        <v>60.358187427380905</v>
      </c>
      <c r="N19" s="1118">
        <v>126980</v>
      </c>
      <c r="O19" s="1117">
        <v>16314248</v>
      </c>
      <c r="P19" s="1103">
        <v>16797405</v>
      </c>
      <c r="Q19" s="1103">
        <v>16797405</v>
      </c>
      <c r="R19" s="1104">
        <f t="shared" si="3"/>
        <v>100</v>
      </c>
      <c r="S19" s="1118">
        <v>15302660</v>
      </c>
      <c r="T19" s="1144">
        <v>12400</v>
      </c>
      <c r="U19" s="1109">
        <v>4292</v>
      </c>
      <c r="V19" s="1109">
        <v>4292</v>
      </c>
      <c r="W19" s="1104">
        <f t="shared" si="4"/>
        <v>100</v>
      </c>
      <c r="X19" s="1145">
        <v>11610</v>
      </c>
    </row>
    <row r="20" spans="1:24" ht="9.75">
      <c r="A20" s="1149" t="s">
        <v>17</v>
      </c>
      <c r="B20" s="2305" t="s">
        <v>49</v>
      </c>
      <c r="C20" s="2305"/>
      <c r="D20" s="1170" t="s">
        <v>25</v>
      </c>
      <c r="E20" s="1117">
        <f t="shared" si="6"/>
        <v>5535558</v>
      </c>
      <c r="F20" s="1103">
        <f t="shared" si="6"/>
        <v>5681727.0700000003</v>
      </c>
      <c r="G20" s="1103">
        <f t="shared" si="6"/>
        <v>5680254.0700000003</v>
      </c>
      <c r="H20" s="1104">
        <f t="shared" si="0"/>
        <v>99.974074784271536</v>
      </c>
      <c r="I20" s="1118">
        <f t="shared" si="6"/>
        <v>5111441</v>
      </c>
      <c r="J20" s="1126">
        <v>21342</v>
      </c>
      <c r="K20" s="1103">
        <v>21984</v>
      </c>
      <c r="L20" s="1103">
        <v>20511</v>
      </c>
      <c r="M20" s="1104">
        <f t="shared" si="2"/>
        <v>93.29967248908298</v>
      </c>
      <c r="N20" s="1118">
        <v>22399</v>
      </c>
      <c r="O20" s="1117">
        <v>5514216</v>
      </c>
      <c r="P20" s="1103">
        <v>5659743.0700000003</v>
      </c>
      <c r="Q20" s="1103">
        <v>5659743.0700000003</v>
      </c>
      <c r="R20" s="1104">
        <f t="shared" si="3"/>
        <v>100</v>
      </c>
      <c r="S20" s="1118">
        <v>5089042</v>
      </c>
      <c r="T20" s="1117">
        <v>4192</v>
      </c>
      <c r="U20" s="1103">
        <v>1451</v>
      </c>
      <c r="V20" s="1103">
        <v>1451</v>
      </c>
      <c r="W20" s="1104">
        <f t="shared" si="4"/>
        <v>100</v>
      </c>
      <c r="X20" s="1118">
        <v>3924</v>
      </c>
    </row>
    <row r="21" spans="1:24" ht="9.75">
      <c r="A21" s="1149" t="s">
        <v>18</v>
      </c>
      <c r="B21" s="2305" t="s">
        <v>50</v>
      </c>
      <c r="C21" s="2305"/>
      <c r="D21" s="1170" t="s">
        <v>25</v>
      </c>
      <c r="E21" s="1117">
        <f t="shared" si="6"/>
        <v>370285</v>
      </c>
      <c r="F21" s="1103">
        <f t="shared" si="6"/>
        <v>400871.9</v>
      </c>
      <c r="G21" s="1103">
        <f t="shared" si="6"/>
        <v>382221.9</v>
      </c>
      <c r="H21" s="1104">
        <f t="shared" si="0"/>
        <v>95.347640979574777</v>
      </c>
      <c r="I21" s="1118">
        <f t="shared" si="6"/>
        <v>343942</v>
      </c>
      <c r="J21" s="1126">
        <v>44000</v>
      </c>
      <c r="K21" s="1103">
        <v>64006.9</v>
      </c>
      <c r="L21" s="1103">
        <v>45356.9</v>
      </c>
      <c r="M21" s="1104">
        <f t="shared" si="2"/>
        <v>70.862516384952244</v>
      </c>
      <c r="N21" s="1118">
        <v>40659</v>
      </c>
      <c r="O21" s="1117">
        <v>326285</v>
      </c>
      <c r="P21" s="1103">
        <v>336865</v>
      </c>
      <c r="Q21" s="1103">
        <v>336865</v>
      </c>
      <c r="R21" s="1104">
        <f t="shared" si="3"/>
        <v>100</v>
      </c>
      <c r="S21" s="1118">
        <v>303283</v>
      </c>
      <c r="T21" s="1117">
        <v>248</v>
      </c>
      <c r="U21" s="1103">
        <v>86</v>
      </c>
      <c r="V21" s="1103">
        <v>86</v>
      </c>
      <c r="W21" s="1104">
        <f t="shared" si="4"/>
        <v>100</v>
      </c>
      <c r="X21" s="1118">
        <v>232</v>
      </c>
    </row>
    <row r="22" spans="1:24" ht="9.75">
      <c r="A22" s="1149" t="s">
        <v>19</v>
      </c>
      <c r="B22" s="2305" t="s">
        <v>65</v>
      </c>
      <c r="C22" s="2305"/>
      <c r="D22" s="1170" t="s">
        <v>25</v>
      </c>
      <c r="E22" s="1117"/>
      <c r="F22" s="1103"/>
      <c r="G22" s="1103"/>
      <c r="H22" s="1104" t="e">
        <f t="shared" si="0"/>
        <v>#DIV/0!</v>
      </c>
      <c r="I22" s="1118">
        <f t="shared" si="6"/>
        <v>0</v>
      </c>
      <c r="J22" s="1126"/>
      <c r="K22" s="1103"/>
      <c r="L22" s="1103"/>
      <c r="M22" s="1104" t="e">
        <f t="shared" si="2"/>
        <v>#DIV/0!</v>
      </c>
      <c r="N22" s="1118"/>
      <c r="O22" s="1117"/>
      <c r="P22" s="1103"/>
      <c r="Q22" s="1103"/>
      <c r="R22" s="1104" t="e">
        <f t="shared" si="3"/>
        <v>#DIV/0!</v>
      </c>
      <c r="S22" s="1118"/>
      <c r="T22" s="1117">
        <v>0</v>
      </c>
      <c r="U22" s="1103">
        <v>0</v>
      </c>
      <c r="V22" s="1103"/>
      <c r="W22" s="1104" t="e">
        <f t="shared" si="4"/>
        <v>#DIV/0!</v>
      </c>
      <c r="X22" s="1118"/>
    </row>
    <row r="23" spans="1:24" ht="9.75">
      <c r="A23" s="1149" t="s">
        <v>20</v>
      </c>
      <c r="B23" s="1154" t="s">
        <v>66</v>
      </c>
      <c r="C23" s="1154"/>
      <c r="D23" s="1170" t="s">
        <v>25</v>
      </c>
      <c r="E23" s="1117"/>
      <c r="F23" s="1103"/>
      <c r="G23" s="1103"/>
      <c r="H23" s="1104" t="e">
        <f t="shared" si="0"/>
        <v>#DIV/0!</v>
      </c>
      <c r="I23" s="1118">
        <f t="shared" si="6"/>
        <v>0</v>
      </c>
      <c r="J23" s="1126"/>
      <c r="K23" s="1103"/>
      <c r="L23" s="1103"/>
      <c r="M23" s="1104" t="e">
        <f t="shared" si="2"/>
        <v>#DIV/0!</v>
      </c>
      <c r="N23" s="1118"/>
      <c r="O23" s="1117"/>
      <c r="P23" s="1103"/>
      <c r="Q23" s="1103"/>
      <c r="R23" s="1104" t="e">
        <f t="shared" si="3"/>
        <v>#DIV/0!</v>
      </c>
      <c r="S23" s="1118"/>
      <c r="T23" s="1117">
        <v>0</v>
      </c>
      <c r="U23" s="1103">
        <v>0</v>
      </c>
      <c r="V23" s="1103"/>
      <c r="W23" s="1104" t="e">
        <f t="shared" si="4"/>
        <v>#DIV/0!</v>
      </c>
      <c r="X23" s="1118"/>
    </row>
    <row r="24" spans="1:24" ht="9.75">
      <c r="A24" s="1149" t="s">
        <v>21</v>
      </c>
      <c r="B24" s="1154" t="s">
        <v>73</v>
      </c>
      <c r="C24" s="1154"/>
      <c r="D24" s="1170" t="s">
        <v>25</v>
      </c>
      <c r="E24" s="1117"/>
      <c r="F24" s="1103"/>
      <c r="G24" s="1103"/>
      <c r="H24" s="1104" t="e">
        <f t="shared" si="0"/>
        <v>#DIV/0!</v>
      </c>
      <c r="I24" s="1118">
        <f t="shared" si="6"/>
        <v>0</v>
      </c>
      <c r="J24" s="1126"/>
      <c r="K24" s="1103"/>
      <c r="L24" s="1103"/>
      <c r="M24" s="1104" t="e">
        <f t="shared" si="2"/>
        <v>#DIV/0!</v>
      </c>
      <c r="N24" s="1118"/>
      <c r="O24" s="1117"/>
      <c r="P24" s="1103"/>
      <c r="Q24" s="1103"/>
      <c r="R24" s="1104" t="e">
        <f t="shared" si="3"/>
        <v>#DIV/0!</v>
      </c>
      <c r="S24" s="1118"/>
      <c r="T24" s="1117">
        <v>0</v>
      </c>
      <c r="U24" s="1103">
        <v>0</v>
      </c>
      <c r="V24" s="1103"/>
      <c r="W24" s="1104" t="e">
        <f t="shared" si="4"/>
        <v>#DIV/0!</v>
      </c>
      <c r="X24" s="1118"/>
    </row>
    <row r="25" spans="1:24" ht="9.75">
      <c r="A25" s="1151" t="s">
        <v>22</v>
      </c>
      <c r="B25" s="1157" t="s">
        <v>68</v>
      </c>
      <c r="C25" s="1157"/>
      <c r="D25" s="1170" t="s">
        <v>25</v>
      </c>
      <c r="E25" s="1117"/>
      <c r="F25" s="1103"/>
      <c r="G25" s="1103"/>
      <c r="H25" s="1104" t="e">
        <f t="shared" si="0"/>
        <v>#DIV/0!</v>
      </c>
      <c r="I25" s="1118">
        <f t="shared" si="6"/>
        <v>0</v>
      </c>
      <c r="J25" s="1126"/>
      <c r="K25" s="1107"/>
      <c r="L25" s="1107"/>
      <c r="M25" s="1104" t="e">
        <f t="shared" si="2"/>
        <v>#DIV/0!</v>
      </c>
      <c r="N25" s="1127"/>
      <c r="O25" s="1139"/>
      <c r="P25" s="1107"/>
      <c r="Q25" s="1107"/>
      <c r="R25" s="1104" t="e">
        <f t="shared" si="3"/>
        <v>#DIV/0!</v>
      </c>
      <c r="S25" s="1140"/>
      <c r="T25" s="1139">
        <v>0</v>
      </c>
      <c r="U25" s="1107">
        <v>0</v>
      </c>
      <c r="V25" s="1107"/>
      <c r="W25" s="1104" t="e">
        <f t="shared" si="4"/>
        <v>#DIV/0!</v>
      </c>
      <c r="X25" s="1140"/>
    </row>
    <row r="26" spans="1:24" ht="9.75">
      <c r="A26" s="1149" t="s">
        <v>23</v>
      </c>
      <c r="B26" s="2305" t="s">
        <v>69</v>
      </c>
      <c r="C26" s="2305"/>
      <c r="D26" s="1170" t="s">
        <v>25</v>
      </c>
      <c r="E26" s="1117">
        <f t="shared" si="6"/>
        <v>1215152</v>
      </c>
      <c r="F26" s="1103">
        <f t="shared" si="6"/>
        <v>1237312</v>
      </c>
      <c r="G26" s="1103">
        <f t="shared" si="6"/>
        <v>1237312</v>
      </c>
      <c r="H26" s="1110">
        <f t="shared" si="0"/>
        <v>100</v>
      </c>
      <c r="I26" s="1118">
        <f t="shared" si="6"/>
        <v>1213572</v>
      </c>
      <c r="J26" s="1126">
        <v>1215152</v>
      </c>
      <c r="K26" s="1108">
        <v>1237312</v>
      </c>
      <c r="L26" s="1108">
        <v>1237312</v>
      </c>
      <c r="M26" s="1104">
        <f t="shared" si="2"/>
        <v>100</v>
      </c>
      <c r="N26" s="1118">
        <v>1213572</v>
      </c>
      <c r="O26" s="1141"/>
      <c r="P26" s="1108"/>
      <c r="Q26" s="1108"/>
      <c r="R26" s="1104" t="e">
        <f t="shared" si="3"/>
        <v>#DIV/0!</v>
      </c>
      <c r="S26" s="1127"/>
      <c r="T26" s="71">
        <v>33160</v>
      </c>
      <c r="U26" s="72">
        <v>11000</v>
      </c>
      <c r="V26" s="72">
        <v>11000</v>
      </c>
      <c r="W26" s="1104">
        <f t="shared" si="4"/>
        <v>100</v>
      </c>
      <c r="X26" s="73">
        <v>34740</v>
      </c>
    </row>
    <row r="27" spans="1:24" ht="9.75">
      <c r="A27" s="1149" t="s">
        <v>45</v>
      </c>
      <c r="B27" s="1154" t="s">
        <v>70</v>
      </c>
      <c r="C27" s="1154"/>
      <c r="D27" s="1170" t="s">
        <v>25</v>
      </c>
      <c r="E27" s="1117"/>
      <c r="F27" s="1103"/>
      <c r="G27" s="1103"/>
      <c r="H27" s="1110" t="e">
        <f t="shared" si="0"/>
        <v>#DIV/0!</v>
      </c>
      <c r="I27" s="1118">
        <f t="shared" si="6"/>
        <v>0</v>
      </c>
      <c r="J27" s="1126"/>
      <c r="K27" s="1108"/>
      <c r="L27" s="1108"/>
      <c r="M27" s="1104" t="e">
        <f t="shared" si="2"/>
        <v>#DIV/0!</v>
      </c>
      <c r="N27" s="1127"/>
      <c r="O27" s="1141"/>
      <c r="P27" s="1108"/>
      <c r="Q27" s="1108"/>
      <c r="R27" s="1104" t="e">
        <f t="shared" si="3"/>
        <v>#DIV/0!</v>
      </c>
      <c r="S27" s="1127"/>
      <c r="T27" s="71">
        <v>0</v>
      </c>
      <c r="U27" s="72">
        <v>0</v>
      </c>
      <c r="V27" s="1111"/>
      <c r="W27" s="1104" t="e">
        <f t="shared" si="4"/>
        <v>#DIV/0!</v>
      </c>
      <c r="X27" s="1147"/>
    </row>
    <row r="28" spans="1:24" ht="9.75">
      <c r="A28" s="1149" t="s">
        <v>51</v>
      </c>
      <c r="B28" s="1154" t="s">
        <v>74</v>
      </c>
      <c r="C28" s="1154"/>
      <c r="D28" s="1170" t="s">
        <v>25</v>
      </c>
      <c r="E28" s="1117">
        <v>27000</v>
      </c>
      <c r="F28" s="1103">
        <v>558569.94999999995</v>
      </c>
      <c r="G28" s="1103">
        <v>557855</v>
      </c>
      <c r="H28" s="1110">
        <f t="shared" si="0"/>
        <v>99.872003497502874</v>
      </c>
      <c r="I28" s="1118">
        <v>554284</v>
      </c>
      <c r="J28" s="1126">
        <v>27000</v>
      </c>
      <c r="K28" s="1108">
        <v>137371</v>
      </c>
      <c r="L28" s="1108">
        <v>136656</v>
      </c>
      <c r="M28" s="1104">
        <f t="shared" si="2"/>
        <v>99.479511687328468</v>
      </c>
      <c r="N28" s="1127">
        <v>139106</v>
      </c>
      <c r="O28" s="1141"/>
      <c r="P28" s="1108">
        <v>421198.99</v>
      </c>
      <c r="Q28" s="1108">
        <v>421198.95</v>
      </c>
      <c r="R28" s="1104">
        <f t="shared" si="3"/>
        <v>99.999990503301078</v>
      </c>
      <c r="S28" s="1127">
        <v>415178</v>
      </c>
      <c r="T28" s="71">
        <v>0</v>
      </c>
      <c r="U28" s="72">
        <v>0</v>
      </c>
      <c r="V28" s="1111"/>
      <c r="W28" s="1104" t="e">
        <f t="shared" si="4"/>
        <v>#DIV/0!</v>
      </c>
      <c r="X28" s="1147"/>
    </row>
    <row r="29" spans="1:24" ht="9.75">
      <c r="A29" s="1149" t="s">
        <v>52</v>
      </c>
      <c r="B29" s="2305" t="s">
        <v>67</v>
      </c>
      <c r="C29" s="2305"/>
      <c r="D29" s="1170" t="s">
        <v>25</v>
      </c>
      <c r="E29" s="1117">
        <f t="shared" ref="E29:G29" si="7">SUM(J29,O29)</f>
        <v>606</v>
      </c>
      <c r="F29" s="1103">
        <f t="shared" si="7"/>
        <v>22968</v>
      </c>
      <c r="G29" s="1103">
        <f t="shared" si="7"/>
        <v>22968</v>
      </c>
      <c r="H29" s="1110">
        <f t="shared" si="0"/>
        <v>100</v>
      </c>
      <c r="I29" s="1118">
        <f>SUM(N29,S29)</f>
        <v>10566</v>
      </c>
      <c r="J29" s="1126">
        <v>606</v>
      </c>
      <c r="K29" s="1108">
        <v>606</v>
      </c>
      <c r="L29" s="1108">
        <v>606</v>
      </c>
      <c r="M29" s="1104">
        <f t="shared" si="2"/>
        <v>100</v>
      </c>
      <c r="N29" s="1127">
        <v>303</v>
      </c>
      <c r="O29" s="1141"/>
      <c r="P29" s="1108">
        <v>22362</v>
      </c>
      <c r="Q29" s="1108">
        <v>22362</v>
      </c>
      <c r="R29" s="1104">
        <f t="shared" si="3"/>
        <v>100</v>
      </c>
      <c r="S29" s="1127">
        <v>10263</v>
      </c>
      <c r="T29" s="71">
        <v>0</v>
      </c>
      <c r="U29" s="72">
        <v>0</v>
      </c>
      <c r="V29" s="1111"/>
      <c r="W29" s="1104" t="e">
        <f t="shared" si="4"/>
        <v>#DIV/0!</v>
      </c>
      <c r="X29" s="1147"/>
    </row>
    <row r="30" spans="1:24" ht="9.75">
      <c r="A30" s="1149" t="s">
        <v>54</v>
      </c>
      <c r="B30" s="1154" t="s">
        <v>53</v>
      </c>
      <c r="C30" s="1154"/>
      <c r="D30" s="1170" t="s">
        <v>25</v>
      </c>
      <c r="E30" s="1117"/>
      <c r="F30" s="1103"/>
      <c r="G30" s="1103"/>
      <c r="H30" s="1110" t="e">
        <f t="shared" si="0"/>
        <v>#DIV/0!</v>
      </c>
      <c r="I30" s="1118">
        <f>SUM(N30,S30)</f>
        <v>0</v>
      </c>
      <c r="J30" s="1126"/>
      <c r="K30" s="1108"/>
      <c r="L30" s="1108"/>
      <c r="M30" s="1104" t="e">
        <f t="shared" si="2"/>
        <v>#DIV/0!</v>
      </c>
      <c r="N30" s="1127"/>
      <c r="O30" s="1141"/>
      <c r="P30" s="1108"/>
      <c r="Q30" s="1108"/>
      <c r="R30" s="1104" t="e">
        <f t="shared" si="3"/>
        <v>#DIV/0!</v>
      </c>
      <c r="S30" s="1127"/>
      <c r="T30" s="71">
        <v>0</v>
      </c>
      <c r="U30" s="72">
        <v>0</v>
      </c>
      <c r="V30" s="1111"/>
      <c r="W30" s="1104" t="e">
        <f t="shared" si="4"/>
        <v>#DIV/0!</v>
      </c>
      <c r="X30" s="1147"/>
    </row>
    <row r="31" spans="1:24" ht="9.75">
      <c r="A31" s="1149" t="s">
        <v>55</v>
      </c>
      <c r="B31" s="1154" t="s">
        <v>71</v>
      </c>
      <c r="C31" s="1154"/>
      <c r="D31" s="1170" t="s">
        <v>25</v>
      </c>
      <c r="E31" s="1117"/>
      <c r="F31" s="1103"/>
      <c r="G31" s="1103"/>
      <c r="H31" s="1110" t="e">
        <f t="shared" si="0"/>
        <v>#DIV/0!</v>
      </c>
      <c r="I31" s="1118">
        <f>SUM(N31,S31)</f>
        <v>0</v>
      </c>
      <c r="J31" s="1126"/>
      <c r="K31" s="1112"/>
      <c r="L31" s="1112"/>
      <c r="M31" s="1104" t="e">
        <f t="shared" si="2"/>
        <v>#DIV/0!</v>
      </c>
      <c r="N31" s="1129"/>
      <c r="O31" s="1142"/>
      <c r="P31" s="1112"/>
      <c r="Q31" s="1112"/>
      <c r="R31" s="1104" t="e">
        <f t="shared" si="3"/>
        <v>#DIV/0!</v>
      </c>
      <c r="S31" s="1129"/>
      <c r="T31" s="1143">
        <v>0</v>
      </c>
      <c r="U31" s="1113">
        <v>0</v>
      </c>
      <c r="V31" s="1113"/>
      <c r="W31" s="1104" t="e">
        <f t="shared" si="4"/>
        <v>#DIV/0!</v>
      </c>
      <c r="X31" s="1131"/>
    </row>
    <row r="32" spans="1:24" ht="9.75">
      <c r="A32" s="1151" t="s">
        <v>56</v>
      </c>
      <c r="B32" s="1157" t="s">
        <v>72</v>
      </c>
      <c r="C32" s="1157"/>
      <c r="D32" s="1170" t="s">
        <v>25</v>
      </c>
      <c r="E32" s="1117"/>
      <c r="F32" s="1103"/>
      <c r="G32" s="1103"/>
      <c r="H32" s="1110" t="e">
        <f t="shared" si="0"/>
        <v>#DIV/0!</v>
      </c>
      <c r="I32" s="1118">
        <f>SUM(N32,S32)</f>
        <v>0</v>
      </c>
      <c r="J32" s="1130"/>
      <c r="K32" s="1113"/>
      <c r="L32" s="1113"/>
      <c r="M32" s="1104" t="e">
        <f t="shared" si="2"/>
        <v>#DIV/0!</v>
      </c>
      <c r="N32" s="1131"/>
      <c r="O32" s="1143"/>
      <c r="P32" s="1113"/>
      <c r="Q32" s="1113"/>
      <c r="R32" s="1104" t="e">
        <f t="shared" si="3"/>
        <v>#DIV/0!</v>
      </c>
      <c r="S32" s="1131"/>
      <c r="T32" s="1143">
        <v>0</v>
      </c>
      <c r="U32" s="1113">
        <v>0</v>
      </c>
      <c r="V32" s="1113"/>
      <c r="W32" s="1104" t="e">
        <f t="shared" si="4"/>
        <v>#DIV/0!</v>
      </c>
      <c r="X32" s="1131"/>
    </row>
    <row r="33" spans="1:24" ht="9.75">
      <c r="A33" s="1148" t="s">
        <v>57</v>
      </c>
      <c r="B33" s="1156" t="s">
        <v>58</v>
      </c>
      <c r="C33" s="1156"/>
      <c r="D33" s="1170" t="s">
        <v>25</v>
      </c>
      <c r="E33" s="1115">
        <f>E6-E11</f>
        <v>0</v>
      </c>
      <c r="F33" s="1100">
        <f t="shared" ref="F33:G33" si="8">F6-F11</f>
        <v>-0.13999999687075615</v>
      </c>
      <c r="G33" s="1100">
        <f t="shared" si="8"/>
        <v>371536.79000000283</v>
      </c>
      <c r="H33" s="1114">
        <f t="shared" si="0"/>
        <v>-265383427.36035529</v>
      </c>
      <c r="I33" s="1116">
        <v>168652</v>
      </c>
      <c r="J33" s="1115">
        <f t="shared" ref="J33:L33" si="9">J6-J11</f>
        <v>0</v>
      </c>
      <c r="K33" s="1100">
        <f t="shared" si="9"/>
        <v>-0.14000000013038516</v>
      </c>
      <c r="L33" s="1100">
        <f t="shared" si="9"/>
        <v>371536.84000000032</v>
      </c>
      <c r="M33" s="1099">
        <f t="shared" si="2"/>
        <v>-265383456.89569977</v>
      </c>
      <c r="N33" s="1116">
        <v>168652</v>
      </c>
      <c r="O33" s="1115">
        <f t="shared" ref="O33:Q33" si="10">O6-O11</f>
        <v>0</v>
      </c>
      <c r="P33" s="1100">
        <f t="shared" si="10"/>
        <v>-3.9999999105930328E-2</v>
      </c>
      <c r="Q33" s="1100">
        <f t="shared" si="10"/>
        <v>0</v>
      </c>
      <c r="R33" s="1099">
        <f t="shared" si="3"/>
        <v>0</v>
      </c>
      <c r="S33" s="1116">
        <f t="shared" ref="S33:V33" si="11">S6-S11</f>
        <v>0</v>
      </c>
      <c r="T33" s="1115">
        <f t="shared" si="11"/>
        <v>19480</v>
      </c>
      <c r="U33" s="1100">
        <f t="shared" si="11"/>
        <v>7221</v>
      </c>
      <c r="V33" s="1100">
        <f t="shared" si="11"/>
        <v>7221</v>
      </c>
      <c r="W33" s="1099">
        <f t="shared" si="4"/>
        <v>100</v>
      </c>
      <c r="X33" s="1116">
        <f>X6-X11</f>
        <v>19237</v>
      </c>
    </row>
    <row r="34" spans="1:24" ht="9.75">
      <c r="A34" s="1152" t="s">
        <v>59</v>
      </c>
      <c r="B34" s="2306" t="s">
        <v>343</v>
      </c>
      <c r="C34" s="2306"/>
      <c r="D34" s="1171" t="s">
        <v>25</v>
      </c>
      <c r="E34" s="1158"/>
      <c r="F34" s="1159"/>
      <c r="G34" s="1159"/>
      <c r="H34" s="1110" t="e">
        <f t="shared" si="0"/>
        <v>#DIV/0!</v>
      </c>
      <c r="I34" s="1162"/>
      <c r="J34" s="1132"/>
      <c r="K34" s="1102"/>
      <c r="L34" s="1102"/>
      <c r="M34" s="1104" t="e">
        <f t="shared" si="2"/>
        <v>#DIV/0!</v>
      </c>
      <c r="N34" s="1133">
        <v>0</v>
      </c>
      <c r="O34" s="1164"/>
      <c r="P34" s="1165"/>
      <c r="Q34" s="1165"/>
      <c r="R34" s="1104" t="e">
        <f t="shared" si="3"/>
        <v>#DIV/0!</v>
      </c>
      <c r="S34" s="1168"/>
      <c r="T34" s="1132"/>
      <c r="U34" s="1102"/>
      <c r="V34" s="1102"/>
      <c r="W34" s="1104" t="e">
        <f t="shared" si="4"/>
        <v>#DIV/0!</v>
      </c>
      <c r="X34" s="1133"/>
    </row>
    <row r="35" spans="1:24" ht="9.75">
      <c r="A35" s="1153" t="s">
        <v>60</v>
      </c>
      <c r="B35" s="2318" t="s">
        <v>344</v>
      </c>
      <c r="C35" s="2318"/>
      <c r="D35" s="1172" t="s">
        <v>26</v>
      </c>
      <c r="E35" s="1158"/>
      <c r="F35" s="1159"/>
      <c r="G35" s="1159"/>
      <c r="H35" s="1110" t="e">
        <f t="shared" si="0"/>
        <v>#DIV/0!</v>
      </c>
      <c r="I35" s="1187"/>
      <c r="J35" s="1132"/>
      <c r="K35" s="1102"/>
      <c r="L35" s="1102"/>
      <c r="M35" s="1104" t="e">
        <f t="shared" si="2"/>
        <v>#DIV/0!</v>
      </c>
      <c r="N35" s="1133">
        <v>0</v>
      </c>
      <c r="O35" s="241"/>
      <c r="P35" s="1165"/>
      <c r="Q35" s="1165"/>
      <c r="R35" s="1104" t="e">
        <f t="shared" si="3"/>
        <v>#DIV/0!</v>
      </c>
      <c r="S35" s="1344"/>
      <c r="T35" s="1132"/>
      <c r="U35" s="1102"/>
      <c r="V35" s="1102"/>
      <c r="W35" s="1104" t="e">
        <f t="shared" si="4"/>
        <v>#DIV/0!</v>
      </c>
      <c r="X35" s="1133"/>
    </row>
    <row r="36" spans="1:24" ht="9.75">
      <c r="A36" s="1153" t="s">
        <v>61</v>
      </c>
      <c r="B36" s="2318" t="s">
        <v>345</v>
      </c>
      <c r="C36" s="2318"/>
      <c r="D36" s="1172" t="s">
        <v>26</v>
      </c>
      <c r="E36" s="1158"/>
      <c r="F36" s="1159"/>
      <c r="G36" s="1159"/>
      <c r="H36" s="1110" t="e">
        <f t="shared" si="0"/>
        <v>#DIV/0!</v>
      </c>
      <c r="I36" s="1162"/>
      <c r="J36" s="1132"/>
      <c r="K36" s="1102"/>
      <c r="L36" s="1102"/>
      <c r="M36" s="1104" t="e">
        <f t="shared" si="2"/>
        <v>#DIV/0!</v>
      </c>
      <c r="N36" s="1133">
        <v>0</v>
      </c>
      <c r="O36" s="1164"/>
      <c r="P36" s="1165"/>
      <c r="Q36" s="1165"/>
      <c r="R36" s="1104" t="e">
        <f t="shared" si="3"/>
        <v>#DIV/0!</v>
      </c>
      <c r="S36" s="1168"/>
      <c r="T36" s="1132"/>
      <c r="U36" s="1102"/>
      <c r="V36" s="1102"/>
      <c r="W36" s="1104" t="e">
        <f t="shared" si="4"/>
        <v>#DIV/0!</v>
      </c>
      <c r="X36" s="1133"/>
    </row>
    <row r="37" spans="1:24" ht="10.5" thickBot="1">
      <c r="A37" s="1181" t="s">
        <v>346</v>
      </c>
      <c r="B37" s="2319" t="s">
        <v>347</v>
      </c>
      <c r="C37" s="2319"/>
      <c r="D37" s="1173" t="s">
        <v>348</v>
      </c>
      <c r="E37" s="1160"/>
      <c r="F37" s="1161"/>
      <c r="G37" s="1161"/>
      <c r="H37" s="1121" t="e">
        <f t="shared" si="0"/>
        <v>#DIV/0!</v>
      </c>
      <c r="I37" s="1163"/>
      <c r="J37" s="1134">
        <v>10</v>
      </c>
      <c r="K37" s="1135">
        <v>10</v>
      </c>
      <c r="L37" s="1135">
        <v>10</v>
      </c>
      <c r="M37" s="1136">
        <f t="shared" si="2"/>
        <v>100</v>
      </c>
      <c r="N37" s="1137">
        <v>10</v>
      </c>
      <c r="O37" s="1166"/>
      <c r="P37" s="1167"/>
      <c r="Q37" s="1167"/>
      <c r="R37" s="1136" t="e">
        <f t="shared" si="3"/>
        <v>#DIV/0!</v>
      </c>
      <c r="S37" s="1169"/>
      <c r="T37" s="1134"/>
      <c r="U37" s="1135"/>
      <c r="V37" s="1135"/>
      <c r="W37" s="1136" t="e">
        <f t="shared" si="4"/>
        <v>#DIV/0!</v>
      </c>
      <c r="X37" s="1137"/>
    </row>
  </sheetData>
  <mergeCells count="40">
    <mergeCell ref="A1:X1"/>
    <mergeCell ref="B7:C7"/>
    <mergeCell ref="I4:I5"/>
    <mergeCell ref="J4:J5"/>
    <mergeCell ref="K4:M4"/>
    <mergeCell ref="N4:N5"/>
    <mergeCell ref="B6:C6"/>
    <mergeCell ref="A3:A5"/>
    <mergeCell ref="B3:C5"/>
    <mergeCell ref="D3:D5"/>
    <mergeCell ref="E3:I3"/>
    <mergeCell ref="J3:N3"/>
    <mergeCell ref="B22:C22"/>
    <mergeCell ref="B8:C8"/>
    <mergeCell ref="B10:C10"/>
    <mergeCell ref="B11:C11"/>
    <mergeCell ref="B12:C12"/>
    <mergeCell ref="B13:C13"/>
    <mergeCell ref="B15:C15"/>
    <mergeCell ref="B16:C16"/>
    <mergeCell ref="B18:C18"/>
    <mergeCell ref="B19:C19"/>
    <mergeCell ref="B20:C20"/>
    <mergeCell ref="B21:C21"/>
    <mergeCell ref="B37:C37"/>
    <mergeCell ref="O3:S3"/>
    <mergeCell ref="T3:X3"/>
    <mergeCell ref="E4:E5"/>
    <mergeCell ref="F4:H4"/>
    <mergeCell ref="O4:O5"/>
    <mergeCell ref="P4:R4"/>
    <mergeCell ref="S4:S5"/>
    <mergeCell ref="T4:T5"/>
    <mergeCell ref="U4:W4"/>
    <mergeCell ref="X4:X5"/>
    <mergeCell ref="B26:C26"/>
    <mergeCell ref="B29:C29"/>
    <mergeCell ref="B34:C34"/>
    <mergeCell ref="B35:C35"/>
    <mergeCell ref="B36:C36"/>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zoomScaleNormal="100" workbookViewId="0">
      <selection activeCell="K28" sqref="K28"/>
    </sheetView>
  </sheetViews>
  <sheetFormatPr defaultColWidth="16.5" defaultRowHeight="12.75"/>
  <cols>
    <col min="1" max="1" width="58" style="16" customWidth="1"/>
    <col min="2" max="2" width="33.5" style="16" customWidth="1"/>
    <col min="3" max="5" width="25.75" style="16" customWidth="1"/>
    <col min="6" max="6" width="22.75" style="16" customWidth="1"/>
    <col min="7" max="16384" width="16.5" style="16"/>
  </cols>
  <sheetData>
    <row r="1" spans="1:9" ht="18.75">
      <c r="A1" s="164" t="s">
        <v>75</v>
      </c>
      <c r="B1" s="2725" t="s">
        <v>1052</v>
      </c>
      <c r="C1" s="2726"/>
      <c r="D1" s="2726"/>
      <c r="E1" s="2726"/>
      <c r="F1" s="2726"/>
      <c r="G1" s="2726"/>
      <c r="H1" s="2726"/>
      <c r="I1" s="2726"/>
    </row>
    <row r="3" spans="1:9">
      <c r="A3" s="2335" t="s">
        <v>349</v>
      </c>
      <c r="B3" s="2335"/>
      <c r="C3" s="2335"/>
      <c r="D3" s="2335"/>
      <c r="E3" s="2335"/>
      <c r="F3" s="2335"/>
      <c r="G3" s="2335"/>
      <c r="H3" s="2335"/>
      <c r="I3" s="2335"/>
    </row>
    <row r="4" spans="1:9">
      <c r="A4" s="3"/>
      <c r="B4" s="3"/>
      <c r="C4" s="3"/>
      <c r="D4" s="3"/>
      <c r="E4" s="3"/>
      <c r="F4" s="3"/>
      <c r="G4" s="3"/>
      <c r="H4" s="3"/>
      <c r="I4" s="3"/>
    </row>
    <row r="5" spans="1:9">
      <c r="A5" s="2373" t="s">
        <v>76</v>
      </c>
      <c r="B5" s="2374"/>
      <c r="C5" s="160" t="s">
        <v>25</v>
      </c>
      <c r="D5" s="2354" t="s">
        <v>350</v>
      </c>
      <c r="E5" s="2354"/>
      <c r="F5" s="2354"/>
      <c r="G5" s="2354"/>
      <c r="H5" s="2354"/>
      <c r="I5" s="2354"/>
    </row>
    <row r="6" spans="1:9">
      <c r="A6" s="2389" t="s">
        <v>351</v>
      </c>
      <c r="B6" s="2389"/>
      <c r="C6" s="19">
        <v>378757.98</v>
      </c>
      <c r="D6" s="2383"/>
      <c r="E6" s="2384"/>
      <c r="F6" s="2384"/>
      <c r="G6" s="2384"/>
      <c r="H6" s="2384"/>
      <c r="I6" s="2385"/>
    </row>
    <row r="7" spans="1:9" ht="210" customHeight="1">
      <c r="A7" s="2375" t="s">
        <v>77</v>
      </c>
      <c r="B7" s="2376"/>
      <c r="C7" s="20">
        <v>371536.98</v>
      </c>
      <c r="D7" s="2381" t="s">
        <v>1053</v>
      </c>
      <c r="E7" s="2381"/>
      <c r="F7" s="2381"/>
      <c r="G7" s="2381"/>
      <c r="H7" s="2381"/>
      <c r="I7" s="2382"/>
    </row>
    <row r="8" spans="1:9" ht="42.75" customHeight="1">
      <c r="A8" s="2377" t="s">
        <v>78</v>
      </c>
      <c r="B8" s="2378"/>
      <c r="C8" s="21">
        <v>7221</v>
      </c>
      <c r="D8" s="2538" t="s">
        <v>1054</v>
      </c>
      <c r="E8" s="2539"/>
      <c r="F8" s="2539"/>
      <c r="G8" s="2539"/>
      <c r="H8" s="2539"/>
      <c r="I8" s="2540"/>
    </row>
    <row r="9" spans="1:9">
      <c r="A9" s="2379" t="s">
        <v>79</v>
      </c>
      <c r="B9" s="2380"/>
      <c r="C9" s="141">
        <v>0</v>
      </c>
      <c r="D9" s="2386"/>
      <c r="E9" s="2387"/>
      <c r="F9" s="2387"/>
      <c r="G9" s="2387"/>
      <c r="H9" s="2387"/>
      <c r="I9" s="2388"/>
    </row>
    <row r="10" spans="1:9">
      <c r="A10" s="3"/>
      <c r="B10" s="3"/>
      <c r="C10" s="22"/>
      <c r="D10" s="3"/>
      <c r="E10" s="3"/>
      <c r="F10" s="3"/>
      <c r="G10" s="3"/>
      <c r="H10" s="3"/>
      <c r="I10" s="3"/>
    </row>
    <row r="11" spans="1:9">
      <c r="A11" s="2335" t="s">
        <v>354</v>
      </c>
      <c r="B11" s="2335"/>
      <c r="C11" s="2335"/>
      <c r="D11" s="2335"/>
      <c r="E11" s="2335"/>
      <c r="F11" s="2335"/>
      <c r="G11" s="2335"/>
      <c r="H11" s="2335"/>
      <c r="I11" s="2335"/>
    </row>
    <row r="12" spans="1:9">
      <c r="A12" s="3"/>
      <c r="B12" s="3"/>
      <c r="C12" s="22"/>
      <c r="D12" s="23"/>
      <c r="E12" s="23"/>
      <c r="F12" s="23"/>
      <c r="G12" s="23"/>
      <c r="H12" s="23"/>
      <c r="I12" s="23"/>
    </row>
    <row r="13" spans="1:9">
      <c r="A13" s="160" t="s">
        <v>76</v>
      </c>
      <c r="B13" s="160" t="s">
        <v>80</v>
      </c>
      <c r="C13" s="160" t="s">
        <v>25</v>
      </c>
      <c r="D13" s="24"/>
      <c r="E13" s="24"/>
      <c r="F13" s="24"/>
      <c r="G13" s="24"/>
      <c r="H13" s="24"/>
      <c r="I13" s="24"/>
    </row>
    <row r="14" spans="1:9">
      <c r="A14" s="142" t="s">
        <v>81</v>
      </c>
      <c r="B14" s="5"/>
      <c r="C14" s="143">
        <v>261062.45</v>
      </c>
      <c r="D14" s="25"/>
      <c r="E14" s="25"/>
      <c r="F14" s="25"/>
      <c r="G14" s="25"/>
      <c r="H14" s="25"/>
      <c r="I14" s="25"/>
    </row>
    <row r="15" spans="1:9">
      <c r="A15" s="2395" t="s">
        <v>82</v>
      </c>
      <c r="B15" s="26" t="s">
        <v>94</v>
      </c>
      <c r="C15" s="144">
        <v>0</v>
      </c>
      <c r="D15" s="25"/>
      <c r="E15" s="25"/>
      <c r="F15" s="25"/>
      <c r="G15" s="25"/>
      <c r="H15" s="25"/>
      <c r="I15" s="25"/>
    </row>
    <row r="16" spans="1:9">
      <c r="A16" s="2396"/>
      <c r="B16" s="6" t="s">
        <v>83</v>
      </c>
      <c r="C16" s="145">
        <v>117695.53</v>
      </c>
      <c r="D16" s="27"/>
      <c r="E16" s="27"/>
      <c r="F16" s="27"/>
      <c r="G16" s="27"/>
      <c r="H16" s="27"/>
      <c r="I16" s="27"/>
    </row>
    <row r="17" spans="1:9">
      <c r="A17" s="2397"/>
      <c r="B17" s="7" t="s">
        <v>84</v>
      </c>
      <c r="C17" s="146">
        <v>0</v>
      </c>
      <c r="D17" s="28"/>
      <c r="E17" s="28"/>
      <c r="F17" s="28"/>
      <c r="G17" s="28"/>
      <c r="H17" s="28"/>
      <c r="I17" s="28"/>
    </row>
    <row r="18" spans="1:9">
      <c r="A18" s="161" t="s">
        <v>351</v>
      </c>
      <c r="B18" s="8"/>
      <c r="C18" s="29">
        <f>SUM(C14:C17)</f>
        <v>378757.98</v>
      </c>
      <c r="D18" s="30"/>
      <c r="E18" s="30"/>
      <c r="F18" s="30"/>
      <c r="G18" s="30"/>
      <c r="H18" s="30"/>
      <c r="I18" s="30"/>
    </row>
    <row r="19" spans="1:9">
      <c r="A19" s="31"/>
      <c r="B19" s="32"/>
      <c r="C19" s="33"/>
      <c r="D19" s="34"/>
      <c r="E19" s="34"/>
      <c r="F19" s="34"/>
      <c r="G19" s="34"/>
      <c r="H19" s="34"/>
      <c r="I19" s="34"/>
    </row>
    <row r="20" spans="1:9">
      <c r="A20" s="2335" t="s">
        <v>355</v>
      </c>
      <c r="B20" s="2335"/>
      <c r="C20" s="2335"/>
      <c r="D20" s="2335"/>
      <c r="E20" s="2335"/>
      <c r="F20" s="2335"/>
      <c r="G20" s="2335"/>
      <c r="H20" s="2335"/>
      <c r="I20" s="2335"/>
    </row>
    <row r="21" spans="1:9">
      <c r="A21" s="3"/>
      <c r="B21" s="3"/>
      <c r="C21" s="22"/>
      <c r="D21" s="3"/>
      <c r="E21" s="3"/>
      <c r="F21" s="3"/>
      <c r="G21" s="3"/>
      <c r="H21" s="3"/>
      <c r="I21" s="3"/>
    </row>
    <row r="22" spans="1:9">
      <c r="A22" s="160" t="s">
        <v>80</v>
      </c>
      <c r="B22" s="160" t="s">
        <v>356</v>
      </c>
      <c r="C22" s="162" t="s">
        <v>357</v>
      </c>
      <c r="D22" s="160" t="s">
        <v>358</v>
      </c>
      <c r="E22" s="160" t="s">
        <v>359</v>
      </c>
      <c r="F22" s="2354" t="s">
        <v>360</v>
      </c>
      <c r="G22" s="2354"/>
      <c r="H22" s="2354"/>
      <c r="I22" s="2354"/>
    </row>
    <row r="23" spans="1:9" ht="223.5" customHeight="1">
      <c r="A23" s="147" t="s">
        <v>85</v>
      </c>
      <c r="B23" s="35">
        <v>1042400.03</v>
      </c>
      <c r="C23" s="35">
        <v>1202047.73</v>
      </c>
      <c r="D23" s="35">
        <v>1071442.25</v>
      </c>
      <c r="E23" s="35">
        <f>B23+C23-D23</f>
        <v>1173005.5099999998</v>
      </c>
      <c r="F23" s="2398" t="s">
        <v>1055</v>
      </c>
      <c r="G23" s="2399"/>
      <c r="H23" s="2399"/>
      <c r="I23" s="2400"/>
    </row>
    <row r="24" spans="1:9" ht="56.25" customHeight="1">
      <c r="A24" s="148" t="s">
        <v>86</v>
      </c>
      <c r="B24" s="36">
        <v>101276</v>
      </c>
      <c r="C24" s="36">
        <v>1251921</v>
      </c>
      <c r="D24" s="36">
        <v>1225813</v>
      </c>
      <c r="E24" s="36">
        <f t="shared" ref="E24:E26" si="0">B24+C24-D24</f>
        <v>127384</v>
      </c>
      <c r="F24" s="2358" t="s">
        <v>1056</v>
      </c>
      <c r="G24" s="2390"/>
      <c r="H24" s="2390"/>
      <c r="I24" s="2391"/>
    </row>
    <row r="25" spans="1:9" ht="27.75" customHeight="1">
      <c r="A25" s="148" t="s">
        <v>84</v>
      </c>
      <c r="B25" s="36">
        <v>33135.980000000003</v>
      </c>
      <c r="C25" s="36">
        <v>0</v>
      </c>
      <c r="D25" s="36">
        <v>1900</v>
      </c>
      <c r="E25" s="36">
        <f t="shared" si="0"/>
        <v>31235.980000000003</v>
      </c>
      <c r="F25" s="2358" t="s">
        <v>1057</v>
      </c>
      <c r="G25" s="2359"/>
      <c r="H25" s="2359"/>
      <c r="I25" s="2360"/>
    </row>
    <row r="26" spans="1:9" ht="163.5" customHeight="1">
      <c r="A26" s="149" t="s">
        <v>87</v>
      </c>
      <c r="B26" s="37">
        <v>417987.02</v>
      </c>
      <c r="C26" s="37">
        <v>333094</v>
      </c>
      <c r="D26" s="37">
        <v>133308</v>
      </c>
      <c r="E26" s="36">
        <f t="shared" si="0"/>
        <v>617773.02</v>
      </c>
      <c r="F26" s="2392" t="s">
        <v>1058</v>
      </c>
      <c r="G26" s="2393"/>
      <c r="H26" s="2393"/>
      <c r="I26" s="2394"/>
    </row>
    <row r="27" spans="1:9">
      <c r="A27" s="4" t="s">
        <v>34</v>
      </c>
      <c r="B27" s="19">
        <f>SUM(B23:B26)</f>
        <v>1594799.03</v>
      </c>
      <c r="C27" s="19">
        <f t="shared" ref="C27:E27" si="1">SUM(C23:C26)</f>
        <v>2787062.73</v>
      </c>
      <c r="D27" s="19">
        <f t="shared" si="1"/>
        <v>2432463.25</v>
      </c>
      <c r="E27" s="19">
        <f t="shared" si="1"/>
        <v>1949398.5099999998</v>
      </c>
      <c r="F27" s="2361"/>
      <c r="G27" s="2361"/>
      <c r="H27" s="2361"/>
      <c r="I27" s="2361"/>
    </row>
    <row r="28" spans="1:9">
      <c r="A28" s="3"/>
      <c r="B28" s="3"/>
      <c r="C28" s="22"/>
      <c r="D28" s="3"/>
      <c r="E28" s="3"/>
      <c r="F28" s="3"/>
      <c r="G28" s="3"/>
      <c r="H28" s="3"/>
      <c r="I28" s="3"/>
    </row>
    <row r="29" spans="1:9">
      <c r="A29" s="2335" t="s">
        <v>365</v>
      </c>
      <c r="B29" s="2335"/>
      <c r="C29" s="2335"/>
      <c r="D29" s="2335"/>
      <c r="E29" s="2335"/>
      <c r="F29" s="2335"/>
      <c r="G29" s="2335"/>
      <c r="H29" s="2335"/>
      <c r="I29" s="2335"/>
    </row>
    <row r="30" spans="1:9">
      <c r="A30" s="3"/>
      <c r="B30" s="3"/>
      <c r="C30" s="22"/>
      <c r="D30" s="3"/>
      <c r="E30" s="3"/>
      <c r="F30" s="3"/>
      <c r="G30" s="3"/>
      <c r="H30" s="3"/>
      <c r="I30" s="3"/>
    </row>
    <row r="31" spans="1:9">
      <c r="A31" s="160" t="s">
        <v>88</v>
      </c>
      <c r="B31" s="160" t="s">
        <v>25</v>
      </c>
      <c r="C31" s="162" t="s">
        <v>89</v>
      </c>
      <c r="D31" s="2354" t="s">
        <v>90</v>
      </c>
      <c r="E31" s="2354"/>
      <c r="F31" s="2354"/>
      <c r="G31" s="2354"/>
      <c r="H31" s="2354"/>
      <c r="I31" s="2354"/>
    </row>
    <row r="32" spans="1:9">
      <c r="A32" s="255" t="s">
        <v>222</v>
      </c>
      <c r="B32" s="256"/>
      <c r="C32" s="257"/>
      <c r="D32" s="2368"/>
      <c r="E32" s="2369"/>
      <c r="F32" s="2369"/>
      <c r="G32" s="2369"/>
      <c r="H32" s="2369"/>
      <c r="I32" s="2370"/>
    </row>
    <row r="33" spans="1:9">
      <c r="A33" s="258" t="s">
        <v>34</v>
      </c>
      <c r="B33" s="259">
        <f>SUM(B32:B32)</f>
        <v>0</v>
      </c>
      <c r="C33" s="2371"/>
      <c r="D33" s="2371"/>
      <c r="E33" s="2371"/>
      <c r="F33" s="2371"/>
      <c r="G33" s="2371"/>
      <c r="H33" s="2371"/>
      <c r="I33" s="2372"/>
    </row>
    <row r="34" spans="1:9">
      <c r="A34" s="3"/>
      <c r="B34" s="3"/>
      <c r="C34" s="22"/>
      <c r="D34" s="3"/>
      <c r="E34" s="3"/>
      <c r="F34" s="3"/>
      <c r="G34" s="3"/>
      <c r="H34" s="3"/>
      <c r="I34" s="3"/>
    </row>
    <row r="35" spans="1:9">
      <c r="A35" s="2335" t="s">
        <v>367</v>
      </c>
      <c r="B35" s="2335"/>
      <c r="C35" s="2335"/>
      <c r="D35" s="2335"/>
      <c r="E35" s="2335"/>
      <c r="F35" s="2335"/>
      <c r="G35" s="2335"/>
      <c r="H35" s="2335"/>
      <c r="I35" s="2335"/>
    </row>
    <row r="36" spans="1:9">
      <c r="A36" s="3"/>
      <c r="B36" s="3"/>
      <c r="C36" s="22"/>
      <c r="D36" s="3"/>
      <c r="E36" s="3"/>
      <c r="F36" s="3"/>
      <c r="G36" s="3"/>
      <c r="H36" s="3"/>
      <c r="I36" s="3"/>
    </row>
    <row r="37" spans="1:9">
      <c r="A37" s="160" t="s">
        <v>88</v>
      </c>
      <c r="B37" s="160" t="s">
        <v>25</v>
      </c>
      <c r="C37" s="162" t="s">
        <v>89</v>
      </c>
      <c r="D37" s="2354" t="s">
        <v>90</v>
      </c>
      <c r="E37" s="2354"/>
      <c r="F37" s="2354"/>
      <c r="G37" s="2354"/>
      <c r="H37" s="2354"/>
      <c r="I37" s="2354"/>
    </row>
    <row r="38" spans="1:9">
      <c r="A38" s="260" t="s">
        <v>1059</v>
      </c>
      <c r="B38" s="36"/>
      <c r="C38" s="10"/>
      <c r="D38" s="2358"/>
      <c r="E38" s="2359"/>
      <c r="F38" s="2359"/>
      <c r="G38" s="2359"/>
      <c r="H38" s="2359"/>
      <c r="I38" s="2360"/>
    </row>
    <row r="39" spans="1:9">
      <c r="A39" s="4" t="s">
        <v>34</v>
      </c>
      <c r="B39" s="19">
        <f>SUM(B38:B38)</f>
        <v>0</v>
      </c>
      <c r="C39" s="2346"/>
      <c r="D39" s="2347"/>
      <c r="E39" s="2347"/>
      <c r="F39" s="2347"/>
      <c r="G39" s="2347"/>
      <c r="H39" s="2347"/>
      <c r="I39" s="2347"/>
    </row>
    <row r="40" spans="1:9">
      <c r="A40" s="3"/>
      <c r="B40" s="3"/>
      <c r="C40" s="22"/>
      <c r="D40" s="3"/>
      <c r="E40" s="3"/>
      <c r="F40" s="3"/>
      <c r="G40" s="3"/>
      <c r="H40" s="3"/>
      <c r="I40" s="3"/>
    </row>
    <row r="41" spans="1:9">
      <c r="A41" s="2335" t="s">
        <v>369</v>
      </c>
      <c r="B41" s="2335"/>
      <c r="C41" s="2335"/>
      <c r="D41" s="2335"/>
      <c r="E41" s="2335"/>
      <c r="F41" s="2335"/>
      <c r="G41" s="2335"/>
      <c r="H41" s="2335"/>
      <c r="I41" s="2335"/>
    </row>
    <row r="42" spans="1:9">
      <c r="A42" s="3"/>
      <c r="B42" s="3"/>
      <c r="C42" s="22"/>
      <c r="D42" s="3"/>
      <c r="E42" s="3"/>
      <c r="F42" s="3"/>
      <c r="G42" s="3"/>
      <c r="H42" s="3"/>
      <c r="I42" s="3"/>
    </row>
    <row r="43" spans="1:9">
      <c r="A43" s="160" t="s">
        <v>25</v>
      </c>
      <c r="B43" s="162" t="s">
        <v>370</v>
      </c>
      <c r="C43" s="2348" t="s">
        <v>91</v>
      </c>
      <c r="D43" s="2348"/>
      <c r="E43" s="2348"/>
      <c r="F43" s="2348"/>
      <c r="G43" s="2348"/>
      <c r="H43" s="2348"/>
      <c r="I43" s="2348"/>
    </row>
    <row r="44" spans="1:9">
      <c r="A44" s="262" t="s">
        <v>1060</v>
      </c>
      <c r="B44" s="114"/>
      <c r="C44" s="2341"/>
      <c r="D44" s="2341"/>
      <c r="E44" s="2341"/>
      <c r="F44" s="2341"/>
      <c r="G44" s="2341"/>
      <c r="H44" s="2341"/>
      <c r="I44" s="2342"/>
    </row>
    <row r="45" spans="1:9">
      <c r="A45" s="19" t="s">
        <v>34</v>
      </c>
      <c r="B45" s="19">
        <v>0</v>
      </c>
      <c r="C45" s="2343" t="s">
        <v>34</v>
      </c>
      <c r="D45" s="2343"/>
      <c r="E45" s="2343"/>
      <c r="F45" s="2343"/>
      <c r="G45" s="2343"/>
      <c r="H45" s="2343"/>
      <c r="I45" s="2343"/>
    </row>
    <row r="46" spans="1:9">
      <c r="A46" s="3"/>
      <c r="B46" s="3"/>
      <c r="C46" s="22"/>
      <c r="D46" s="3"/>
      <c r="E46" s="3"/>
      <c r="F46" s="3"/>
      <c r="G46" s="3"/>
      <c r="H46" s="3"/>
      <c r="I46" s="3"/>
    </row>
    <row r="47" spans="1:9">
      <c r="A47" s="2335" t="s">
        <v>372</v>
      </c>
      <c r="B47" s="2335"/>
      <c r="C47" s="2335"/>
      <c r="D47" s="2335"/>
      <c r="E47" s="2335"/>
      <c r="F47" s="2335"/>
      <c r="G47" s="2335"/>
      <c r="H47" s="2335"/>
      <c r="I47" s="2335"/>
    </row>
    <row r="48" spans="1:9">
      <c r="A48" s="3"/>
      <c r="B48" s="3"/>
      <c r="C48" s="22"/>
      <c r="D48" s="3"/>
      <c r="E48" s="3"/>
      <c r="F48" s="3"/>
      <c r="G48" s="3"/>
      <c r="H48" s="3"/>
      <c r="I48" s="3"/>
    </row>
    <row r="49" spans="1:9" ht="31.5">
      <c r="A49" s="2344" t="s">
        <v>373</v>
      </c>
      <c r="B49" s="2345"/>
      <c r="C49" s="117" t="s">
        <v>227</v>
      </c>
      <c r="D49" s="117" t="s">
        <v>137</v>
      </c>
      <c r="E49" s="117" t="s">
        <v>138</v>
      </c>
      <c r="F49" s="117" t="s">
        <v>374</v>
      </c>
      <c r="G49" s="117" t="s">
        <v>228</v>
      </c>
      <c r="H49" s="11"/>
      <c r="I49" s="11"/>
    </row>
    <row r="50" spans="1:9">
      <c r="A50" s="2565" t="s">
        <v>1061</v>
      </c>
      <c r="B50" s="2727"/>
      <c r="C50" s="156" t="s">
        <v>152</v>
      </c>
      <c r="D50" s="1345">
        <v>110272.65</v>
      </c>
      <c r="E50" s="157"/>
      <c r="F50" s="157" t="s">
        <v>1062</v>
      </c>
      <c r="G50" s="157"/>
      <c r="H50" s="3"/>
      <c r="I50" s="3"/>
    </row>
    <row r="51" spans="1:9">
      <c r="A51" s="2565" t="s">
        <v>1063</v>
      </c>
      <c r="B51" s="2727"/>
      <c r="C51" s="156" t="s">
        <v>151</v>
      </c>
      <c r="D51" s="1346"/>
      <c r="E51" s="157">
        <v>95666.86</v>
      </c>
      <c r="F51" s="157"/>
      <c r="G51" s="156">
        <v>44103</v>
      </c>
      <c r="H51" s="3"/>
      <c r="I51" s="3"/>
    </row>
    <row r="52" spans="1:9">
      <c r="A52" s="2565" t="s">
        <v>1064</v>
      </c>
      <c r="B52" s="2727"/>
      <c r="C52" s="156" t="s">
        <v>149</v>
      </c>
      <c r="D52" s="1346"/>
      <c r="E52" s="157">
        <v>14605.79</v>
      </c>
      <c r="F52" s="157"/>
      <c r="G52" s="156">
        <v>44103</v>
      </c>
      <c r="H52" s="3"/>
      <c r="I52" s="3"/>
    </row>
    <row r="53" spans="1:9">
      <c r="A53" s="2565" t="s">
        <v>1065</v>
      </c>
      <c r="B53" s="2727"/>
      <c r="C53" s="156" t="s">
        <v>155</v>
      </c>
      <c r="D53" s="1345">
        <v>250000</v>
      </c>
      <c r="E53" s="157"/>
      <c r="F53" s="157" t="s">
        <v>1066</v>
      </c>
      <c r="G53" s="157"/>
      <c r="H53" s="3"/>
      <c r="I53" s="3"/>
    </row>
    <row r="54" spans="1:9">
      <c r="A54" s="2565" t="s">
        <v>1067</v>
      </c>
      <c r="B54" s="2727"/>
      <c r="C54" s="156" t="s">
        <v>164</v>
      </c>
      <c r="D54" s="1346"/>
      <c r="E54" s="157">
        <v>250000</v>
      </c>
      <c r="F54" s="157"/>
      <c r="G54" s="156">
        <v>44095</v>
      </c>
      <c r="H54" s="3"/>
      <c r="I54" s="3"/>
    </row>
    <row r="55" spans="1:9">
      <c r="A55" s="2728" t="s">
        <v>1068</v>
      </c>
      <c r="B55" s="2729"/>
      <c r="C55" s="156" t="s">
        <v>155</v>
      </c>
      <c r="D55" s="1345">
        <v>100000</v>
      </c>
      <c r="E55" s="157"/>
      <c r="F55" s="157" t="s">
        <v>1066</v>
      </c>
      <c r="G55" s="157"/>
      <c r="H55" s="3"/>
      <c r="I55" s="3"/>
    </row>
    <row r="56" spans="1:9">
      <c r="A56" s="2565" t="s">
        <v>1069</v>
      </c>
      <c r="B56" s="2727"/>
      <c r="C56" s="156" t="s">
        <v>164</v>
      </c>
      <c r="D56" s="1346"/>
      <c r="E56" s="157">
        <v>100000</v>
      </c>
      <c r="F56" s="157"/>
      <c r="G56" s="156">
        <v>44106</v>
      </c>
      <c r="H56" s="3"/>
      <c r="I56" s="3"/>
    </row>
    <row r="57" spans="1:9">
      <c r="A57" s="2565" t="s">
        <v>1070</v>
      </c>
      <c r="B57" s="2727"/>
      <c r="C57" s="156" t="s">
        <v>155</v>
      </c>
      <c r="D57" s="1345">
        <v>75000</v>
      </c>
      <c r="E57" s="157"/>
      <c r="F57" s="157" t="s">
        <v>1066</v>
      </c>
      <c r="G57" s="156"/>
      <c r="H57" s="3"/>
      <c r="I57" s="3"/>
    </row>
    <row r="58" spans="1:9">
      <c r="A58" s="2565" t="s">
        <v>1071</v>
      </c>
      <c r="B58" s="2727"/>
      <c r="C58" s="156" t="s">
        <v>164</v>
      </c>
      <c r="D58" s="1346"/>
      <c r="E58" s="157">
        <v>75000</v>
      </c>
      <c r="F58" s="157"/>
      <c r="G58" s="156">
        <v>44035</v>
      </c>
      <c r="H58" s="3"/>
      <c r="I58" s="3"/>
    </row>
    <row r="59" spans="1:9">
      <c r="A59" s="2730" t="s">
        <v>1072</v>
      </c>
      <c r="B59" s="2731"/>
      <c r="C59" s="156" t="s">
        <v>155</v>
      </c>
      <c r="D59" s="1345">
        <v>33000</v>
      </c>
      <c r="E59" s="157"/>
      <c r="F59" s="157" t="s">
        <v>1073</v>
      </c>
      <c r="G59" s="156"/>
      <c r="H59" s="3"/>
      <c r="I59" s="3"/>
    </row>
    <row r="60" spans="1:9">
      <c r="A60" s="2565" t="s">
        <v>1074</v>
      </c>
      <c r="B60" s="2727"/>
      <c r="C60" s="156" t="s">
        <v>1075</v>
      </c>
      <c r="D60" s="1346"/>
      <c r="E60" s="157">
        <v>33000</v>
      </c>
      <c r="F60" s="157"/>
      <c r="G60" s="156">
        <v>44078</v>
      </c>
      <c r="H60" s="3"/>
      <c r="I60" s="3"/>
    </row>
    <row r="61" spans="1:9">
      <c r="A61" s="1347" t="s">
        <v>1076</v>
      </c>
      <c r="B61" s="1348"/>
      <c r="C61" s="156" t="s">
        <v>380</v>
      </c>
      <c r="D61" s="1345">
        <v>15000</v>
      </c>
      <c r="E61" s="157"/>
      <c r="F61" s="157" t="s">
        <v>1077</v>
      </c>
      <c r="G61" s="156"/>
      <c r="H61" s="3"/>
      <c r="I61" s="3"/>
    </row>
    <row r="62" spans="1:9">
      <c r="A62" s="2565" t="s">
        <v>1078</v>
      </c>
      <c r="B62" s="2727"/>
      <c r="C62" s="156" t="s">
        <v>1075</v>
      </c>
      <c r="D62" s="1346"/>
      <c r="E62" s="157">
        <v>15000</v>
      </c>
      <c r="F62" s="157"/>
      <c r="G62" s="156">
        <v>44196</v>
      </c>
      <c r="H62" s="3"/>
      <c r="I62" s="3"/>
    </row>
    <row r="63" spans="1:9">
      <c r="A63" s="1347" t="s">
        <v>1079</v>
      </c>
      <c r="B63" s="1348"/>
      <c r="C63" s="156" t="s">
        <v>161</v>
      </c>
      <c r="D63" s="1346"/>
      <c r="E63" s="157">
        <v>22160</v>
      </c>
      <c r="F63" s="157" t="s">
        <v>1080</v>
      </c>
      <c r="G63" s="156"/>
      <c r="H63" s="3"/>
      <c r="I63" s="3"/>
    </row>
    <row r="64" spans="1:9">
      <c r="A64" s="2565" t="s">
        <v>1081</v>
      </c>
      <c r="B64" s="2727"/>
      <c r="C64" s="156" t="s">
        <v>171</v>
      </c>
      <c r="D64" s="1346"/>
      <c r="E64" s="157">
        <v>-22160</v>
      </c>
      <c r="F64" s="157"/>
      <c r="G64" s="156">
        <v>44196</v>
      </c>
      <c r="H64" s="3"/>
      <c r="I64" s="3"/>
    </row>
    <row r="65" spans="1:9">
      <c r="A65" s="1347" t="s">
        <v>1081</v>
      </c>
      <c r="B65" s="1348"/>
      <c r="C65" s="156" t="s">
        <v>1082</v>
      </c>
      <c r="D65" s="1346"/>
      <c r="E65" s="157">
        <v>-90000</v>
      </c>
      <c r="F65" s="1346">
        <v>44088</v>
      </c>
      <c r="G65" s="156"/>
      <c r="H65" s="3"/>
      <c r="I65" s="3"/>
    </row>
    <row r="66" spans="1:9" ht="22.5">
      <c r="A66" s="2565" t="s">
        <v>1083</v>
      </c>
      <c r="B66" s="2727"/>
      <c r="C66" s="1349" t="s">
        <v>1084</v>
      </c>
      <c r="D66" s="1346"/>
      <c r="E66" s="157">
        <v>76011</v>
      </c>
      <c r="F66" s="157"/>
      <c r="G66" s="156">
        <v>44196</v>
      </c>
      <c r="H66" s="3"/>
      <c r="I66" s="3"/>
    </row>
    <row r="67" spans="1:9">
      <c r="A67" s="2565" t="s">
        <v>1085</v>
      </c>
      <c r="B67" s="2727"/>
      <c r="C67" s="1349" t="s">
        <v>151</v>
      </c>
      <c r="D67" s="1346"/>
      <c r="E67" s="157">
        <v>13989</v>
      </c>
      <c r="F67" s="157"/>
      <c r="G67" s="156">
        <v>44196</v>
      </c>
      <c r="H67" s="3"/>
      <c r="I67" s="3"/>
    </row>
    <row r="68" spans="1:9">
      <c r="A68" s="2565" t="s">
        <v>1086</v>
      </c>
      <c r="B68" s="2727"/>
      <c r="C68" s="1349" t="s">
        <v>166</v>
      </c>
      <c r="D68" s="1345">
        <v>1900</v>
      </c>
      <c r="E68" s="157"/>
      <c r="F68" s="157" t="s">
        <v>1087</v>
      </c>
      <c r="G68" s="156"/>
      <c r="H68" s="3"/>
      <c r="I68" s="3"/>
    </row>
    <row r="69" spans="1:9">
      <c r="A69" s="2565" t="s">
        <v>1088</v>
      </c>
      <c r="B69" s="2727"/>
      <c r="C69" s="1349" t="s">
        <v>152</v>
      </c>
      <c r="D69" s="1345">
        <v>680</v>
      </c>
      <c r="E69" s="157"/>
      <c r="F69" s="157" t="s">
        <v>1087</v>
      </c>
      <c r="G69" s="156"/>
      <c r="H69" s="3"/>
      <c r="I69" s="3"/>
    </row>
    <row r="70" spans="1:9">
      <c r="A70" s="2565" t="s">
        <v>1089</v>
      </c>
      <c r="B70" s="2727"/>
      <c r="C70" s="1349" t="s">
        <v>139</v>
      </c>
      <c r="D70" s="1346"/>
      <c r="E70" s="157">
        <v>1900</v>
      </c>
      <c r="F70" s="157"/>
      <c r="G70" s="156">
        <v>44074</v>
      </c>
      <c r="H70" s="3"/>
      <c r="I70" s="3"/>
    </row>
    <row r="71" spans="1:9" ht="22.5">
      <c r="A71" s="2565" t="s">
        <v>1090</v>
      </c>
      <c r="B71" s="2727"/>
      <c r="C71" s="1349" t="s">
        <v>1091</v>
      </c>
      <c r="D71" s="1346"/>
      <c r="E71" s="157">
        <v>680</v>
      </c>
      <c r="F71" s="157"/>
      <c r="G71" s="156">
        <v>44074</v>
      </c>
      <c r="H71" s="3"/>
      <c r="I71" s="3"/>
    </row>
    <row r="72" spans="1:9">
      <c r="A72" s="2565" t="s">
        <v>1092</v>
      </c>
      <c r="B72" s="2727"/>
      <c r="C72" s="156" t="s">
        <v>154</v>
      </c>
      <c r="D72" s="1345">
        <v>19968.900000000001</v>
      </c>
      <c r="E72" s="157"/>
      <c r="F72" s="1346">
        <v>44173</v>
      </c>
      <c r="G72" s="156"/>
      <c r="H72" s="3"/>
      <c r="I72" s="3"/>
    </row>
    <row r="73" spans="1:9">
      <c r="A73" s="2565" t="s">
        <v>1093</v>
      </c>
      <c r="B73" s="2727"/>
      <c r="C73" s="156" t="s">
        <v>414</v>
      </c>
      <c r="D73" s="1346"/>
      <c r="E73" s="157">
        <v>19968.900000000001</v>
      </c>
      <c r="F73" s="1350"/>
      <c r="G73" s="156">
        <v>44180</v>
      </c>
      <c r="H73" s="3"/>
      <c r="I73" s="3"/>
    </row>
    <row r="74" spans="1:9">
      <c r="A74" s="2565" t="s">
        <v>1094</v>
      </c>
      <c r="B74" s="2727"/>
      <c r="C74" s="156" t="s">
        <v>152</v>
      </c>
      <c r="D74" s="1345">
        <v>160</v>
      </c>
      <c r="E74" s="157"/>
      <c r="F74" s="1346">
        <v>44135</v>
      </c>
      <c r="G74" s="156"/>
      <c r="H74" s="3"/>
      <c r="I74" s="3"/>
    </row>
    <row r="75" spans="1:9">
      <c r="A75" s="2565" t="s">
        <v>1095</v>
      </c>
      <c r="B75" s="2727"/>
      <c r="C75" s="156" t="s">
        <v>179</v>
      </c>
      <c r="D75" s="1346"/>
      <c r="E75" s="157">
        <v>160</v>
      </c>
      <c r="F75" s="157"/>
      <c r="G75" s="156">
        <v>44148</v>
      </c>
      <c r="H75" s="3"/>
      <c r="I75" s="3"/>
    </row>
    <row r="76" spans="1:9">
      <c r="A76" s="2565" t="s">
        <v>1096</v>
      </c>
      <c r="B76" s="2727"/>
      <c r="C76" s="156" t="s">
        <v>155</v>
      </c>
      <c r="D76" s="1345">
        <v>23910</v>
      </c>
      <c r="E76" s="157"/>
      <c r="F76" s="157" t="s">
        <v>1097</v>
      </c>
      <c r="G76" s="156"/>
      <c r="H76" s="3"/>
      <c r="I76" s="3"/>
    </row>
    <row r="77" spans="1:9">
      <c r="A77" s="1347" t="s">
        <v>1098</v>
      </c>
      <c r="B77" s="1348"/>
      <c r="C77" s="156" t="s">
        <v>149</v>
      </c>
      <c r="D77" s="1345"/>
      <c r="E77" s="157">
        <v>23910</v>
      </c>
      <c r="F77" s="157"/>
      <c r="G77" s="156">
        <v>44158</v>
      </c>
      <c r="H77" s="3"/>
      <c r="I77" s="3"/>
    </row>
    <row r="78" spans="1:9">
      <c r="A78" s="1347" t="s">
        <v>1099</v>
      </c>
      <c r="B78" s="1348"/>
      <c r="C78" s="156" t="s">
        <v>1100</v>
      </c>
      <c r="D78" s="1345">
        <v>715</v>
      </c>
      <c r="E78" s="157"/>
      <c r="F78" s="1346">
        <v>44196</v>
      </c>
      <c r="G78" s="156"/>
      <c r="H78" s="3"/>
      <c r="I78" s="3"/>
    </row>
    <row r="79" spans="1:9" ht="12.75" customHeight="1">
      <c r="A79" s="2730" t="s">
        <v>1101</v>
      </c>
      <c r="B79" s="2732"/>
      <c r="C79" s="156" t="s">
        <v>151</v>
      </c>
      <c r="D79" s="1345"/>
      <c r="E79" s="157">
        <v>715</v>
      </c>
      <c r="F79" s="1350"/>
      <c r="G79" s="156">
        <v>44196</v>
      </c>
      <c r="H79" s="3"/>
      <c r="I79" s="3"/>
    </row>
    <row r="80" spans="1:9">
      <c r="A80" s="1347" t="s">
        <v>1102</v>
      </c>
      <c r="B80" s="1348"/>
      <c r="C80" s="156" t="s">
        <v>219</v>
      </c>
      <c r="D80" s="1345">
        <v>-27650</v>
      </c>
      <c r="E80" s="157"/>
      <c r="F80" s="1346">
        <v>44196</v>
      </c>
      <c r="G80" s="156"/>
      <c r="H80" s="3"/>
      <c r="I80" s="3"/>
    </row>
    <row r="81" spans="1:9">
      <c r="A81" s="2565" t="s">
        <v>1103</v>
      </c>
      <c r="B81" s="2727"/>
      <c r="C81" s="156" t="s">
        <v>1104</v>
      </c>
      <c r="D81" s="1345"/>
      <c r="E81" s="157">
        <v>-27650</v>
      </c>
      <c r="F81" s="157"/>
      <c r="G81" s="156">
        <v>44196</v>
      </c>
      <c r="H81" s="3"/>
      <c r="I81" s="3"/>
    </row>
    <row r="82" spans="1:9" ht="12.75" customHeight="1">
      <c r="A82" s="2336" t="s">
        <v>1105</v>
      </c>
      <c r="B82" s="2337"/>
      <c r="C82" s="279"/>
      <c r="D82" s="1351">
        <f>SUM(D50:D81)</f>
        <v>602956.55000000005</v>
      </c>
      <c r="E82" s="1351">
        <f>SUM(E50:E81)</f>
        <v>602956.55000000005</v>
      </c>
      <c r="F82" s="2338"/>
      <c r="G82" s="2339"/>
      <c r="H82" s="3"/>
      <c r="I82" s="3"/>
    </row>
    <row r="83" spans="1:9">
      <c r="A83" s="2721" t="s">
        <v>1106</v>
      </c>
      <c r="B83" s="2722"/>
      <c r="C83" s="1352" t="s">
        <v>1107</v>
      </c>
      <c r="D83" s="1353">
        <v>-65380</v>
      </c>
      <c r="E83" s="1354"/>
      <c r="F83" s="1355">
        <v>44196</v>
      </c>
      <c r="G83" s="1356"/>
      <c r="H83" s="3"/>
      <c r="I83" s="3"/>
    </row>
    <row r="84" spans="1:9" ht="24">
      <c r="A84" s="2721" t="s">
        <v>1108</v>
      </c>
      <c r="B84" s="2722"/>
      <c r="C84" s="1352" t="s">
        <v>1109</v>
      </c>
      <c r="D84" s="1354"/>
      <c r="E84" s="1353">
        <v>-53126</v>
      </c>
      <c r="F84" s="1356"/>
      <c r="G84" s="1355">
        <v>44196</v>
      </c>
      <c r="H84" s="3"/>
      <c r="I84" s="3"/>
    </row>
    <row r="85" spans="1:9" ht="15" customHeight="1">
      <c r="A85" s="2723" t="s">
        <v>1110</v>
      </c>
      <c r="B85" s="2724"/>
      <c r="C85" s="279"/>
      <c r="D85" s="1357">
        <v>-65385</v>
      </c>
      <c r="E85" s="1357">
        <v>-53126</v>
      </c>
      <c r="F85" s="1358"/>
      <c r="G85" s="1358"/>
      <c r="H85" s="3"/>
      <c r="I85" s="3"/>
    </row>
    <row r="86" spans="1:9">
      <c r="A86" s="1359"/>
      <c r="B86" s="1359"/>
      <c r="C86" s="1360"/>
      <c r="D86" s="1361"/>
      <c r="E86" s="1361"/>
      <c r="F86" s="1362"/>
      <c r="G86" s="1362"/>
      <c r="H86" s="3"/>
      <c r="I86" s="3"/>
    </row>
    <row r="87" spans="1:9">
      <c r="A87" s="163"/>
      <c r="B87" s="163"/>
      <c r="C87" s="57"/>
      <c r="D87" s="57"/>
      <c r="E87" s="58"/>
      <c r="F87" s="3"/>
      <c r="G87" s="3"/>
      <c r="H87" s="3"/>
      <c r="I87" s="3"/>
    </row>
    <row r="88" spans="1:9">
      <c r="A88" s="2340" t="s">
        <v>439</v>
      </c>
      <c r="B88" s="2340"/>
      <c r="C88" s="2340"/>
      <c r="D88" s="2340"/>
      <c r="E88" s="2340"/>
      <c r="F88" s="2340"/>
      <c r="G88" s="2340"/>
      <c r="H88" s="2340"/>
      <c r="I88" s="2340"/>
    </row>
    <row r="89" spans="1:9">
      <c r="A89" s="2717" t="s">
        <v>1111</v>
      </c>
      <c r="B89" s="2718"/>
      <c r="C89" s="2718"/>
      <c r="D89" s="2718"/>
      <c r="E89" s="2718"/>
      <c r="F89" s="2718"/>
      <c r="G89" s="2718"/>
      <c r="H89" s="2719"/>
      <c r="I89" s="2720"/>
    </row>
    <row r="90" spans="1:9" ht="24" customHeight="1">
      <c r="A90" s="2332" t="s">
        <v>1112</v>
      </c>
      <c r="B90" s="2333"/>
      <c r="C90" s="2333"/>
      <c r="D90" s="2333"/>
      <c r="E90" s="2333"/>
      <c r="F90" s="2333"/>
      <c r="G90" s="2333"/>
      <c r="H90" s="2333"/>
      <c r="I90" s="2334"/>
    </row>
    <row r="91" spans="1:9">
      <c r="A91" s="2332" t="s">
        <v>1113</v>
      </c>
      <c r="B91" s="2715"/>
      <c r="C91" s="2715"/>
      <c r="D91" s="2715"/>
      <c r="E91" s="2715"/>
      <c r="F91" s="2715"/>
      <c r="G91" s="2715"/>
      <c r="H91" s="2715"/>
      <c r="I91" s="2716"/>
    </row>
    <row r="92" spans="1:9">
      <c r="A92" s="2332"/>
      <c r="B92" s="2333"/>
      <c r="C92" s="2333"/>
      <c r="D92" s="2333"/>
      <c r="E92" s="2333"/>
      <c r="F92" s="2333"/>
      <c r="G92" s="2333"/>
      <c r="H92" s="2333"/>
      <c r="I92" s="2334"/>
    </row>
    <row r="93" spans="1:9">
      <c r="A93" s="2332"/>
      <c r="B93" s="2333"/>
      <c r="C93" s="2333"/>
      <c r="D93" s="2333"/>
      <c r="E93" s="2333"/>
      <c r="F93" s="2333"/>
      <c r="G93" s="2333"/>
      <c r="H93" s="2333"/>
      <c r="I93" s="2334"/>
    </row>
    <row r="94" spans="1:9">
      <c r="A94" s="3"/>
      <c r="B94" s="3"/>
      <c r="C94" s="3"/>
      <c r="D94" s="3"/>
      <c r="E94" s="3"/>
      <c r="F94" s="3"/>
      <c r="G94" s="3"/>
      <c r="H94" s="3"/>
      <c r="I94" s="3"/>
    </row>
    <row r="95" spans="1:9">
      <c r="A95" s="2335" t="s">
        <v>441</v>
      </c>
      <c r="B95" s="2335"/>
      <c r="C95" s="2335"/>
      <c r="D95" s="2335"/>
      <c r="E95" s="2335"/>
      <c r="F95" s="2335"/>
      <c r="G95" s="2335"/>
      <c r="H95" s="2335"/>
      <c r="I95" s="2335"/>
    </row>
    <row r="96" spans="1:9">
      <c r="A96" s="3" t="s">
        <v>92</v>
      </c>
      <c r="B96" s="3"/>
      <c r="C96" s="3"/>
      <c r="D96" s="3"/>
      <c r="E96" s="3"/>
      <c r="F96" s="3"/>
      <c r="G96" s="3"/>
      <c r="H96" s="3"/>
      <c r="I96" s="3"/>
    </row>
    <row r="97" spans="1:9" ht="47.25" customHeight="1">
      <c r="A97" s="2332" t="s">
        <v>1114</v>
      </c>
      <c r="B97" s="2333"/>
      <c r="C97" s="2333"/>
      <c r="D97" s="2333"/>
      <c r="E97" s="2333"/>
      <c r="F97" s="2333"/>
      <c r="G97" s="2333"/>
      <c r="H97" s="2333"/>
      <c r="I97" s="2334"/>
    </row>
    <row r="98" spans="1:9" ht="25.5" customHeight="1">
      <c r="A98" s="2332" t="s">
        <v>1115</v>
      </c>
      <c r="B98" s="2333"/>
      <c r="C98" s="2333"/>
      <c r="D98" s="2333"/>
      <c r="E98" s="2333"/>
      <c r="F98" s="2333"/>
      <c r="G98" s="2333"/>
      <c r="H98" s="2333"/>
      <c r="I98" s="2334"/>
    </row>
    <row r="99" spans="1:9">
      <c r="A99" s="2332" t="s">
        <v>1116</v>
      </c>
      <c r="B99" s="2715"/>
      <c r="C99" s="2715"/>
      <c r="D99" s="2715"/>
      <c r="E99" s="2715"/>
      <c r="F99" s="2715"/>
      <c r="G99" s="2715"/>
      <c r="H99" s="2715"/>
      <c r="I99" s="2716"/>
    </row>
    <row r="100" spans="1:9">
      <c r="A100" s="163"/>
      <c r="B100" s="163"/>
      <c r="C100" s="163"/>
      <c r="D100" s="163"/>
      <c r="E100" s="163"/>
      <c r="F100" s="163"/>
      <c r="G100" s="163"/>
      <c r="H100" s="163"/>
      <c r="I100" s="163"/>
    </row>
    <row r="101" spans="1:9">
      <c r="A101" s="3" t="s">
        <v>442</v>
      </c>
      <c r="B101" s="16" t="s">
        <v>1117</v>
      </c>
    </row>
    <row r="102" spans="1:9">
      <c r="A102" s="3" t="s">
        <v>443</v>
      </c>
      <c r="B102" s="16" t="s">
        <v>1118</v>
      </c>
    </row>
    <row r="103" spans="1:9">
      <c r="A103" s="3"/>
    </row>
    <row r="104" spans="1:9">
      <c r="A104" s="3" t="s">
        <v>962</v>
      </c>
      <c r="B104" s="16" t="s">
        <v>1119</v>
      </c>
    </row>
  </sheetData>
  <mergeCells count="76">
    <mergeCell ref="A7:B7"/>
    <mergeCell ref="D7:I7"/>
    <mergeCell ref="A3:I3"/>
    <mergeCell ref="A5:B5"/>
    <mergeCell ref="D5:I5"/>
    <mergeCell ref="A6:B6"/>
    <mergeCell ref="D6:I6"/>
    <mergeCell ref="F26:I26"/>
    <mergeCell ref="A8:B8"/>
    <mergeCell ref="D8:I8"/>
    <mergeCell ref="A9:B9"/>
    <mergeCell ref="D9:I9"/>
    <mergeCell ref="A11:I11"/>
    <mergeCell ref="A15:A17"/>
    <mergeCell ref="A20:I20"/>
    <mergeCell ref="F22:I22"/>
    <mergeCell ref="F23:I23"/>
    <mergeCell ref="F24:I24"/>
    <mergeCell ref="F25:I25"/>
    <mergeCell ref="A57:B57"/>
    <mergeCell ref="C44:I44"/>
    <mergeCell ref="F27:I27"/>
    <mergeCell ref="A29:I29"/>
    <mergeCell ref="D31:I31"/>
    <mergeCell ref="D32:I32"/>
    <mergeCell ref="C33:I33"/>
    <mergeCell ref="A35:I35"/>
    <mergeCell ref="D37:I37"/>
    <mergeCell ref="D38:I38"/>
    <mergeCell ref="C39:I39"/>
    <mergeCell ref="A41:I41"/>
    <mergeCell ref="C43:I43"/>
    <mergeCell ref="A81:B81"/>
    <mergeCell ref="A59:B59"/>
    <mergeCell ref="A60:B60"/>
    <mergeCell ref="A62:B62"/>
    <mergeCell ref="A64:B64"/>
    <mergeCell ref="A66:B66"/>
    <mergeCell ref="A67:B67"/>
    <mergeCell ref="A68:B68"/>
    <mergeCell ref="A73:B73"/>
    <mergeCell ref="A74:B74"/>
    <mergeCell ref="A75:B75"/>
    <mergeCell ref="A76:B76"/>
    <mergeCell ref="A79:B79"/>
    <mergeCell ref="B1:I1"/>
    <mergeCell ref="A69:B69"/>
    <mergeCell ref="A70:B70"/>
    <mergeCell ref="A71:B71"/>
    <mergeCell ref="A72:B72"/>
    <mergeCell ref="A58:B58"/>
    <mergeCell ref="C45:I45"/>
    <mergeCell ref="A47:I47"/>
    <mergeCell ref="A49:B49"/>
    <mergeCell ref="A50:B50"/>
    <mergeCell ref="A51:B51"/>
    <mergeCell ref="A52:B52"/>
    <mergeCell ref="A53:B53"/>
    <mergeCell ref="A54:B54"/>
    <mergeCell ref="A55:B55"/>
    <mergeCell ref="A56:B56"/>
    <mergeCell ref="A82:B82"/>
    <mergeCell ref="F82:G82"/>
    <mergeCell ref="A83:B83"/>
    <mergeCell ref="A84:B84"/>
    <mergeCell ref="A85:B85"/>
    <mergeCell ref="A88:I88"/>
    <mergeCell ref="A89:I89"/>
    <mergeCell ref="A90:I90"/>
    <mergeCell ref="A91:I91"/>
    <mergeCell ref="A92:I92"/>
    <mergeCell ref="A93:I93"/>
    <mergeCell ref="A95:I95"/>
    <mergeCell ref="A97:I97"/>
    <mergeCell ref="A98:I98"/>
    <mergeCell ref="A99:I99"/>
  </mergeCells>
  <pageMargins left="0.23622047244094491" right="0.23622047244094491" top="0.74803149606299213" bottom="0.74803149606299213" header="0.31496062992125984" footer="0.31496062992125984"/>
  <pageSetup paperSize="9" firstPageNumber="123" fitToHeight="5" orientation="landscape" useFirstPageNumber="1"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12"/>
  <cols>
    <col min="1" max="1" width="8.5" style="74" customWidth="1"/>
    <col min="2" max="2" width="12.5" style="75" customWidth="1"/>
    <col min="3" max="3" width="29.5" style="75" customWidth="1"/>
    <col min="4" max="4" width="5.75" style="75" customWidth="1"/>
    <col min="5" max="5" width="12.5" style="75" customWidth="1"/>
    <col min="6" max="6" width="13.75" style="75" customWidth="1"/>
    <col min="7" max="7" width="14" style="75" customWidth="1"/>
    <col min="8" max="8" width="7" style="75" customWidth="1"/>
    <col min="9" max="9" width="13.5" style="75" customWidth="1"/>
    <col min="10" max="10" width="12.5" style="75" customWidth="1"/>
    <col min="11" max="11" width="13.5" style="75" customWidth="1"/>
    <col min="12" max="12" width="12.75" style="75" customWidth="1"/>
    <col min="13" max="13" width="7.5" style="75" customWidth="1"/>
    <col min="14" max="14" width="13" style="75" customWidth="1"/>
    <col min="15" max="15" width="13.75" style="75" customWidth="1"/>
    <col min="16" max="16" width="13.25" style="75" customWidth="1"/>
    <col min="17" max="17" width="12.25" style="75" customWidth="1"/>
    <col min="18" max="18" width="7" style="75" customWidth="1"/>
    <col min="19" max="19" width="13" style="75" customWidth="1"/>
    <col min="20" max="20" width="11.5" style="75" customWidth="1"/>
    <col min="21" max="22" width="11.75" style="75" customWidth="1"/>
    <col min="23" max="23" width="6.75" style="75" customWidth="1"/>
    <col min="24" max="24" width="11.25" style="75" customWidth="1"/>
    <col min="25" max="25" width="10.25" style="75" bestFit="1" customWidth="1"/>
    <col min="26" max="16384" width="6.5" style="75"/>
  </cols>
  <sheetData>
    <row r="1" spans="1:24" ht="15.75">
      <c r="A1" s="2733" t="s">
        <v>223</v>
      </c>
      <c r="B1" s="2733"/>
      <c r="C1" s="2733"/>
      <c r="D1" s="2733"/>
      <c r="E1" s="2733"/>
      <c r="F1" s="2733"/>
      <c r="G1" s="2733"/>
      <c r="H1" s="2733"/>
      <c r="I1" s="2733"/>
      <c r="J1" s="2733"/>
      <c r="K1" s="2733"/>
      <c r="L1" s="2733"/>
      <c r="M1" s="2733"/>
      <c r="N1" s="2733"/>
      <c r="O1" s="2733"/>
      <c r="P1" s="2733"/>
      <c r="Q1" s="2733"/>
      <c r="R1" s="2733"/>
      <c r="S1" s="2733"/>
      <c r="T1" s="2733"/>
      <c r="U1" s="2733"/>
      <c r="V1" s="2733"/>
      <c r="W1" s="2733"/>
      <c r="X1" s="2733"/>
    </row>
    <row r="2" spans="1:24" ht="12.75" thickBot="1"/>
    <row r="3" spans="1:24" ht="12" customHeight="1">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12" customHeight="1">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2.75" thickBot="1">
      <c r="A5" s="2324"/>
      <c r="B5" s="2328"/>
      <c r="C5" s="2328"/>
      <c r="D5" s="2331"/>
      <c r="E5" s="2310"/>
      <c r="F5" s="1174" t="s">
        <v>101</v>
      </c>
      <c r="G5" s="1174" t="s">
        <v>36</v>
      </c>
      <c r="H5" s="1174" t="s">
        <v>342</v>
      </c>
      <c r="I5" s="2312"/>
      <c r="J5" s="2310"/>
      <c r="K5" s="1174" t="s">
        <v>101</v>
      </c>
      <c r="L5" s="1174" t="s">
        <v>36</v>
      </c>
      <c r="M5" s="1174" t="s">
        <v>342</v>
      </c>
      <c r="N5" s="2312"/>
      <c r="O5" s="2310"/>
      <c r="P5" s="1174" t="s">
        <v>101</v>
      </c>
      <c r="Q5" s="1174" t="s">
        <v>36</v>
      </c>
      <c r="R5" s="1174" t="s">
        <v>342</v>
      </c>
      <c r="S5" s="2312"/>
      <c r="T5" s="2310"/>
      <c r="U5" s="1174" t="s">
        <v>101</v>
      </c>
      <c r="V5" s="1174" t="s">
        <v>36</v>
      </c>
      <c r="W5" s="1174" t="s">
        <v>342</v>
      </c>
      <c r="X5" s="2312"/>
    </row>
    <row r="6" spans="1:24">
      <c r="A6" s="1175" t="s">
        <v>0</v>
      </c>
      <c r="B6" s="2307" t="s">
        <v>1</v>
      </c>
      <c r="C6" s="2307"/>
      <c r="D6" s="1176" t="s">
        <v>25</v>
      </c>
      <c r="E6" s="1363">
        <f>SUM(E7:E9)</f>
        <v>55581008.969999999</v>
      </c>
      <c r="F6" s="1364">
        <f>SUM(F7:F9)</f>
        <v>57840385.170000002</v>
      </c>
      <c r="G6" s="1364">
        <f>SUM(G7:G9)</f>
        <v>54287273.760000005</v>
      </c>
      <c r="H6" s="1179">
        <f t="shared" ref="H6:H37" si="0">G6/F6*100</f>
        <v>93.857040544323894</v>
      </c>
      <c r="I6" s="1365">
        <f>SUM(I7:I9)</f>
        <v>52814198.979999997</v>
      </c>
      <c r="J6" s="1363">
        <f>SUM(J7:J9)</f>
        <v>13675009</v>
      </c>
      <c r="K6" s="1364">
        <f t="shared" ref="K6:X6" si="1">SUM(K7:K9)</f>
        <v>15387730.199999999</v>
      </c>
      <c r="L6" s="1364">
        <f t="shared" si="1"/>
        <v>11834779.99</v>
      </c>
      <c r="M6" s="1179">
        <f t="shared" ref="M6:M37" si="2">L6/K6*100</f>
        <v>76.910498404761483</v>
      </c>
      <c r="N6" s="1365">
        <f t="shared" si="1"/>
        <v>14716143.949999999</v>
      </c>
      <c r="O6" s="1363">
        <f t="shared" si="1"/>
        <v>41905999.969999999</v>
      </c>
      <c r="P6" s="1364">
        <f t="shared" si="1"/>
        <v>42452654.969999999</v>
      </c>
      <c r="Q6" s="1364">
        <f t="shared" si="1"/>
        <v>42452493.770000003</v>
      </c>
      <c r="R6" s="1179">
        <f t="shared" ref="R6:R37" si="3">Q6/P6*100</f>
        <v>99.999620282877217</v>
      </c>
      <c r="S6" s="1365">
        <f t="shared" si="1"/>
        <v>38098055.030000001</v>
      </c>
      <c r="T6" s="1363">
        <f t="shared" si="1"/>
        <v>1259000</v>
      </c>
      <c r="U6" s="1364">
        <f t="shared" si="1"/>
        <v>1259000</v>
      </c>
      <c r="V6" s="1364">
        <f t="shared" si="1"/>
        <v>816417</v>
      </c>
      <c r="W6" s="1179">
        <f t="shared" ref="W6:W37" si="4">V6/U6*100</f>
        <v>64.846465448768868</v>
      </c>
      <c r="X6" s="1180">
        <f t="shared" si="1"/>
        <v>1268017.19</v>
      </c>
    </row>
    <row r="7" spans="1:24">
      <c r="A7" s="1149" t="s">
        <v>2</v>
      </c>
      <c r="B7" s="2305" t="s">
        <v>46</v>
      </c>
      <c r="C7" s="2305"/>
      <c r="D7" s="1170" t="s">
        <v>25</v>
      </c>
      <c r="E7" s="1366">
        <f t="shared" ref="E7:G10" si="5">SUM(J7,O7)</f>
        <v>7873009</v>
      </c>
      <c r="F7" s="589">
        <f t="shared" si="5"/>
        <v>7919526.2000000002</v>
      </c>
      <c r="G7" s="589">
        <f t="shared" si="5"/>
        <v>4389667.78</v>
      </c>
      <c r="H7" s="1104">
        <f t="shared" si="0"/>
        <v>55.428414139219598</v>
      </c>
      <c r="I7" s="1367">
        <f>SUM(N7,S7)</f>
        <v>7691923.9699999997</v>
      </c>
      <c r="J7" s="1368">
        <f>7603009+100000+150000+20000</f>
        <v>7873009</v>
      </c>
      <c r="K7" s="1369">
        <f>7873009+41017.2+5500</f>
        <v>7919526.2000000002</v>
      </c>
      <c r="L7" s="1370">
        <v>4389667.78</v>
      </c>
      <c r="M7" s="1104">
        <f t="shared" si="2"/>
        <v>55.428414139219598</v>
      </c>
      <c r="N7" s="1371">
        <v>7691923.9699999997</v>
      </c>
      <c r="O7" s="1372"/>
      <c r="P7" s="1373"/>
      <c r="Q7" s="1373"/>
      <c r="R7" s="1104" t="e">
        <f t="shared" si="3"/>
        <v>#DIV/0!</v>
      </c>
      <c r="S7" s="1374"/>
      <c r="T7" s="1375">
        <v>1259000</v>
      </c>
      <c r="U7" s="1376">
        <v>1259000</v>
      </c>
      <c r="V7" s="1370">
        <v>816417</v>
      </c>
      <c r="W7" s="1104">
        <f t="shared" si="4"/>
        <v>64.846465448768868</v>
      </c>
      <c r="X7" s="1377">
        <v>1268017.19</v>
      </c>
    </row>
    <row r="8" spans="1:24">
      <c r="A8" s="1150" t="s">
        <v>3</v>
      </c>
      <c r="B8" s="2308" t="s">
        <v>47</v>
      </c>
      <c r="C8" s="2308"/>
      <c r="D8" s="1170" t="s">
        <v>25</v>
      </c>
      <c r="E8" s="1366">
        <f t="shared" si="5"/>
        <v>2000</v>
      </c>
      <c r="F8" s="589">
        <f t="shared" si="5"/>
        <v>2000</v>
      </c>
      <c r="G8" s="589">
        <f t="shared" si="5"/>
        <v>352.86</v>
      </c>
      <c r="H8" s="1104">
        <f t="shared" si="0"/>
        <v>17.643000000000001</v>
      </c>
      <c r="I8" s="1367">
        <f>SUM(N8,S8)</f>
        <v>320.47000000000003</v>
      </c>
      <c r="J8" s="1378">
        <v>2000</v>
      </c>
      <c r="K8" s="1379">
        <v>2000</v>
      </c>
      <c r="L8" s="1380">
        <v>352.86</v>
      </c>
      <c r="M8" s="1104">
        <f t="shared" si="2"/>
        <v>17.643000000000001</v>
      </c>
      <c r="N8" s="1381">
        <v>320.47000000000003</v>
      </c>
      <c r="O8" s="1382">
        <v>0</v>
      </c>
      <c r="P8" s="1380"/>
      <c r="Q8" s="1380"/>
      <c r="R8" s="1104" t="e">
        <f t="shared" si="3"/>
        <v>#DIV/0!</v>
      </c>
      <c r="S8" s="1367"/>
      <c r="T8" s="1366"/>
      <c r="U8" s="589"/>
      <c r="V8" s="589"/>
      <c r="W8" s="1104" t="e">
        <f t="shared" si="4"/>
        <v>#DIV/0!</v>
      </c>
      <c r="X8" s="1118"/>
    </row>
    <row r="9" spans="1:24">
      <c r="A9" s="1150" t="s">
        <v>4</v>
      </c>
      <c r="B9" s="1154" t="s">
        <v>62</v>
      </c>
      <c r="C9" s="1155"/>
      <c r="D9" s="1170" t="s">
        <v>25</v>
      </c>
      <c r="E9" s="1366">
        <f>SUM(J9,O9)</f>
        <v>47705999.969999999</v>
      </c>
      <c r="F9" s="589">
        <f>SUM(K9,P9)</f>
        <v>49918858.969999999</v>
      </c>
      <c r="G9" s="589">
        <f t="shared" si="5"/>
        <v>49897253.120000005</v>
      </c>
      <c r="H9" s="1104">
        <f t="shared" si="0"/>
        <v>99.95671806117808</v>
      </c>
      <c r="I9" s="1367">
        <f>SUM(N9,S9)</f>
        <v>45121954.539999999</v>
      </c>
      <c r="J9" s="1383">
        <v>5800000</v>
      </c>
      <c r="K9" s="1384">
        <f>5800000+500000+500000+20000+67000+240000+39204+300000</f>
        <v>7466204</v>
      </c>
      <c r="L9" s="1385">
        <v>7444759.3499999996</v>
      </c>
      <c r="M9" s="1104">
        <f t="shared" si="2"/>
        <v>99.712777068507634</v>
      </c>
      <c r="N9" s="1386">
        <v>7023899.5099999998</v>
      </c>
      <c r="O9" s="1387">
        <v>41905999.969999999</v>
      </c>
      <c r="P9" s="1387">
        <f>41130164.8+1322328.97+161.2</f>
        <v>42452654.969999999</v>
      </c>
      <c r="Q9" s="1385">
        <v>42452493.770000003</v>
      </c>
      <c r="R9" s="1104">
        <f t="shared" si="3"/>
        <v>99.999620282877217</v>
      </c>
      <c r="S9" s="1386">
        <v>38098055.030000001</v>
      </c>
      <c r="T9" s="1366"/>
      <c r="U9" s="589"/>
      <c r="V9" s="589"/>
      <c r="W9" s="1104" t="e">
        <f t="shared" si="4"/>
        <v>#DIV/0!</v>
      </c>
      <c r="X9" s="1118"/>
    </row>
    <row r="10" spans="1:24">
      <c r="A10" s="1148" t="s">
        <v>5</v>
      </c>
      <c r="B10" s="2320" t="s">
        <v>7</v>
      </c>
      <c r="C10" s="2320"/>
      <c r="D10" s="1170" t="s">
        <v>25</v>
      </c>
      <c r="E10" s="1388">
        <f t="shared" si="5"/>
        <v>0</v>
      </c>
      <c r="F10" s="835">
        <f t="shared" si="5"/>
        <v>0</v>
      </c>
      <c r="G10" s="835">
        <f t="shared" si="5"/>
        <v>0</v>
      </c>
      <c r="H10" s="1099" t="e">
        <f t="shared" si="0"/>
        <v>#DIV/0!</v>
      </c>
      <c r="I10" s="1389">
        <f>SUM(N10,S10)</f>
        <v>0</v>
      </c>
      <c r="J10" s="1390"/>
      <c r="K10" s="835"/>
      <c r="L10" s="835"/>
      <c r="M10" s="1099" t="e">
        <f t="shared" si="2"/>
        <v>#DIV/0!</v>
      </c>
      <c r="N10" s="1389"/>
      <c r="O10" s="1388"/>
      <c r="P10" s="835"/>
      <c r="Q10" s="835"/>
      <c r="R10" s="1099" t="e">
        <f t="shared" si="3"/>
        <v>#DIV/0!</v>
      </c>
      <c r="S10" s="1389"/>
      <c r="T10" s="1388"/>
      <c r="U10" s="835"/>
      <c r="V10" s="835"/>
      <c r="W10" s="1099" t="e">
        <f t="shared" si="4"/>
        <v>#DIV/0!</v>
      </c>
      <c r="X10" s="1120"/>
    </row>
    <row r="11" spans="1:24">
      <c r="A11" s="1148" t="s">
        <v>6</v>
      </c>
      <c r="B11" s="2320" t="s">
        <v>9</v>
      </c>
      <c r="C11" s="2320"/>
      <c r="D11" s="1170" t="s">
        <v>25</v>
      </c>
      <c r="E11" s="1391">
        <f>SUM(E12:E31)</f>
        <v>55581008.969999991</v>
      </c>
      <c r="F11" s="60">
        <f>SUM(F12:F31)</f>
        <v>57840223.969999991</v>
      </c>
      <c r="G11" s="60">
        <f>SUM(G12:G31)</f>
        <v>54352690.82</v>
      </c>
      <c r="H11" s="1099">
        <f t="shared" si="0"/>
        <v>93.970401719383261</v>
      </c>
      <c r="I11" s="1392">
        <f>SUM(I12:I31)</f>
        <v>52931639.879999988</v>
      </c>
      <c r="J11" s="1391">
        <f>SUM(J12:J31)</f>
        <v>13675009</v>
      </c>
      <c r="K11" s="60">
        <f>SUM(K12:K31)</f>
        <v>15387730.199999999</v>
      </c>
      <c r="L11" s="60">
        <f>SUM(L12:L31)</f>
        <v>11900197.049999999</v>
      </c>
      <c r="M11" s="1099">
        <f t="shared" si="2"/>
        <v>77.335623222715455</v>
      </c>
      <c r="N11" s="1392">
        <f>SUM(N12:N31)</f>
        <v>14771307.85</v>
      </c>
      <c r="O11" s="1391">
        <f>SUM(O12:O31)</f>
        <v>41905999.969999999</v>
      </c>
      <c r="P11" s="60">
        <f>SUM(P12:P31)</f>
        <v>42452493.770000003</v>
      </c>
      <c r="Q11" s="60">
        <f>SUM(Q12:Q31)</f>
        <v>42452493.770000003</v>
      </c>
      <c r="R11" s="1099">
        <f t="shared" si="3"/>
        <v>100</v>
      </c>
      <c r="S11" s="1392">
        <f>SUM(S12:S31)</f>
        <v>38160332.030000001</v>
      </c>
      <c r="T11" s="1391">
        <f>SUM(T12:T31)</f>
        <v>1076100</v>
      </c>
      <c r="U11" s="60">
        <f>SUM(U12:U31)</f>
        <v>1076100</v>
      </c>
      <c r="V11" s="60">
        <f>SUM(V12:V31)</f>
        <v>704226.10999999987</v>
      </c>
      <c r="W11" s="1099">
        <f t="shared" si="4"/>
        <v>65.442441222934661</v>
      </c>
      <c r="X11" s="1392">
        <f>SUM(X12:X31)</f>
        <v>1033133.6499999999</v>
      </c>
    </row>
    <row r="12" spans="1:24">
      <c r="A12" s="1151" t="s">
        <v>8</v>
      </c>
      <c r="B12" s="2321" t="s">
        <v>28</v>
      </c>
      <c r="C12" s="2321"/>
      <c r="D12" s="1170" t="s">
        <v>25</v>
      </c>
      <c r="E12" s="1366">
        <f>SUM(J12,O12)</f>
        <v>6097314.4699999997</v>
      </c>
      <c r="F12" s="589">
        <f t="shared" ref="E12:I28" si="6">SUM(K12,P12)</f>
        <v>6489814.4699999997</v>
      </c>
      <c r="G12" s="589">
        <f>SUM(L12,Q12)</f>
        <v>3624650.2</v>
      </c>
      <c r="H12" s="1104">
        <f t="shared" si="0"/>
        <v>55.851368583114521</v>
      </c>
      <c r="I12" s="1367">
        <f t="shared" si="6"/>
        <v>6176672.7799999993</v>
      </c>
      <c r="J12" s="1393">
        <v>5695000</v>
      </c>
      <c r="K12" s="1394">
        <f>5695000+20000+67000+5500+300000</f>
        <v>6087500</v>
      </c>
      <c r="L12" s="1370">
        <f>3229923.73-7588</f>
        <v>3222335.73</v>
      </c>
      <c r="M12" s="1104">
        <f t="shared" si="2"/>
        <v>52.933646488706366</v>
      </c>
      <c r="N12" s="1370">
        <v>5762077.3099999996</v>
      </c>
      <c r="O12" s="1375">
        <v>402314.47</v>
      </c>
      <c r="P12" s="1376">
        <v>402314.47</v>
      </c>
      <c r="Q12" s="1376">
        <v>402314.47</v>
      </c>
      <c r="R12" s="1104">
        <f t="shared" si="3"/>
        <v>100</v>
      </c>
      <c r="S12" s="1370">
        <v>414595.47</v>
      </c>
      <c r="T12" s="1375">
        <v>400000</v>
      </c>
      <c r="U12" s="1376">
        <v>400000</v>
      </c>
      <c r="V12" s="1370">
        <v>337771.83</v>
      </c>
      <c r="W12" s="1104">
        <f t="shared" si="4"/>
        <v>84.442957500000006</v>
      </c>
      <c r="X12" s="1377">
        <v>459716.51</v>
      </c>
    </row>
    <row r="13" spans="1:24">
      <c r="A13" s="1149" t="s">
        <v>10</v>
      </c>
      <c r="B13" s="2305" t="s">
        <v>29</v>
      </c>
      <c r="C13" s="2305"/>
      <c r="D13" s="1170" t="s">
        <v>25</v>
      </c>
      <c r="E13" s="1366">
        <f t="shared" si="6"/>
        <v>2000000</v>
      </c>
      <c r="F13" s="589">
        <f t="shared" si="6"/>
        <v>2255000</v>
      </c>
      <c r="G13" s="589">
        <f t="shared" si="6"/>
        <v>1976317.97</v>
      </c>
      <c r="H13" s="1104">
        <f t="shared" si="0"/>
        <v>87.641595121951227</v>
      </c>
      <c r="I13" s="1367">
        <f t="shared" si="6"/>
        <v>1891277.81</v>
      </c>
      <c r="J13" s="1395">
        <v>2000000</v>
      </c>
      <c r="K13" s="1396">
        <f>2000000+255000</f>
        <v>2255000</v>
      </c>
      <c r="L13" s="1380">
        <v>1976317.97</v>
      </c>
      <c r="M13" s="1104">
        <f t="shared" si="2"/>
        <v>87.641595121951227</v>
      </c>
      <c r="N13" s="1380">
        <v>1891277.81</v>
      </c>
      <c r="O13" s="1382"/>
      <c r="P13" s="1397"/>
      <c r="Q13" s="1380"/>
      <c r="R13" s="1104" t="e">
        <f t="shared" si="3"/>
        <v>#DIV/0!</v>
      </c>
      <c r="S13" s="1380"/>
      <c r="T13" s="1382">
        <v>300000</v>
      </c>
      <c r="U13" s="1397">
        <v>300000</v>
      </c>
      <c r="V13" s="1380">
        <v>92485.51</v>
      </c>
      <c r="W13" s="1104">
        <f t="shared" si="4"/>
        <v>30.82850333333333</v>
      </c>
      <c r="X13" s="1398">
        <v>184206.36</v>
      </c>
    </row>
    <row r="14" spans="1:24">
      <c r="A14" s="1149" t="s">
        <v>11</v>
      </c>
      <c r="B14" s="1154" t="s">
        <v>63</v>
      </c>
      <c r="C14" s="1154"/>
      <c r="D14" s="1170" t="s">
        <v>25</v>
      </c>
      <c r="E14" s="1366">
        <f t="shared" si="6"/>
        <v>0</v>
      </c>
      <c r="F14" s="589">
        <f t="shared" si="6"/>
        <v>60100</v>
      </c>
      <c r="G14" s="589">
        <f t="shared" si="6"/>
        <v>17280</v>
      </c>
      <c r="H14" s="1104">
        <f t="shared" si="0"/>
        <v>28.752079866888518</v>
      </c>
      <c r="I14" s="1367">
        <f t="shared" si="6"/>
        <v>0</v>
      </c>
      <c r="J14" s="1395">
        <v>0</v>
      </c>
      <c r="K14" s="1396">
        <v>60100</v>
      </c>
      <c r="L14" s="1380">
        <v>17280</v>
      </c>
      <c r="M14" s="1104">
        <f t="shared" si="2"/>
        <v>28.752079866888518</v>
      </c>
      <c r="N14" s="1380">
        <v>0</v>
      </c>
      <c r="O14" s="1382"/>
      <c r="P14" s="1397"/>
      <c r="Q14" s="1380"/>
      <c r="R14" s="1104" t="e">
        <f t="shared" si="3"/>
        <v>#DIV/0!</v>
      </c>
      <c r="S14" s="1380"/>
      <c r="T14" s="1382"/>
      <c r="U14" s="1397"/>
      <c r="V14" s="1380"/>
      <c r="W14" s="1104" t="e">
        <f t="shared" si="4"/>
        <v>#DIV/0!</v>
      </c>
      <c r="X14" s="1398"/>
    </row>
    <row r="15" spans="1:24">
      <c r="A15" s="1149" t="s">
        <v>12</v>
      </c>
      <c r="B15" s="2305" t="s">
        <v>64</v>
      </c>
      <c r="C15" s="2305"/>
      <c r="D15" s="1170" t="s">
        <v>25</v>
      </c>
      <c r="E15" s="1366">
        <f t="shared" si="6"/>
        <v>754234</v>
      </c>
      <c r="F15" s="589">
        <f t="shared" si="6"/>
        <v>1994234</v>
      </c>
      <c r="G15" s="589">
        <f t="shared" si="6"/>
        <v>1943566.44</v>
      </c>
      <c r="H15" s="1104">
        <f t="shared" si="0"/>
        <v>97.459297153694109</v>
      </c>
      <c r="I15" s="1367">
        <f t="shared" si="6"/>
        <v>2048779.8599999999</v>
      </c>
      <c r="J15" s="1395">
        <v>754234</v>
      </c>
      <c r="K15" s="1396">
        <f>754234+500000+500000+240000</f>
        <v>1994234</v>
      </c>
      <c r="L15" s="1380">
        <v>1943566.44</v>
      </c>
      <c r="M15" s="1104">
        <f t="shared" si="2"/>
        <v>97.459297153694109</v>
      </c>
      <c r="N15" s="1380">
        <v>1988459.46</v>
      </c>
      <c r="O15" s="1382"/>
      <c r="P15" s="1397"/>
      <c r="Q15" s="1380"/>
      <c r="R15" s="1104" t="e">
        <f t="shared" si="3"/>
        <v>#DIV/0!</v>
      </c>
      <c r="S15" s="1380">
        <v>60320.4</v>
      </c>
      <c r="T15" s="1382">
        <v>25000</v>
      </c>
      <c r="U15" s="1397">
        <v>25000</v>
      </c>
      <c r="V15" s="1380">
        <v>12748.73</v>
      </c>
      <c r="W15" s="1104">
        <f t="shared" si="4"/>
        <v>50.99492</v>
      </c>
      <c r="X15" s="1398">
        <v>20474.5</v>
      </c>
    </row>
    <row r="16" spans="1:24">
      <c r="A16" s="1149" t="s">
        <v>13</v>
      </c>
      <c r="B16" s="2305" t="s">
        <v>30</v>
      </c>
      <c r="C16" s="2305"/>
      <c r="D16" s="1170" t="s">
        <v>25</v>
      </c>
      <c r="E16" s="1366">
        <f t="shared" si="6"/>
        <v>16914</v>
      </c>
      <c r="F16" s="589">
        <f t="shared" si="6"/>
        <v>16914</v>
      </c>
      <c r="G16" s="589">
        <f t="shared" si="6"/>
        <v>14478</v>
      </c>
      <c r="H16" s="1104">
        <f t="shared" si="0"/>
        <v>85.597729691379925</v>
      </c>
      <c r="I16" s="1367">
        <f t="shared" si="6"/>
        <v>45261</v>
      </c>
      <c r="J16" s="1395">
        <v>10000</v>
      </c>
      <c r="K16" s="1396">
        <v>10000</v>
      </c>
      <c r="L16" s="1380">
        <v>7564</v>
      </c>
      <c r="M16" s="1104">
        <f t="shared" si="2"/>
        <v>75.64</v>
      </c>
      <c r="N16" s="1380">
        <v>5300</v>
      </c>
      <c r="O16" s="1382">
        <v>6914</v>
      </c>
      <c r="P16" s="1397">
        <v>6914</v>
      </c>
      <c r="Q16" s="1380">
        <v>6914</v>
      </c>
      <c r="R16" s="1104">
        <f t="shared" si="3"/>
        <v>100</v>
      </c>
      <c r="S16" s="1380">
        <v>39961</v>
      </c>
      <c r="T16" s="1382">
        <v>100</v>
      </c>
      <c r="U16" s="1397">
        <v>100</v>
      </c>
      <c r="V16" s="1380">
        <v>0</v>
      </c>
      <c r="W16" s="1104">
        <f t="shared" si="4"/>
        <v>0</v>
      </c>
      <c r="X16" s="1398">
        <v>0</v>
      </c>
    </row>
    <row r="17" spans="1:24">
      <c r="A17" s="1149" t="s">
        <v>14</v>
      </c>
      <c r="B17" s="1154" t="s">
        <v>48</v>
      </c>
      <c r="C17" s="1154"/>
      <c r="D17" s="1170" t="s">
        <v>25</v>
      </c>
      <c r="E17" s="1366">
        <f t="shared" si="6"/>
        <v>5000</v>
      </c>
      <c r="F17" s="589">
        <f t="shared" si="6"/>
        <v>5000</v>
      </c>
      <c r="G17" s="589">
        <f t="shared" si="6"/>
        <v>1850</v>
      </c>
      <c r="H17" s="1104">
        <f t="shared" si="0"/>
        <v>37</v>
      </c>
      <c r="I17" s="1367">
        <f t="shared" si="6"/>
        <v>3887</v>
      </c>
      <c r="J17" s="1395">
        <v>5000</v>
      </c>
      <c r="K17" s="1396">
        <v>5000</v>
      </c>
      <c r="L17" s="1380">
        <v>1850</v>
      </c>
      <c r="M17" s="1104">
        <f t="shared" si="2"/>
        <v>37</v>
      </c>
      <c r="N17" s="1380">
        <v>3887</v>
      </c>
      <c r="O17" s="1382"/>
      <c r="P17" s="1397"/>
      <c r="Q17" s="1380"/>
      <c r="R17" s="1104" t="e">
        <f t="shared" si="3"/>
        <v>#DIV/0!</v>
      </c>
      <c r="S17" s="1380">
        <v>0</v>
      </c>
      <c r="T17" s="1382"/>
      <c r="U17" s="1397"/>
      <c r="V17" s="1380"/>
      <c r="W17" s="1104" t="e">
        <f t="shared" si="4"/>
        <v>#DIV/0!</v>
      </c>
      <c r="X17" s="1398"/>
    </row>
    <row r="18" spans="1:24">
      <c r="A18" s="1149" t="s">
        <v>15</v>
      </c>
      <c r="B18" s="2305" t="s">
        <v>31</v>
      </c>
      <c r="C18" s="2305"/>
      <c r="D18" s="1170" t="s">
        <v>25</v>
      </c>
      <c r="E18" s="1366">
        <f t="shared" si="6"/>
        <v>1036856.52</v>
      </c>
      <c r="F18" s="589">
        <f t="shared" si="6"/>
        <v>1036856.52</v>
      </c>
      <c r="G18" s="589">
        <f t="shared" si="6"/>
        <v>993558.45000000007</v>
      </c>
      <c r="H18" s="1104">
        <f t="shared" si="0"/>
        <v>95.824102065732291</v>
      </c>
      <c r="I18" s="1367">
        <f t="shared" si="6"/>
        <v>1234073.29</v>
      </c>
      <c r="J18" s="1395">
        <v>800000</v>
      </c>
      <c r="K18" s="1396">
        <v>800000</v>
      </c>
      <c r="L18" s="1380">
        <v>756701.93</v>
      </c>
      <c r="M18" s="1104">
        <f t="shared" si="2"/>
        <v>94.587741250000008</v>
      </c>
      <c r="N18" s="1380">
        <v>849257.99</v>
      </c>
      <c r="O18" s="1399">
        <v>236856.52</v>
      </c>
      <c r="P18" s="1400">
        <v>236856.52</v>
      </c>
      <c r="Q18" s="1380">
        <v>236856.52</v>
      </c>
      <c r="R18" s="1104">
        <f t="shared" si="3"/>
        <v>100</v>
      </c>
      <c r="S18" s="1380">
        <v>384815.3</v>
      </c>
      <c r="T18" s="1382">
        <v>16000</v>
      </c>
      <c r="U18" s="1397">
        <v>16000</v>
      </c>
      <c r="V18" s="1380">
        <v>15603.31</v>
      </c>
      <c r="W18" s="1104">
        <f t="shared" si="4"/>
        <v>97.520687499999994</v>
      </c>
      <c r="X18" s="1398">
        <v>15589.36</v>
      </c>
    </row>
    <row r="19" spans="1:24">
      <c r="A19" s="1149" t="s">
        <v>16</v>
      </c>
      <c r="B19" s="2305" t="s">
        <v>32</v>
      </c>
      <c r="C19" s="2305"/>
      <c r="D19" s="1170" t="s">
        <v>25</v>
      </c>
      <c r="E19" s="1366">
        <f t="shared" si="6"/>
        <v>31259217</v>
      </c>
      <c r="F19" s="589">
        <f t="shared" si="6"/>
        <v>31731941</v>
      </c>
      <c r="G19" s="589">
        <f t="shared" si="6"/>
        <v>31727368</v>
      </c>
      <c r="H19" s="1104">
        <f t="shared" si="0"/>
        <v>99.985588653401308</v>
      </c>
      <c r="I19" s="1367">
        <f t="shared" si="6"/>
        <v>28766389</v>
      </c>
      <c r="J19" s="1401">
        <v>1903775</v>
      </c>
      <c r="K19" s="1402">
        <f>1903775-255000-45000</f>
        <v>1603775</v>
      </c>
      <c r="L19" s="1380">
        <f>1599202</f>
        <v>1599202</v>
      </c>
      <c r="M19" s="1104">
        <f t="shared" si="2"/>
        <v>99.71486025159389</v>
      </c>
      <c r="N19" s="1380">
        <v>1637689</v>
      </c>
      <c r="O19" s="1382">
        <f>29188442+167000</f>
        <v>29355442</v>
      </c>
      <c r="P19" s="1397">
        <v>30128166</v>
      </c>
      <c r="Q19" s="1380">
        <v>30128166</v>
      </c>
      <c r="R19" s="1104">
        <f t="shared" si="3"/>
        <v>100</v>
      </c>
      <c r="S19" s="1380">
        <v>27128700</v>
      </c>
      <c r="T19" s="1403">
        <v>215000</v>
      </c>
      <c r="U19" s="1404">
        <v>215000</v>
      </c>
      <c r="V19" s="1405">
        <v>157582</v>
      </c>
      <c r="W19" s="1104">
        <f t="shared" si="4"/>
        <v>73.293953488372082</v>
      </c>
      <c r="X19" s="1406">
        <v>233982</v>
      </c>
    </row>
    <row r="20" spans="1:24">
      <c r="A20" s="1149" t="s">
        <v>17</v>
      </c>
      <c r="B20" s="2305" t="s">
        <v>49</v>
      </c>
      <c r="C20" s="2305"/>
      <c r="D20" s="1170" t="s">
        <v>25</v>
      </c>
      <c r="E20" s="1366">
        <f t="shared" si="6"/>
        <v>10512139.16</v>
      </c>
      <c r="F20" s="589">
        <f t="shared" si="6"/>
        <v>10682336.15</v>
      </c>
      <c r="G20" s="589">
        <f t="shared" si="6"/>
        <v>10677456.35</v>
      </c>
      <c r="H20" s="1104">
        <f t="shared" si="0"/>
        <v>99.954318981059203</v>
      </c>
      <c r="I20" s="1367">
        <f t="shared" si="6"/>
        <v>9640721.0199999996</v>
      </c>
      <c r="J20" s="1395">
        <v>590000</v>
      </c>
      <c r="K20" s="1396">
        <f>590000-60100</f>
        <v>529900</v>
      </c>
      <c r="L20" s="1380">
        <f>525020.2</f>
        <v>525020.19999999995</v>
      </c>
      <c r="M20" s="1104">
        <f t="shared" si="2"/>
        <v>99.079109265899206</v>
      </c>
      <c r="N20" s="1380">
        <v>520534.76</v>
      </c>
      <c r="O20" s="1382">
        <v>9922139.1600000001</v>
      </c>
      <c r="P20" s="1397">
        <v>10152436.15</v>
      </c>
      <c r="Q20" s="1380">
        <v>10152436.15</v>
      </c>
      <c r="R20" s="1104">
        <f t="shared" si="3"/>
        <v>100</v>
      </c>
      <c r="S20" s="1380">
        <v>9120186.2599999998</v>
      </c>
      <c r="T20" s="1382">
        <v>70000</v>
      </c>
      <c r="U20" s="1397">
        <v>70000</v>
      </c>
      <c r="V20" s="1380">
        <v>53987.839999999997</v>
      </c>
      <c r="W20" s="1104">
        <f t="shared" si="4"/>
        <v>77.125485714285716</v>
      </c>
      <c r="X20" s="1398">
        <v>79842.11</v>
      </c>
    </row>
    <row r="21" spans="1:24">
      <c r="A21" s="1149" t="s">
        <v>18</v>
      </c>
      <c r="B21" s="2305" t="s">
        <v>50</v>
      </c>
      <c r="C21" s="2305"/>
      <c r="D21" s="1170" t="s">
        <v>25</v>
      </c>
      <c r="E21" s="1366">
        <f t="shared" si="6"/>
        <v>634768.84</v>
      </c>
      <c r="F21" s="589">
        <f t="shared" si="6"/>
        <v>732581.04999999993</v>
      </c>
      <c r="G21" s="589">
        <f t="shared" si="6"/>
        <v>728386.51</v>
      </c>
      <c r="H21" s="1104">
        <f t="shared" si="0"/>
        <v>99.427429906902461</v>
      </c>
      <c r="I21" s="1367">
        <f t="shared" si="6"/>
        <v>590340.80999999994</v>
      </c>
      <c r="J21" s="1395">
        <v>51000</v>
      </c>
      <c r="K21" s="1396">
        <f>51000+41017.2</f>
        <v>92017.2</v>
      </c>
      <c r="L21" s="1380">
        <v>87822.66</v>
      </c>
      <c r="M21" s="1104">
        <f t="shared" si="2"/>
        <v>95.441569619592869</v>
      </c>
      <c r="N21" s="1380">
        <v>56896.21</v>
      </c>
      <c r="O21" s="1382">
        <v>583768.84</v>
      </c>
      <c r="P21" s="1397">
        <v>640563.85</v>
      </c>
      <c r="Q21" s="1380">
        <v>640563.85</v>
      </c>
      <c r="R21" s="1104">
        <f t="shared" si="3"/>
        <v>100</v>
      </c>
      <c r="S21" s="1380">
        <v>533444.6</v>
      </c>
      <c r="T21" s="1382">
        <v>5500</v>
      </c>
      <c r="U21" s="1397">
        <v>5500</v>
      </c>
      <c r="V21" s="1380">
        <v>3506.19</v>
      </c>
      <c r="W21" s="1104">
        <f t="shared" si="4"/>
        <v>63.748909090909088</v>
      </c>
      <c r="X21" s="1398">
        <v>5020.21</v>
      </c>
    </row>
    <row r="22" spans="1:24">
      <c r="A22" s="1149" t="s">
        <v>19</v>
      </c>
      <c r="B22" s="2305" t="s">
        <v>65</v>
      </c>
      <c r="C22" s="2305"/>
      <c r="D22" s="1170" t="s">
        <v>25</v>
      </c>
      <c r="E22" s="1366">
        <f t="shared" si="6"/>
        <v>3000</v>
      </c>
      <c r="F22" s="589">
        <f t="shared" si="6"/>
        <v>3000</v>
      </c>
      <c r="G22" s="589">
        <f t="shared" si="6"/>
        <v>0</v>
      </c>
      <c r="H22" s="1104">
        <f t="shared" si="0"/>
        <v>0</v>
      </c>
      <c r="I22" s="1367">
        <f t="shared" si="6"/>
        <v>0</v>
      </c>
      <c r="J22" s="1395">
        <v>3000</v>
      </c>
      <c r="K22" s="1396">
        <v>3000</v>
      </c>
      <c r="L22" s="1407"/>
      <c r="M22" s="1104">
        <f t="shared" si="2"/>
        <v>0</v>
      </c>
      <c r="N22" s="1380">
        <v>0</v>
      </c>
      <c r="O22" s="1382"/>
      <c r="P22" s="1397"/>
      <c r="Q22" s="1380"/>
      <c r="R22" s="1104" t="e">
        <f t="shared" si="3"/>
        <v>#DIV/0!</v>
      </c>
      <c r="S22" s="1380"/>
      <c r="T22" s="1382">
        <v>5000</v>
      </c>
      <c r="U22" s="1397">
        <v>5000</v>
      </c>
      <c r="V22" s="1380">
        <v>3000</v>
      </c>
      <c r="W22" s="1104">
        <f t="shared" si="4"/>
        <v>60</v>
      </c>
      <c r="X22" s="1398">
        <v>3000</v>
      </c>
    </row>
    <row r="23" spans="1:24">
      <c r="A23" s="1149" t="s">
        <v>20</v>
      </c>
      <c r="B23" s="1154" t="s">
        <v>66</v>
      </c>
      <c r="C23" s="1154"/>
      <c r="D23" s="1170" t="s">
        <v>25</v>
      </c>
      <c r="E23" s="1366">
        <f t="shared" si="6"/>
        <v>0</v>
      </c>
      <c r="F23" s="589">
        <f t="shared" si="6"/>
        <v>0</v>
      </c>
      <c r="G23" s="589">
        <f t="shared" si="6"/>
        <v>0</v>
      </c>
      <c r="H23" s="1104" t="e">
        <f t="shared" si="0"/>
        <v>#DIV/0!</v>
      </c>
      <c r="I23" s="1367">
        <f t="shared" si="6"/>
        <v>0</v>
      </c>
      <c r="J23" s="1395">
        <v>0</v>
      </c>
      <c r="K23" s="1396">
        <v>0</v>
      </c>
      <c r="L23" s="1380"/>
      <c r="M23" s="1104" t="e">
        <f t="shared" si="2"/>
        <v>#DIV/0!</v>
      </c>
      <c r="N23" s="1380">
        <v>0</v>
      </c>
      <c r="O23" s="1382"/>
      <c r="P23" s="1397"/>
      <c r="Q23" s="1380"/>
      <c r="R23" s="1104" t="e">
        <f t="shared" si="3"/>
        <v>#DIV/0!</v>
      </c>
      <c r="S23" s="1380"/>
      <c r="T23" s="1382"/>
      <c r="U23" s="1397"/>
      <c r="V23" s="1380"/>
      <c r="W23" s="1104" t="e">
        <f t="shared" si="4"/>
        <v>#DIV/0!</v>
      </c>
      <c r="X23" s="1398"/>
    </row>
    <row r="24" spans="1:24">
      <c r="A24" s="1149" t="s">
        <v>21</v>
      </c>
      <c r="B24" s="1154" t="s">
        <v>73</v>
      </c>
      <c r="C24" s="1154"/>
      <c r="D24" s="1170" t="s">
        <v>25</v>
      </c>
      <c r="E24" s="1366">
        <f t="shared" si="6"/>
        <v>0</v>
      </c>
      <c r="F24" s="589">
        <f t="shared" si="6"/>
        <v>0</v>
      </c>
      <c r="G24" s="589">
        <f t="shared" si="6"/>
        <v>0</v>
      </c>
      <c r="H24" s="1104" t="e">
        <f t="shared" si="0"/>
        <v>#DIV/0!</v>
      </c>
      <c r="I24" s="1367">
        <f t="shared" si="6"/>
        <v>0</v>
      </c>
      <c r="J24" s="1395">
        <v>0</v>
      </c>
      <c r="K24" s="1396"/>
      <c r="L24" s="1380"/>
      <c r="M24" s="1104" t="e">
        <f t="shared" si="2"/>
        <v>#DIV/0!</v>
      </c>
      <c r="N24" s="1380"/>
      <c r="O24" s="1382"/>
      <c r="P24" s="1397"/>
      <c r="Q24" s="1380"/>
      <c r="R24" s="1104" t="e">
        <f t="shared" si="3"/>
        <v>#DIV/0!</v>
      </c>
      <c r="S24" s="1380"/>
      <c r="T24" s="1382"/>
      <c r="U24" s="1397"/>
      <c r="V24" s="1380"/>
      <c r="W24" s="1104" t="e">
        <f t="shared" si="4"/>
        <v>#DIV/0!</v>
      </c>
      <c r="X24" s="1398"/>
    </row>
    <row r="25" spans="1:24">
      <c r="A25" s="1151" t="s">
        <v>22</v>
      </c>
      <c r="B25" s="1157" t="s">
        <v>68</v>
      </c>
      <c r="C25" s="1157"/>
      <c r="D25" s="1170" t="s">
        <v>25</v>
      </c>
      <c r="E25" s="1366">
        <f t="shared" si="6"/>
        <v>3000</v>
      </c>
      <c r="F25" s="589">
        <f t="shared" si="6"/>
        <v>3000</v>
      </c>
      <c r="G25" s="589">
        <f t="shared" si="6"/>
        <v>1483.79</v>
      </c>
      <c r="H25" s="1104">
        <f t="shared" si="0"/>
        <v>49.459666666666664</v>
      </c>
      <c r="I25" s="1367">
        <f t="shared" si="6"/>
        <v>0</v>
      </c>
      <c r="J25" s="1395">
        <v>3000</v>
      </c>
      <c r="K25" s="1396">
        <v>3000</v>
      </c>
      <c r="L25" s="1408">
        <v>1483.79</v>
      </c>
      <c r="M25" s="1104">
        <f t="shared" si="2"/>
        <v>49.459666666666664</v>
      </c>
      <c r="N25" s="1408">
        <v>0</v>
      </c>
      <c r="O25" s="1409"/>
      <c r="P25" s="1410"/>
      <c r="Q25" s="1408"/>
      <c r="R25" s="1104" t="e">
        <f t="shared" si="3"/>
        <v>#DIV/0!</v>
      </c>
      <c r="S25" s="1408"/>
      <c r="T25" s="1409"/>
      <c r="U25" s="1410"/>
      <c r="V25" s="1408"/>
      <c r="W25" s="1104" t="e">
        <f t="shared" si="4"/>
        <v>#DIV/0!</v>
      </c>
      <c r="X25" s="1411"/>
    </row>
    <row r="26" spans="1:24">
      <c r="A26" s="1149" t="s">
        <v>23</v>
      </c>
      <c r="B26" s="2305" t="s">
        <v>69</v>
      </c>
      <c r="C26" s="2305"/>
      <c r="D26" s="1170" t="s">
        <v>25</v>
      </c>
      <c r="E26" s="1366">
        <f t="shared" si="6"/>
        <v>1505000</v>
      </c>
      <c r="F26" s="589">
        <f t="shared" si="6"/>
        <v>1544204</v>
      </c>
      <c r="G26" s="589">
        <f t="shared" si="6"/>
        <v>1526225.09</v>
      </c>
      <c r="H26" s="1110">
        <f t="shared" si="0"/>
        <v>98.835716654017219</v>
      </c>
      <c r="I26" s="1367">
        <f t="shared" si="6"/>
        <v>1491506.58</v>
      </c>
      <c r="J26" s="1395">
        <v>1505000</v>
      </c>
      <c r="K26" s="1396">
        <f>1505000+39204</f>
        <v>1544204</v>
      </c>
      <c r="L26" s="1380">
        <v>1526225.09</v>
      </c>
      <c r="M26" s="1104">
        <f t="shared" si="2"/>
        <v>98.835716654017219</v>
      </c>
      <c r="N26" s="1380">
        <v>1491506.58</v>
      </c>
      <c r="O26" s="1382"/>
      <c r="P26" s="1397"/>
      <c r="Q26" s="1380"/>
      <c r="R26" s="1104" t="e">
        <f t="shared" si="3"/>
        <v>#DIV/0!</v>
      </c>
      <c r="S26" s="1380"/>
      <c r="T26" s="1412">
        <v>30000</v>
      </c>
      <c r="U26" s="1397">
        <v>30000</v>
      </c>
      <c r="V26" s="1413">
        <v>24230.91</v>
      </c>
      <c r="W26" s="1104">
        <f t="shared" si="4"/>
        <v>80.7697</v>
      </c>
      <c r="X26" s="1414">
        <v>21280.42</v>
      </c>
    </row>
    <row r="27" spans="1:24">
      <c r="A27" s="1149" t="s">
        <v>45</v>
      </c>
      <c r="B27" s="1154" t="s">
        <v>70</v>
      </c>
      <c r="C27" s="1154"/>
      <c r="D27" s="1170" t="s">
        <v>25</v>
      </c>
      <c r="E27" s="1366">
        <f t="shared" si="6"/>
        <v>5000</v>
      </c>
      <c r="F27" s="589">
        <f t="shared" si="6"/>
        <v>5000</v>
      </c>
      <c r="G27" s="589">
        <f t="shared" si="6"/>
        <v>0</v>
      </c>
      <c r="H27" s="1110">
        <f t="shared" si="0"/>
        <v>0</v>
      </c>
      <c r="I27" s="1367">
        <f t="shared" si="6"/>
        <v>0</v>
      </c>
      <c r="J27" s="1395">
        <v>5000</v>
      </c>
      <c r="K27" s="1396">
        <v>5000</v>
      </c>
      <c r="L27" s="1380"/>
      <c r="M27" s="1104">
        <f t="shared" si="2"/>
        <v>0</v>
      </c>
      <c r="N27" s="1380">
        <v>0</v>
      </c>
      <c r="O27" s="1382"/>
      <c r="P27" s="1397"/>
      <c r="Q27" s="1380"/>
      <c r="R27" s="1104" t="e">
        <f t="shared" si="3"/>
        <v>#DIV/0!</v>
      </c>
      <c r="S27" s="1380"/>
      <c r="T27" s="1412"/>
      <c r="U27" s="1397"/>
      <c r="V27" s="1413"/>
      <c r="W27" s="1104" t="e">
        <f t="shared" si="4"/>
        <v>#DIV/0!</v>
      </c>
      <c r="X27" s="1414"/>
    </row>
    <row r="28" spans="1:24">
      <c r="A28" s="1149" t="s">
        <v>51</v>
      </c>
      <c r="B28" s="1154" t="s">
        <v>74</v>
      </c>
      <c r="C28" s="1154"/>
      <c r="D28" s="1170" t="s">
        <v>25</v>
      </c>
      <c r="E28" s="1366">
        <f t="shared" si="6"/>
        <v>976243.98</v>
      </c>
      <c r="F28" s="589">
        <f t="shared" si="6"/>
        <v>1185242.78</v>
      </c>
      <c r="G28" s="589">
        <f t="shared" si="6"/>
        <v>1057938.6100000001</v>
      </c>
      <c r="H28" s="1110">
        <f t="shared" si="0"/>
        <v>89.259232610554278</v>
      </c>
      <c r="I28" s="1367">
        <f t="shared" si="6"/>
        <v>986972.83000000007</v>
      </c>
      <c r="J28" s="1395">
        <v>300000</v>
      </c>
      <c r="K28" s="1396">
        <v>300000</v>
      </c>
      <c r="L28" s="1380">
        <v>172695.83</v>
      </c>
      <c r="M28" s="1104">
        <f t="shared" si="2"/>
        <v>57.565276666666662</v>
      </c>
      <c r="N28" s="1380">
        <v>508663.83</v>
      </c>
      <c r="O28" s="1382">
        <v>676243.98</v>
      </c>
      <c r="P28" s="1397">
        <v>885242.78</v>
      </c>
      <c r="Q28" s="1380">
        <v>885242.78</v>
      </c>
      <c r="R28" s="1104">
        <f t="shared" si="3"/>
        <v>100</v>
      </c>
      <c r="S28" s="1380">
        <v>478309</v>
      </c>
      <c r="T28" s="1412">
        <v>7000</v>
      </c>
      <c r="U28" s="1397">
        <v>7000</v>
      </c>
      <c r="V28" s="1413">
        <v>1967.44</v>
      </c>
      <c r="W28" s="1104">
        <f t="shared" si="4"/>
        <v>28.106285714285718</v>
      </c>
      <c r="X28" s="1414">
        <v>9103.11</v>
      </c>
    </row>
    <row r="29" spans="1:24">
      <c r="A29" s="1149" t="s">
        <v>52</v>
      </c>
      <c r="B29" s="2305" t="s">
        <v>67</v>
      </c>
      <c r="C29" s="2305"/>
      <c r="D29" s="1170" t="s">
        <v>25</v>
      </c>
      <c r="E29" s="1366">
        <f t="shared" ref="E29:G31" si="7">SUM(J29,O29)</f>
        <v>50000</v>
      </c>
      <c r="F29" s="589">
        <f t="shared" si="7"/>
        <v>95000</v>
      </c>
      <c r="G29" s="589">
        <f t="shared" si="7"/>
        <v>62131.41</v>
      </c>
      <c r="H29" s="1110">
        <f t="shared" si="0"/>
        <v>65.40148421052632</v>
      </c>
      <c r="I29" s="1367">
        <f>SUM(N29,S29)</f>
        <v>55757.9</v>
      </c>
      <c r="J29" s="1395">
        <v>50000</v>
      </c>
      <c r="K29" s="1396">
        <v>95000</v>
      </c>
      <c r="L29" s="1380">
        <v>62131.41</v>
      </c>
      <c r="M29" s="1104">
        <f t="shared" si="2"/>
        <v>65.40148421052632</v>
      </c>
      <c r="N29" s="1380">
        <v>55757.9</v>
      </c>
      <c r="O29" s="1382"/>
      <c r="P29" s="1397"/>
      <c r="Q29" s="1380"/>
      <c r="R29" s="1104" t="e">
        <f t="shared" si="3"/>
        <v>#DIV/0!</v>
      </c>
      <c r="S29" s="1415"/>
      <c r="T29" s="1412">
        <v>2500</v>
      </c>
      <c r="U29" s="1397">
        <v>2500</v>
      </c>
      <c r="V29" s="1413">
        <v>1342.35</v>
      </c>
      <c r="W29" s="1104">
        <f t="shared" si="4"/>
        <v>53.693999999999996</v>
      </c>
      <c r="X29" s="1414">
        <v>919.07</v>
      </c>
    </row>
    <row r="30" spans="1:24">
      <c r="A30" s="1149" t="s">
        <v>54</v>
      </c>
      <c r="B30" s="1154" t="s">
        <v>53</v>
      </c>
      <c r="C30" s="1154"/>
      <c r="D30" s="1170" t="s">
        <v>25</v>
      </c>
      <c r="E30" s="1366">
        <f t="shared" si="7"/>
        <v>0</v>
      </c>
      <c r="F30" s="589">
        <f t="shared" si="7"/>
        <v>0</v>
      </c>
      <c r="G30" s="589">
        <f t="shared" si="7"/>
        <v>0</v>
      </c>
      <c r="H30" s="1110" t="e">
        <f t="shared" si="0"/>
        <v>#DIV/0!</v>
      </c>
      <c r="I30" s="1367">
        <f>SUM(N30,S30)</f>
        <v>0</v>
      </c>
      <c r="J30" s="1395">
        <v>0</v>
      </c>
      <c r="K30" s="1380"/>
      <c r="L30" s="1416"/>
      <c r="M30" s="1104" t="e">
        <f t="shared" si="2"/>
        <v>#DIV/0!</v>
      </c>
      <c r="N30" s="1381"/>
      <c r="O30" s="1382"/>
      <c r="P30" s="1397"/>
      <c r="Q30" s="1380"/>
      <c r="R30" s="1104" t="e">
        <f t="shared" si="3"/>
        <v>#DIV/0!</v>
      </c>
      <c r="S30" s="1415"/>
      <c r="T30" s="1417"/>
      <c r="U30" s="1418"/>
      <c r="V30" s="1419"/>
      <c r="W30" s="1104" t="e">
        <f t="shared" si="4"/>
        <v>#DIV/0!</v>
      </c>
      <c r="X30" s="1420"/>
    </row>
    <row r="31" spans="1:24">
      <c r="A31" s="1149" t="s">
        <v>55</v>
      </c>
      <c r="B31" s="1154" t="s">
        <v>71</v>
      </c>
      <c r="C31" s="1154"/>
      <c r="D31" s="1170" t="s">
        <v>25</v>
      </c>
      <c r="E31" s="1366">
        <f t="shared" si="7"/>
        <v>722321</v>
      </c>
      <c r="F31" s="589">
        <f t="shared" si="7"/>
        <v>0</v>
      </c>
      <c r="G31" s="589">
        <f t="shared" si="7"/>
        <v>0</v>
      </c>
      <c r="H31" s="1110" t="e">
        <f t="shared" si="0"/>
        <v>#DIV/0!</v>
      </c>
      <c r="I31" s="1367">
        <f>SUM(N31,S31)</f>
        <v>0</v>
      </c>
      <c r="J31" s="1395">
        <v>0</v>
      </c>
      <c r="K31" s="1421"/>
      <c r="L31" s="1422"/>
      <c r="M31" s="1104" t="e">
        <f t="shared" si="2"/>
        <v>#DIV/0!</v>
      </c>
      <c r="N31" s="1423"/>
      <c r="O31" s="1424">
        <v>722321</v>
      </c>
      <c r="P31" s="1425"/>
      <c r="Q31" s="1421"/>
      <c r="R31" s="1104" t="e">
        <f t="shared" si="3"/>
        <v>#DIV/0!</v>
      </c>
      <c r="S31" s="1129"/>
      <c r="T31" s="1426"/>
      <c r="U31" s="1427"/>
      <c r="V31" s="1428"/>
      <c r="W31" s="1104" t="e">
        <f t="shared" si="4"/>
        <v>#DIV/0!</v>
      </c>
      <c r="X31" s="1429"/>
    </row>
    <row r="32" spans="1:24" ht="29.25">
      <c r="A32" s="1151" t="s">
        <v>56</v>
      </c>
      <c r="B32" s="1157" t="s">
        <v>72</v>
      </c>
      <c r="C32" s="1157"/>
      <c r="D32" s="1170" t="s">
        <v>25</v>
      </c>
      <c r="E32" s="1117">
        <f>SUM(J32,O32)</f>
        <v>0</v>
      </c>
      <c r="F32" s="1103">
        <f>SUM(K32,P32)</f>
        <v>0</v>
      </c>
      <c r="G32" s="1103">
        <f>SUM(L32,Q32)</f>
        <v>0</v>
      </c>
      <c r="H32" s="1110" t="e">
        <f t="shared" si="0"/>
        <v>#DIV/0!</v>
      </c>
      <c r="I32" s="1118">
        <f>SUM(N32,S32)</f>
        <v>0</v>
      </c>
      <c r="J32" s="1430">
        <v>0</v>
      </c>
      <c r="K32" s="1431"/>
      <c r="L32" s="1432"/>
      <c r="M32" s="1104" t="e">
        <f t="shared" si="2"/>
        <v>#DIV/0!</v>
      </c>
      <c r="N32" s="1433"/>
      <c r="O32" s="1453" t="s">
        <v>1120</v>
      </c>
      <c r="P32" s="1453"/>
      <c r="Q32" s="1431"/>
      <c r="R32" s="1104" t="e">
        <f t="shared" si="3"/>
        <v>#DIV/0!</v>
      </c>
      <c r="S32" s="1434"/>
      <c r="T32" s="1435"/>
      <c r="U32" s="1432"/>
      <c r="V32" s="1432"/>
      <c r="W32" s="1104" t="e">
        <f t="shared" si="4"/>
        <v>#DIV/0!</v>
      </c>
      <c r="X32" s="1436"/>
    </row>
    <row r="33" spans="1:24">
      <c r="A33" s="1148" t="s">
        <v>57</v>
      </c>
      <c r="B33" s="1156" t="s">
        <v>58</v>
      </c>
      <c r="C33" s="1156"/>
      <c r="D33" s="1170" t="s">
        <v>25</v>
      </c>
      <c r="E33" s="1115">
        <f>E6-E11</f>
        <v>0</v>
      </c>
      <c r="F33" s="60">
        <f t="shared" ref="F33" si="8">F6-F11</f>
        <v>161.20000001043081</v>
      </c>
      <c r="G33" s="60">
        <f>G6-G11</f>
        <v>-65417.059999994934</v>
      </c>
      <c r="H33" s="1114">
        <f t="shared" si="0"/>
        <v>-40581.302726899485</v>
      </c>
      <c r="I33" s="1116">
        <f t="shared" ref="I33:L33" si="9">I6-I11</f>
        <v>-117440.89999999106</v>
      </c>
      <c r="J33" s="1115">
        <f t="shared" si="9"/>
        <v>0</v>
      </c>
      <c r="K33" s="1100">
        <f t="shared" si="9"/>
        <v>0</v>
      </c>
      <c r="L33" s="60">
        <f t="shared" si="9"/>
        <v>-65417.059999998659</v>
      </c>
      <c r="M33" s="1099" t="e">
        <f t="shared" si="2"/>
        <v>#DIV/0!</v>
      </c>
      <c r="N33" s="1392">
        <f t="shared" ref="N33:Q33" si="10">N6-N11</f>
        <v>-55163.900000000373</v>
      </c>
      <c r="O33" s="1391">
        <f t="shared" si="10"/>
        <v>0</v>
      </c>
      <c r="P33" s="60">
        <f t="shared" si="10"/>
        <v>161.19999999552965</v>
      </c>
      <c r="Q33" s="1100">
        <f t="shared" si="10"/>
        <v>0</v>
      </c>
      <c r="R33" s="1099">
        <f t="shared" si="3"/>
        <v>0</v>
      </c>
      <c r="S33" s="1116">
        <f t="shared" ref="S33:V33" si="11">S6-S11</f>
        <v>-62277</v>
      </c>
      <c r="T33" s="1391">
        <f t="shared" si="11"/>
        <v>182900</v>
      </c>
      <c r="U33" s="60">
        <f t="shared" si="11"/>
        <v>182900</v>
      </c>
      <c r="V33" s="60">
        <f t="shared" si="11"/>
        <v>112190.89000000013</v>
      </c>
      <c r="W33" s="1099">
        <f t="shared" si="4"/>
        <v>61.340016402405759</v>
      </c>
      <c r="X33" s="1392">
        <f>X6-X11</f>
        <v>234883.54000000004</v>
      </c>
    </row>
    <row r="34" spans="1:24">
      <c r="A34" s="1152" t="s">
        <v>59</v>
      </c>
      <c r="B34" s="2306" t="s">
        <v>343</v>
      </c>
      <c r="C34" s="2306"/>
      <c r="D34" s="1171" t="s">
        <v>25</v>
      </c>
      <c r="E34" s="1437"/>
      <c r="F34" s="1438"/>
      <c r="G34" s="1438"/>
      <c r="H34" s="1110" t="e">
        <f t="shared" si="0"/>
        <v>#DIV/0!</v>
      </c>
      <c r="I34" s="1439"/>
      <c r="J34" s="1440">
        <v>30000</v>
      </c>
      <c r="K34" s="1440">
        <v>30000</v>
      </c>
      <c r="L34" s="1441">
        <v>32979</v>
      </c>
      <c r="M34" s="1104">
        <f t="shared" si="2"/>
        <v>109.92999999999999</v>
      </c>
      <c r="N34" s="1442">
        <v>30958</v>
      </c>
      <c r="O34" s="1164"/>
      <c r="P34" s="1165"/>
      <c r="Q34" s="1165"/>
      <c r="R34" s="1104" t="e">
        <f t="shared" si="3"/>
        <v>#DIV/0!</v>
      </c>
      <c r="S34" s="1168"/>
      <c r="T34" s="1440">
        <v>14000</v>
      </c>
      <c r="U34" s="1443">
        <v>14000</v>
      </c>
      <c r="V34" s="1441">
        <v>12708</v>
      </c>
      <c r="W34" s="1104">
        <f t="shared" si="4"/>
        <v>90.771428571428572</v>
      </c>
      <c r="X34" s="1442">
        <v>14031</v>
      </c>
    </row>
    <row r="35" spans="1:24">
      <c r="A35" s="1153" t="s">
        <v>60</v>
      </c>
      <c r="B35" s="2318" t="s">
        <v>344</v>
      </c>
      <c r="C35" s="2318"/>
      <c r="D35" s="1172" t="s">
        <v>26</v>
      </c>
      <c r="E35" s="1437"/>
      <c r="F35" s="1438"/>
      <c r="G35" s="1438"/>
      <c r="H35" s="1110" t="e">
        <f t="shared" si="0"/>
        <v>#DIV/0!</v>
      </c>
      <c r="I35" s="1439"/>
      <c r="J35" s="1444">
        <v>4</v>
      </c>
      <c r="K35" s="1444">
        <v>4</v>
      </c>
      <c r="L35" s="1428">
        <v>3.8736899999999999</v>
      </c>
      <c r="M35" s="1104">
        <f t="shared" si="2"/>
        <v>96.842249999999993</v>
      </c>
      <c r="N35" s="1445">
        <v>3.5</v>
      </c>
      <c r="O35" s="1164"/>
      <c r="P35" s="1165"/>
      <c r="Q35" s="1165"/>
      <c r="R35" s="1104" t="e">
        <f t="shared" si="3"/>
        <v>#DIV/0!</v>
      </c>
      <c r="S35" s="1168"/>
      <c r="T35" s="1444">
        <v>0.8</v>
      </c>
      <c r="U35" s="1446">
        <v>0.8</v>
      </c>
      <c r="V35" s="1428">
        <v>1.03</v>
      </c>
      <c r="W35" s="1104">
        <f t="shared" si="4"/>
        <v>128.75</v>
      </c>
      <c r="X35" s="1445">
        <v>0.74</v>
      </c>
    </row>
    <row r="36" spans="1:24">
      <c r="A36" s="1153" t="s">
        <v>61</v>
      </c>
      <c r="B36" s="2318" t="s">
        <v>345</v>
      </c>
      <c r="C36" s="2318"/>
      <c r="D36" s="1172" t="s">
        <v>26</v>
      </c>
      <c r="E36" s="1437"/>
      <c r="F36" s="1438"/>
      <c r="G36" s="1438"/>
      <c r="H36" s="1110" t="e">
        <f t="shared" si="0"/>
        <v>#DIV/0!</v>
      </c>
      <c r="I36" s="1439"/>
      <c r="J36" s="1447">
        <v>12</v>
      </c>
      <c r="K36" s="1447">
        <v>11</v>
      </c>
      <c r="L36" s="1431">
        <v>9</v>
      </c>
      <c r="M36" s="1104">
        <f t="shared" si="2"/>
        <v>81.818181818181827</v>
      </c>
      <c r="N36" s="1448">
        <v>11</v>
      </c>
      <c r="O36" s="1164"/>
      <c r="P36" s="1165"/>
      <c r="Q36" s="1165"/>
      <c r="R36" s="1104" t="e">
        <f t="shared" si="3"/>
        <v>#DIV/0!</v>
      </c>
      <c r="S36" s="1168"/>
      <c r="T36" s="1447">
        <v>18</v>
      </c>
      <c r="U36" s="1449">
        <v>18</v>
      </c>
      <c r="V36" s="1431">
        <v>19</v>
      </c>
      <c r="W36" s="1104">
        <f t="shared" si="4"/>
        <v>105.55555555555556</v>
      </c>
      <c r="X36" s="1448">
        <v>18</v>
      </c>
    </row>
    <row r="37" spans="1:24" ht="12.75" thickBot="1">
      <c r="A37" s="1181" t="s">
        <v>346</v>
      </c>
      <c r="B37" s="2319" t="s">
        <v>347</v>
      </c>
      <c r="C37" s="2319"/>
      <c r="D37" s="1173" t="s">
        <v>348</v>
      </c>
      <c r="E37" s="1450"/>
      <c r="F37" s="1451"/>
      <c r="G37" s="1451"/>
      <c r="H37" s="1121" t="e">
        <f t="shared" si="0"/>
        <v>#DIV/0!</v>
      </c>
      <c r="I37" s="1452"/>
      <c r="J37" s="1134"/>
      <c r="K37" s="1135"/>
      <c r="L37" s="1135"/>
      <c r="M37" s="1136" t="e">
        <f t="shared" si="2"/>
        <v>#DIV/0!</v>
      </c>
      <c r="N37" s="1137"/>
      <c r="O37" s="1166"/>
      <c r="P37" s="1167"/>
      <c r="Q37" s="1167"/>
      <c r="R37" s="1136" t="e">
        <f t="shared" si="3"/>
        <v>#DIV/0!</v>
      </c>
      <c r="S37" s="1169"/>
      <c r="T37" s="1134"/>
      <c r="U37" s="1135"/>
      <c r="V37" s="1135"/>
      <c r="W37" s="1136" t="e">
        <f t="shared" si="4"/>
        <v>#DIV/0!</v>
      </c>
      <c r="X37" s="1137"/>
    </row>
  </sheetData>
  <mergeCells count="40">
    <mergeCell ref="B36:C36"/>
    <mergeCell ref="B37:C37"/>
    <mergeCell ref="B11:C11"/>
    <mergeCell ref="B12:C12"/>
    <mergeCell ref="B13:C13"/>
    <mergeCell ref="B16:C16"/>
    <mergeCell ref="B19:C19"/>
    <mergeCell ref="B20:C20"/>
    <mergeCell ref="B21:C21"/>
    <mergeCell ref="B22:C22"/>
    <mergeCell ref="B26:C26"/>
    <mergeCell ref="B29:C29"/>
    <mergeCell ref="B34:C34"/>
    <mergeCell ref="B15:C15"/>
    <mergeCell ref="B18:C18"/>
    <mergeCell ref="B3:C5"/>
    <mergeCell ref="D3:D5"/>
    <mergeCell ref="E3:I3"/>
    <mergeCell ref="J3:N3"/>
    <mergeCell ref="B35:C35"/>
    <mergeCell ref="B6:C6"/>
    <mergeCell ref="B10:C10"/>
    <mergeCell ref="B8:C8"/>
    <mergeCell ref="B7:C7"/>
    <mergeCell ref="A1:X1"/>
    <mergeCell ref="O3:S3"/>
    <mergeCell ref="T3:X3"/>
    <mergeCell ref="E4:E5"/>
    <mergeCell ref="F4:H4"/>
    <mergeCell ref="I4:I5"/>
    <mergeCell ref="J4:J5"/>
    <mergeCell ref="K4:M4"/>
    <mergeCell ref="N4:N5"/>
    <mergeCell ref="O4:O5"/>
    <mergeCell ref="P4:R4"/>
    <mergeCell ref="S4:S5"/>
    <mergeCell ref="T4:T5"/>
    <mergeCell ref="U4:W4"/>
    <mergeCell ref="X4:X5"/>
    <mergeCell ref="A3:A5"/>
  </mergeCells>
  <pageMargins left="0.23622047244094491" right="0.23622047244094491" top="0.74803149606299213" bottom="0.74803149606299213" header="0.31496062992125984" footer="0.31496062992125984"/>
  <pageSetup paperSize="9" scale="93" firstPageNumber="123" orientation="landscape" useFirstPageNumber="1"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zoomScaleNormal="100"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9" ht="18.75">
      <c r="A1" s="164" t="s">
        <v>75</v>
      </c>
      <c r="B1" s="164" t="s">
        <v>223</v>
      </c>
      <c r="C1" s="164"/>
      <c r="D1" s="164"/>
      <c r="E1" s="164"/>
      <c r="F1" s="164"/>
      <c r="G1" s="164"/>
      <c r="H1" s="164"/>
      <c r="I1" s="164"/>
    </row>
    <row r="3" spans="1:9">
      <c r="A3" s="2335" t="s">
        <v>349</v>
      </c>
      <c r="B3" s="2335"/>
      <c r="C3" s="2335"/>
      <c r="D3" s="2335"/>
      <c r="E3" s="2335"/>
      <c r="F3" s="2335"/>
      <c r="G3" s="2335"/>
      <c r="H3" s="2335"/>
      <c r="I3" s="2335"/>
    </row>
    <row r="4" spans="1:9">
      <c r="A4" s="3"/>
      <c r="B4" s="3"/>
      <c r="C4" s="3"/>
      <c r="D4" s="3"/>
      <c r="E4" s="3"/>
      <c r="F4" s="3"/>
      <c r="G4" s="3"/>
      <c r="H4" s="3"/>
      <c r="I4" s="3"/>
    </row>
    <row r="5" spans="1:9">
      <c r="A5" s="2373" t="s">
        <v>76</v>
      </c>
      <c r="B5" s="2374"/>
      <c r="C5" s="160" t="s">
        <v>25</v>
      </c>
      <c r="D5" s="2354" t="s">
        <v>350</v>
      </c>
      <c r="E5" s="2354"/>
      <c r="F5" s="2354"/>
      <c r="G5" s="2354"/>
      <c r="H5" s="2354"/>
      <c r="I5" s="2354"/>
    </row>
    <row r="6" spans="1:9">
      <c r="A6" s="2389" t="s">
        <v>351</v>
      </c>
      <c r="B6" s="2389"/>
      <c r="C6" s="19">
        <f>SUM(C7:C9)</f>
        <v>46773.83</v>
      </c>
      <c r="D6" s="2383"/>
      <c r="E6" s="2384"/>
      <c r="F6" s="2384"/>
      <c r="G6" s="2384"/>
      <c r="H6" s="2384"/>
      <c r="I6" s="2385"/>
    </row>
    <row r="7" spans="1:9" ht="75" customHeight="1">
      <c r="A7" s="2375" t="s">
        <v>77</v>
      </c>
      <c r="B7" s="2376"/>
      <c r="C7" s="20">
        <v>-65417.06</v>
      </c>
      <c r="D7" s="2381" t="s">
        <v>1121</v>
      </c>
      <c r="E7" s="2381"/>
      <c r="F7" s="2381"/>
      <c r="G7" s="2381"/>
      <c r="H7" s="2381"/>
      <c r="I7" s="2382"/>
    </row>
    <row r="8" spans="1:9" ht="61.5" customHeight="1">
      <c r="A8" s="2377" t="s">
        <v>78</v>
      </c>
      <c r="B8" s="2378"/>
      <c r="C8" s="21">
        <v>112190.89</v>
      </c>
      <c r="D8" s="2381" t="s">
        <v>1122</v>
      </c>
      <c r="E8" s="2381"/>
      <c r="F8" s="2381"/>
      <c r="G8" s="2381"/>
      <c r="H8" s="2381"/>
      <c r="I8" s="2382"/>
    </row>
    <row r="9" spans="1:9">
      <c r="A9" s="2379" t="s">
        <v>79</v>
      </c>
      <c r="B9" s="2380"/>
      <c r="C9" s="141">
        <v>0</v>
      </c>
      <c r="D9" s="2386"/>
      <c r="E9" s="2387"/>
      <c r="F9" s="2387"/>
      <c r="G9" s="2387"/>
      <c r="H9" s="2387"/>
      <c r="I9" s="2388"/>
    </row>
    <row r="10" spans="1:9">
      <c r="A10" s="3"/>
      <c r="B10" s="3"/>
      <c r="C10" s="22"/>
      <c r="D10" s="3"/>
      <c r="E10" s="3"/>
      <c r="F10" s="3"/>
      <c r="G10" s="3"/>
      <c r="H10" s="3"/>
      <c r="I10" s="3"/>
    </row>
    <row r="11" spans="1:9">
      <c r="A11" s="2335" t="s">
        <v>354</v>
      </c>
      <c r="B11" s="2335"/>
      <c r="C11" s="2335"/>
      <c r="D11" s="2335"/>
      <c r="E11" s="2335"/>
      <c r="F11" s="2335"/>
      <c r="G11" s="2335"/>
      <c r="H11" s="2335"/>
      <c r="I11" s="2335"/>
    </row>
    <row r="12" spans="1:9">
      <c r="A12" s="3"/>
      <c r="B12" s="3"/>
      <c r="C12" s="22"/>
      <c r="D12" s="23"/>
      <c r="E12" s="23"/>
      <c r="F12" s="23"/>
      <c r="G12" s="23"/>
      <c r="H12" s="23"/>
      <c r="I12" s="23"/>
    </row>
    <row r="13" spans="1:9">
      <c r="A13" s="160" t="s">
        <v>76</v>
      </c>
      <c r="B13" s="160" t="s">
        <v>80</v>
      </c>
      <c r="C13" s="160" t="s">
        <v>25</v>
      </c>
      <c r="D13" s="24"/>
      <c r="E13" s="24"/>
      <c r="F13" s="24"/>
      <c r="G13" s="24"/>
      <c r="H13" s="24"/>
      <c r="I13" s="24"/>
    </row>
    <row r="14" spans="1:9">
      <c r="A14" s="142" t="s">
        <v>81</v>
      </c>
      <c r="B14" s="5"/>
      <c r="C14" s="143"/>
      <c r="D14" s="25"/>
      <c r="E14" s="25"/>
      <c r="F14" s="25"/>
      <c r="G14" s="25"/>
      <c r="H14" s="25"/>
      <c r="I14" s="25"/>
    </row>
    <row r="15" spans="1:9">
      <c r="A15" s="2395" t="s">
        <v>82</v>
      </c>
      <c r="B15" s="26" t="s">
        <v>94</v>
      </c>
      <c r="C15" s="144">
        <v>0</v>
      </c>
      <c r="D15" s="25"/>
      <c r="E15" s="25"/>
      <c r="F15" s="25"/>
      <c r="G15" s="25"/>
      <c r="H15" s="25"/>
      <c r="I15" s="25"/>
    </row>
    <row r="16" spans="1:9">
      <c r="A16" s="2396"/>
      <c r="B16" s="6" t="s">
        <v>83</v>
      </c>
      <c r="C16" s="145">
        <v>46773.83</v>
      </c>
      <c r="D16" s="27"/>
      <c r="E16" s="27"/>
      <c r="F16" s="27"/>
      <c r="G16" s="27"/>
      <c r="H16" s="27"/>
      <c r="I16" s="27"/>
    </row>
    <row r="17" spans="1:9">
      <c r="A17" s="2397"/>
      <c r="B17" s="7" t="s">
        <v>84</v>
      </c>
      <c r="C17" s="146">
        <v>0</v>
      </c>
      <c r="D17" s="28"/>
      <c r="E17" s="28"/>
      <c r="F17" s="28"/>
      <c r="G17" s="28"/>
      <c r="H17" s="28"/>
      <c r="I17" s="28"/>
    </row>
    <row r="18" spans="1:9">
      <c r="A18" s="161" t="s">
        <v>351</v>
      </c>
      <c r="B18" s="8"/>
      <c r="C18" s="29">
        <f>SUM(C14:C17)</f>
        <v>46773.83</v>
      </c>
      <c r="D18" s="30"/>
      <c r="E18" s="30"/>
      <c r="F18" s="30"/>
      <c r="G18" s="30"/>
      <c r="H18" s="30"/>
      <c r="I18" s="30"/>
    </row>
    <row r="19" spans="1:9">
      <c r="A19" s="31"/>
      <c r="B19" s="32"/>
      <c r="C19" s="33"/>
      <c r="D19" s="34"/>
      <c r="E19" s="34"/>
      <c r="F19" s="34"/>
      <c r="G19" s="34"/>
      <c r="H19" s="34"/>
      <c r="I19" s="34"/>
    </row>
    <row r="20" spans="1:9">
      <c r="A20" s="2335" t="s">
        <v>355</v>
      </c>
      <c r="B20" s="2335"/>
      <c r="C20" s="2335"/>
      <c r="D20" s="2335"/>
      <c r="E20" s="2335"/>
      <c r="F20" s="2335"/>
      <c r="G20" s="2335"/>
      <c r="H20" s="2335"/>
      <c r="I20" s="2335"/>
    </row>
    <row r="21" spans="1:9">
      <c r="A21" s="3"/>
      <c r="B21" s="3"/>
      <c r="C21" s="22"/>
      <c r="D21" s="3"/>
      <c r="E21" s="3"/>
      <c r="F21" s="3"/>
      <c r="G21" s="3"/>
      <c r="H21" s="3"/>
      <c r="I21" s="3"/>
    </row>
    <row r="22" spans="1:9">
      <c r="A22" s="160" t="s">
        <v>80</v>
      </c>
      <c r="B22" s="160" t="s">
        <v>356</v>
      </c>
      <c r="C22" s="162" t="s">
        <v>357</v>
      </c>
      <c r="D22" s="160" t="s">
        <v>358</v>
      </c>
      <c r="E22" s="160" t="s">
        <v>359</v>
      </c>
      <c r="F22" s="2354" t="s">
        <v>360</v>
      </c>
      <c r="G22" s="2354"/>
      <c r="H22" s="2354"/>
      <c r="I22" s="2354"/>
    </row>
    <row r="23" spans="1:9" ht="78" customHeight="1">
      <c r="A23" s="147" t="s">
        <v>85</v>
      </c>
      <c r="B23" s="35">
        <f>103243.15+1346613.24</f>
        <v>1449856.39</v>
      </c>
      <c r="C23" s="35">
        <f>107442.64+1129964</f>
        <v>1237406.6399999999</v>
      </c>
      <c r="D23" s="35">
        <f>193696.15+1335486.97</f>
        <v>1529183.1199999999</v>
      </c>
      <c r="E23" s="35">
        <f>B23+C23-D23</f>
        <v>1158079.9099999999</v>
      </c>
      <c r="F23" s="2398" t="s">
        <v>1123</v>
      </c>
      <c r="G23" s="2399"/>
      <c r="H23" s="2399"/>
      <c r="I23" s="2400"/>
    </row>
    <row r="24" spans="1:9" ht="54.75" customHeight="1">
      <c r="A24" s="148" t="s">
        <v>86</v>
      </c>
      <c r="B24" s="36">
        <v>231787.19</v>
      </c>
      <c r="C24" s="36">
        <v>2200456</v>
      </c>
      <c r="D24" s="36">
        <v>1753196.94</v>
      </c>
      <c r="E24" s="36">
        <f t="shared" ref="E24:E26" si="0">B24+C24-D24</f>
        <v>679046.25</v>
      </c>
      <c r="F24" s="2358" t="s">
        <v>1124</v>
      </c>
      <c r="G24" s="2390"/>
      <c r="H24" s="2390"/>
      <c r="I24" s="2391"/>
    </row>
    <row r="25" spans="1:9">
      <c r="A25" s="148" t="s">
        <v>84</v>
      </c>
      <c r="B25" s="36">
        <v>4920.01</v>
      </c>
      <c r="C25" s="36">
        <v>10000</v>
      </c>
      <c r="D25" s="36">
        <v>0</v>
      </c>
      <c r="E25" s="36">
        <f t="shared" si="0"/>
        <v>14920.01</v>
      </c>
      <c r="F25" s="2358" t="s">
        <v>1125</v>
      </c>
      <c r="G25" s="2390"/>
      <c r="H25" s="2390"/>
      <c r="I25" s="2391"/>
    </row>
    <row r="26" spans="1:9" ht="24.75" customHeight="1">
      <c r="A26" s="149" t="s">
        <v>87</v>
      </c>
      <c r="B26" s="37">
        <v>333922.58</v>
      </c>
      <c r="C26" s="37">
        <v>627261.06000000006</v>
      </c>
      <c r="D26" s="37">
        <v>726869</v>
      </c>
      <c r="E26" s="36">
        <f t="shared" si="0"/>
        <v>234314.64000000013</v>
      </c>
      <c r="F26" s="2392" t="s">
        <v>1126</v>
      </c>
      <c r="G26" s="2393"/>
      <c r="H26" s="2393"/>
      <c r="I26" s="2394"/>
    </row>
    <row r="27" spans="1:9">
      <c r="A27" s="4" t="s">
        <v>34</v>
      </c>
      <c r="B27" s="19">
        <f>SUM(B23:B26)</f>
        <v>2020486.17</v>
      </c>
      <c r="C27" s="19">
        <f t="shared" ref="C27:E27" si="1">SUM(C23:C26)</f>
        <v>4075123.6999999997</v>
      </c>
      <c r="D27" s="19">
        <f t="shared" si="1"/>
        <v>4009249.0599999996</v>
      </c>
      <c r="E27" s="19">
        <f t="shared" si="1"/>
        <v>2086360.81</v>
      </c>
      <c r="F27" s="2361"/>
      <c r="G27" s="2361"/>
      <c r="H27" s="2361"/>
      <c r="I27" s="2361"/>
    </row>
    <row r="28" spans="1:9">
      <c r="A28" s="3"/>
      <c r="B28" s="3"/>
      <c r="C28" s="22"/>
      <c r="D28" s="3"/>
      <c r="E28" s="3"/>
      <c r="F28" s="3"/>
      <c r="G28" s="3"/>
      <c r="H28" s="3"/>
      <c r="I28" s="3"/>
    </row>
    <row r="29" spans="1:9">
      <c r="A29" s="2335" t="s">
        <v>365</v>
      </c>
      <c r="B29" s="2335"/>
      <c r="C29" s="2335"/>
      <c r="D29" s="2335"/>
      <c r="E29" s="2335"/>
      <c r="F29" s="2335"/>
      <c r="G29" s="2335"/>
      <c r="H29" s="2335"/>
      <c r="I29" s="2335"/>
    </row>
    <row r="30" spans="1:9">
      <c r="A30" s="3"/>
      <c r="B30" s="3"/>
      <c r="C30" s="22"/>
      <c r="D30" s="3"/>
      <c r="E30" s="3"/>
      <c r="F30" s="3"/>
      <c r="G30" s="3"/>
      <c r="H30" s="3"/>
      <c r="I30" s="3"/>
    </row>
    <row r="31" spans="1:9">
      <c r="A31" s="160" t="s">
        <v>88</v>
      </c>
      <c r="B31" s="160" t="s">
        <v>25</v>
      </c>
      <c r="C31" s="162" t="s">
        <v>89</v>
      </c>
      <c r="D31" s="2354" t="s">
        <v>90</v>
      </c>
      <c r="E31" s="2354"/>
      <c r="F31" s="2354"/>
      <c r="G31" s="2354"/>
      <c r="H31" s="2354"/>
      <c r="I31" s="2354"/>
    </row>
    <row r="32" spans="1:9">
      <c r="A32" s="255"/>
      <c r="B32" s="256"/>
      <c r="C32" s="257"/>
      <c r="D32" s="2368"/>
      <c r="E32" s="2369"/>
      <c r="F32" s="2369"/>
      <c r="G32" s="2369"/>
      <c r="H32" s="2369"/>
      <c r="I32" s="2370"/>
    </row>
    <row r="33" spans="1:9">
      <c r="A33" s="258" t="s">
        <v>34</v>
      </c>
      <c r="B33" s="259">
        <f>SUM(B32:B32)</f>
        <v>0</v>
      </c>
      <c r="C33" s="2371"/>
      <c r="D33" s="2371"/>
      <c r="E33" s="2371"/>
      <c r="F33" s="2371"/>
      <c r="G33" s="2371"/>
      <c r="H33" s="2371"/>
      <c r="I33" s="2372"/>
    </row>
    <row r="34" spans="1:9">
      <c r="A34" s="3"/>
      <c r="B34" s="3"/>
      <c r="C34" s="22"/>
      <c r="D34" s="3"/>
      <c r="E34" s="3"/>
      <c r="F34" s="3"/>
      <c r="G34" s="3"/>
      <c r="H34" s="3"/>
      <c r="I34" s="3"/>
    </row>
    <row r="35" spans="1:9">
      <c r="A35" s="2335" t="s">
        <v>367</v>
      </c>
      <c r="B35" s="2335"/>
      <c r="C35" s="2335"/>
      <c r="D35" s="2335"/>
      <c r="E35" s="2335"/>
      <c r="F35" s="2335"/>
      <c r="G35" s="2335"/>
      <c r="H35" s="2335"/>
      <c r="I35" s="2335"/>
    </row>
    <row r="36" spans="1:9">
      <c r="A36" s="3"/>
      <c r="B36" s="3"/>
      <c r="C36" s="22"/>
      <c r="D36" s="3"/>
      <c r="E36" s="3"/>
      <c r="F36" s="3"/>
      <c r="G36" s="3"/>
      <c r="H36" s="3"/>
      <c r="I36" s="3"/>
    </row>
    <row r="37" spans="1:9">
      <c r="A37" s="160" t="s">
        <v>88</v>
      </c>
      <c r="B37" s="160" t="s">
        <v>25</v>
      </c>
      <c r="C37" s="162" t="s">
        <v>89</v>
      </c>
      <c r="D37" s="2354" t="s">
        <v>90</v>
      </c>
      <c r="E37" s="2354"/>
      <c r="F37" s="2354"/>
      <c r="G37" s="2354"/>
      <c r="H37" s="2354"/>
      <c r="I37" s="2354"/>
    </row>
    <row r="38" spans="1:9">
      <c r="A38" s="260"/>
      <c r="B38" s="36"/>
      <c r="C38" s="10"/>
      <c r="D38" s="2358"/>
      <c r="E38" s="2359"/>
      <c r="F38" s="2359"/>
      <c r="G38" s="2359"/>
      <c r="H38" s="2359"/>
      <c r="I38" s="2360"/>
    </row>
    <row r="39" spans="1:9">
      <c r="A39" s="4" t="s">
        <v>34</v>
      </c>
      <c r="B39" s="19">
        <f>SUM(B38:B38)</f>
        <v>0</v>
      </c>
      <c r="C39" s="2346"/>
      <c r="D39" s="2347"/>
      <c r="E39" s="2347"/>
      <c r="F39" s="2347"/>
      <c r="G39" s="2347"/>
      <c r="H39" s="2347"/>
      <c r="I39" s="2347"/>
    </row>
    <row r="40" spans="1:9">
      <c r="A40" s="3"/>
      <c r="B40" s="3"/>
      <c r="C40" s="22"/>
      <c r="D40" s="3"/>
      <c r="E40" s="3"/>
      <c r="F40" s="3"/>
      <c r="G40" s="3"/>
      <c r="H40" s="3"/>
      <c r="I40" s="3"/>
    </row>
    <row r="41" spans="1:9">
      <c r="A41" s="2335" t="s">
        <v>369</v>
      </c>
      <c r="B41" s="2335"/>
      <c r="C41" s="2335"/>
      <c r="D41" s="2335"/>
      <c r="E41" s="2335"/>
      <c r="F41" s="2335"/>
      <c r="G41" s="2335"/>
      <c r="H41" s="2335"/>
      <c r="I41" s="2335"/>
    </row>
    <row r="42" spans="1:9">
      <c r="A42" s="3"/>
      <c r="B42" s="3"/>
      <c r="C42" s="22"/>
      <c r="D42" s="3"/>
      <c r="E42" s="3"/>
      <c r="F42" s="3"/>
      <c r="G42" s="3"/>
      <c r="H42" s="3"/>
      <c r="I42" s="3"/>
    </row>
    <row r="43" spans="1:9">
      <c r="A43" s="160" t="s">
        <v>25</v>
      </c>
      <c r="B43" s="162" t="s">
        <v>370</v>
      </c>
      <c r="C43" s="2348" t="s">
        <v>91</v>
      </c>
      <c r="D43" s="2348"/>
      <c r="E43" s="2348"/>
      <c r="F43" s="2348"/>
      <c r="G43" s="2348"/>
      <c r="H43" s="2348"/>
      <c r="I43" s="2348"/>
    </row>
    <row r="44" spans="1:9">
      <c r="A44" s="261">
        <v>15333</v>
      </c>
      <c r="B44" s="56">
        <v>7158</v>
      </c>
      <c r="C44" s="2349" t="s">
        <v>1127</v>
      </c>
      <c r="D44" s="2349"/>
      <c r="E44" s="2349"/>
      <c r="F44" s="2349"/>
      <c r="G44" s="2349"/>
      <c r="H44" s="2349"/>
      <c r="I44" s="2350"/>
    </row>
    <row r="45" spans="1:9">
      <c r="A45" s="150">
        <v>6000</v>
      </c>
      <c r="B45" s="36">
        <v>0</v>
      </c>
      <c r="C45" s="2351" t="s">
        <v>1128</v>
      </c>
      <c r="D45" s="2352"/>
      <c r="E45" s="2352"/>
      <c r="F45" s="2352"/>
      <c r="G45" s="2352"/>
      <c r="H45" s="2352"/>
      <c r="I45" s="2353"/>
    </row>
    <row r="46" spans="1:9">
      <c r="A46" s="262">
        <v>10000</v>
      </c>
      <c r="B46" s="114">
        <v>0</v>
      </c>
      <c r="C46" s="2341" t="s">
        <v>1129</v>
      </c>
      <c r="D46" s="2341"/>
      <c r="E46" s="2341"/>
      <c r="F46" s="2341"/>
      <c r="G46" s="2341"/>
      <c r="H46" s="2341"/>
      <c r="I46" s="2342"/>
    </row>
    <row r="47" spans="1:9">
      <c r="A47" s="19">
        <f>A44+A45+A46</f>
        <v>31333</v>
      </c>
      <c r="B47" s="19">
        <f>B44+B45+B46</f>
        <v>7158</v>
      </c>
      <c r="C47" s="2343" t="s">
        <v>34</v>
      </c>
      <c r="D47" s="2343"/>
      <c r="E47" s="2343"/>
      <c r="F47" s="2343"/>
      <c r="G47" s="2343"/>
      <c r="H47" s="2343"/>
      <c r="I47" s="2343"/>
    </row>
    <row r="48" spans="1:9">
      <c r="A48" s="3"/>
      <c r="B48" s="3"/>
      <c r="C48" s="22"/>
      <c r="D48" s="3"/>
      <c r="E48" s="3"/>
      <c r="F48" s="3"/>
      <c r="G48" s="3"/>
      <c r="H48" s="3"/>
      <c r="I48" s="3"/>
    </row>
    <row r="49" spans="1:9">
      <c r="A49" s="2335" t="s">
        <v>372</v>
      </c>
      <c r="B49" s="2335"/>
      <c r="C49" s="2335"/>
      <c r="D49" s="2335"/>
      <c r="E49" s="2335"/>
      <c r="F49" s="2335"/>
      <c r="G49" s="2335"/>
      <c r="H49" s="2335"/>
      <c r="I49" s="2335"/>
    </row>
    <row r="50" spans="1:9">
      <c r="A50" s="3"/>
      <c r="B50" s="3"/>
      <c r="C50" s="22"/>
      <c r="D50" s="3"/>
      <c r="E50" s="3"/>
      <c r="F50" s="3"/>
      <c r="G50" s="3"/>
      <c r="H50" s="3"/>
      <c r="I50" s="3"/>
    </row>
    <row r="51" spans="1:9" ht="31.5">
      <c r="A51" s="2344" t="s">
        <v>373</v>
      </c>
      <c r="B51" s="2345"/>
      <c r="C51" s="117" t="s">
        <v>227</v>
      </c>
      <c r="D51" s="117" t="s">
        <v>137</v>
      </c>
      <c r="E51" s="117" t="s">
        <v>138</v>
      </c>
      <c r="F51" s="117" t="s">
        <v>374</v>
      </c>
      <c r="G51" s="117" t="s">
        <v>228</v>
      </c>
      <c r="H51" s="11"/>
      <c r="I51" s="11"/>
    </row>
    <row r="52" spans="1:9">
      <c r="A52" s="2742"/>
      <c r="B52" s="2743"/>
      <c r="C52" s="1454"/>
      <c r="D52" s="1454"/>
      <c r="E52" s="1455"/>
      <c r="F52" s="1455"/>
      <c r="G52" s="1456"/>
      <c r="H52" s="3"/>
      <c r="I52" s="3"/>
    </row>
    <row r="53" spans="1:9">
      <c r="A53" s="2744" t="s">
        <v>1130</v>
      </c>
      <c r="B53" s="2745"/>
      <c r="C53" s="1457" t="s">
        <v>1131</v>
      </c>
      <c r="D53" s="1458">
        <v>500000</v>
      </c>
      <c r="E53" s="1458"/>
      <c r="F53" s="1459">
        <v>43865</v>
      </c>
      <c r="G53" s="1460">
        <v>43885</v>
      </c>
      <c r="H53" s="3"/>
      <c r="I53" s="3"/>
    </row>
    <row r="54" spans="1:9">
      <c r="A54" s="2736"/>
      <c r="B54" s="2737"/>
      <c r="C54" s="1461" t="s">
        <v>1132</v>
      </c>
      <c r="D54" s="1462"/>
      <c r="E54" s="1462">
        <v>500000</v>
      </c>
      <c r="F54" s="12">
        <v>43865</v>
      </c>
      <c r="G54" s="1463">
        <v>43885</v>
      </c>
      <c r="H54" s="3"/>
      <c r="I54" s="3"/>
    </row>
    <row r="55" spans="1:9">
      <c r="A55" s="2734" t="s">
        <v>1133</v>
      </c>
      <c r="B55" s="2735"/>
      <c r="C55" s="1461" t="s">
        <v>1131</v>
      </c>
      <c r="D55" s="1462">
        <v>500000</v>
      </c>
      <c r="E55" s="1462"/>
      <c r="F55" s="12">
        <v>43865</v>
      </c>
      <c r="G55" s="1463">
        <v>43885</v>
      </c>
      <c r="H55" s="3"/>
      <c r="I55" s="3"/>
    </row>
    <row r="56" spans="1:9">
      <c r="A56" s="2736"/>
      <c r="B56" s="2737"/>
      <c r="C56" s="1461" t="s">
        <v>1132</v>
      </c>
      <c r="D56" s="1462"/>
      <c r="E56" s="1462">
        <v>500000</v>
      </c>
      <c r="F56" s="12">
        <v>43865</v>
      </c>
      <c r="G56" s="1463">
        <v>43885</v>
      </c>
      <c r="H56" s="3"/>
      <c r="I56" s="3"/>
    </row>
    <row r="57" spans="1:9">
      <c r="A57" s="2734" t="s">
        <v>1134</v>
      </c>
      <c r="B57" s="2735"/>
      <c r="C57" s="1461" t="s">
        <v>1131</v>
      </c>
      <c r="D57" s="1462">
        <v>20000</v>
      </c>
      <c r="E57" s="1462"/>
      <c r="F57" s="12">
        <v>43928</v>
      </c>
      <c r="G57" s="1463">
        <v>43964</v>
      </c>
      <c r="H57" s="3"/>
      <c r="I57" s="3"/>
    </row>
    <row r="58" spans="1:9">
      <c r="A58" s="2736"/>
      <c r="B58" s="2737"/>
      <c r="C58" s="1461" t="s">
        <v>1135</v>
      </c>
      <c r="D58" s="1462"/>
      <c r="E58" s="1462">
        <v>20000</v>
      </c>
      <c r="F58" s="12">
        <v>43928</v>
      </c>
      <c r="G58" s="1463">
        <v>43964</v>
      </c>
      <c r="H58" s="3"/>
      <c r="I58" s="3"/>
    </row>
    <row r="59" spans="1:9">
      <c r="A59" s="2734" t="s">
        <v>1136</v>
      </c>
      <c r="B59" s="2735"/>
      <c r="C59" s="1461" t="s">
        <v>1131</v>
      </c>
      <c r="D59" s="1462">
        <v>67000</v>
      </c>
      <c r="E59" s="1462"/>
      <c r="F59" s="14"/>
      <c r="G59" s="1463">
        <v>43990</v>
      </c>
      <c r="H59" s="3"/>
      <c r="I59" s="3"/>
    </row>
    <row r="60" spans="1:9">
      <c r="A60" s="2736"/>
      <c r="B60" s="2737"/>
      <c r="C60" s="1461" t="s">
        <v>1137</v>
      </c>
      <c r="D60" s="1462"/>
      <c r="E60" s="1462">
        <v>67000</v>
      </c>
      <c r="F60" s="14"/>
      <c r="G60" s="1463">
        <v>43990</v>
      </c>
      <c r="H60" s="3"/>
      <c r="I60" s="3"/>
    </row>
    <row r="61" spans="1:9">
      <c r="A61" s="2734" t="s">
        <v>1138</v>
      </c>
      <c r="B61" s="2735"/>
      <c r="C61" s="1461" t="s">
        <v>1131</v>
      </c>
      <c r="D61" s="1462">
        <v>240000</v>
      </c>
      <c r="E61" s="1462"/>
      <c r="F61" s="12">
        <v>44068</v>
      </c>
      <c r="G61" s="1463">
        <v>44074</v>
      </c>
      <c r="H61" s="3"/>
      <c r="I61" s="3"/>
    </row>
    <row r="62" spans="1:9">
      <c r="A62" s="2736"/>
      <c r="B62" s="2737"/>
      <c r="C62" s="1461" t="s">
        <v>1132</v>
      </c>
      <c r="D62" s="1462"/>
      <c r="E62" s="1462">
        <v>240000</v>
      </c>
      <c r="F62" s="12">
        <v>44068</v>
      </c>
      <c r="G62" s="1463">
        <v>44074</v>
      </c>
      <c r="H62" s="3"/>
      <c r="I62" s="3"/>
    </row>
    <row r="63" spans="1:9">
      <c r="A63" s="2734" t="s">
        <v>1139</v>
      </c>
      <c r="B63" s="2735"/>
      <c r="C63" s="1461" t="s">
        <v>1131</v>
      </c>
      <c r="D63" s="1462">
        <v>39204</v>
      </c>
      <c r="E63" s="1462"/>
      <c r="F63" s="12">
        <v>44068</v>
      </c>
      <c r="G63" s="1463">
        <v>44074</v>
      </c>
      <c r="H63" s="3"/>
      <c r="I63" s="3"/>
    </row>
    <row r="64" spans="1:9">
      <c r="A64" s="2736"/>
      <c r="B64" s="2737"/>
      <c r="C64" s="1461" t="s">
        <v>1140</v>
      </c>
      <c r="D64" s="1462"/>
      <c r="E64" s="1462">
        <v>39204</v>
      </c>
      <c r="F64" s="12">
        <v>44068</v>
      </c>
      <c r="G64" s="1463">
        <v>44074</v>
      </c>
      <c r="H64" s="3"/>
      <c r="I64" s="3"/>
    </row>
    <row r="65" spans="1:9">
      <c r="A65" s="2734" t="s">
        <v>1141</v>
      </c>
      <c r="B65" s="2735"/>
      <c r="C65" s="1461" t="s">
        <v>1131</v>
      </c>
      <c r="D65" s="1462">
        <v>5500</v>
      </c>
      <c r="E65" s="1462"/>
      <c r="F65" s="12">
        <v>43879</v>
      </c>
      <c r="G65" s="1463">
        <v>44109</v>
      </c>
      <c r="H65" s="3"/>
      <c r="I65" s="3"/>
    </row>
    <row r="66" spans="1:9">
      <c r="A66" s="2736"/>
      <c r="B66" s="2737"/>
      <c r="C66" s="1461" t="s">
        <v>1135</v>
      </c>
      <c r="D66" s="1462"/>
      <c r="E66" s="1462">
        <v>5500</v>
      </c>
      <c r="F66" s="12">
        <v>43879</v>
      </c>
      <c r="G66" s="1463">
        <v>44109</v>
      </c>
      <c r="H66" s="3"/>
      <c r="I66" s="3"/>
    </row>
    <row r="67" spans="1:9">
      <c r="A67" s="2734" t="s">
        <v>1142</v>
      </c>
      <c r="B67" s="2735"/>
      <c r="C67" s="1461" t="s">
        <v>1131</v>
      </c>
      <c r="D67" s="1462">
        <v>300000</v>
      </c>
      <c r="E67" s="1462"/>
      <c r="F67" s="12">
        <v>44180</v>
      </c>
      <c r="G67" s="1463">
        <v>44181</v>
      </c>
      <c r="H67" s="3"/>
      <c r="I67" s="3"/>
    </row>
    <row r="68" spans="1:9">
      <c r="A68" s="2736"/>
      <c r="B68" s="2737"/>
      <c r="C68" s="1461" t="s">
        <v>1143</v>
      </c>
      <c r="D68" s="1462"/>
      <c r="E68" s="1462">
        <v>300000</v>
      </c>
      <c r="F68" s="12">
        <v>44180</v>
      </c>
      <c r="G68" s="1463">
        <v>44181</v>
      </c>
      <c r="H68" s="3"/>
      <c r="I68" s="3"/>
    </row>
    <row r="69" spans="1:9">
      <c r="A69" s="2734" t="s">
        <v>1144</v>
      </c>
      <c r="B69" s="2735"/>
      <c r="C69" s="1461" t="s">
        <v>1145</v>
      </c>
      <c r="D69" s="1462"/>
      <c r="E69" s="1462">
        <v>60100</v>
      </c>
      <c r="F69" s="12">
        <v>44119</v>
      </c>
      <c r="G69" s="1463">
        <v>44196</v>
      </c>
      <c r="H69" s="3"/>
      <c r="I69" s="3"/>
    </row>
    <row r="70" spans="1:9">
      <c r="A70" s="2736"/>
      <c r="B70" s="2737"/>
      <c r="C70" s="1461" t="s">
        <v>1146</v>
      </c>
      <c r="D70" s="1462"/>
      <c r="E70" s="1462">
        <v>-60100</v>
      </c>
      <c r="F70" s="12">
        <v>44119</v>
      </c>
      <c r="G70" s="1463">
        <v>44196</v>
      </c>
      <c r="H70" s="3"/>
      <c r="I70" s="3"/>
    </row>
    <row r="71" spans="1:9">
      <c r="A71" s="2734" t="s">
        <v>1147</v>
      </c>
      <c r="B71" s="2735"/>
      <c r="C71" s="1461" t="s">
        <v>1148</v>
      </c>
      <c r="D71" s="1462"/>
      <c r="E71" s="1462">
        <v>-45000</v>
      </c>
      <c r="F71" s="12">
        <v>44222</v>
      </c>
      <c r="G71" s="1463">
        <v>44196</v>
      </c>
      <c r="H71" s="3"/>
      <c r="I71" s="3"/>
    </row>
    <row r="72" spans="1:9">
      <c r="A72" s="2738"/>
      <c r="B72" s="2739"/>
      <c r="C72" s="1461" t="s">
        <v>1149</v>
      </c>
      <c r="D72" s="1462"/>
      <c r="E72" s="1462">
        <v>45000</v>
      </c>
      <c r="F72" s="12">
        <v>44222</v>
      </c>
      <c r="G72" s="1463">
        <v>44196</v>
      </c>
      <c r="H72" s="3"/>
      <c r="I72" s="3"/>
    </row>
    <row r="73" spans="1:9">
      <c r="A73" s="2738"/>
      <c r="B73" s="2739"/>
      <c r="C73" s="1461" t="s">
        <v>1148</v>
      </c>
      <c r="D73" s="1462"/>
      <c r="E73" s="1462">
        <v>-255000</v>
      </c>
      <c r="F73" s="12">
        <v>44222</v>
      </c>
      <c r="G73" s="1463">
        <v>44196</v>
      </c>
      <c r="H73" s="3"/>
      <c r="I73" s="3"/>
    </row>
    <row r="74" spans="1:9">
      <c r="A74" s="2736"/>
      <c r="B74" s="2737"/>
      <c r="C74" s="1461" t="s">
        <v>1150</v>
      </c>
      <c r="D74" s="1462"/>
      <c r="E74" s="1462">
        <v>255000</v>
      </c>
      <c r="F74" s="12">
        <v>44222</v>
      </c>
      <c r="G74" s="1463">
        <v>44196</v>
      </c>
      <c r="H74" s="3"/>
      <c r="I74" s="3"/>
    </row>
    <row r="75" spans="1:9">
      <c r="A75" s="2734" t="s">
        <v>1151</v>
      </c>
      <c r="B75" s="2735"/>
      <c r="C75" s="1461" t="s">
        <v>1152</v>
      </c>
      <c r="D75" s="1462">
        <v>41017.199999999997</v>
      </c>
      <c r="E75" s="1462"/>
      <c r="F75" s="12">
        <v>44172</v>
      </c>
      <c r="G75" s="1463">
        <v>44172</v>
      </c>
      <c r="H75" s="3"/>
      <c r="I75" s="3"/>
    </row>
    <row r="76" spans="1:9">
      <c r="A76" s="2740"/>
      <c r="B76" s="2741"/>
      <c r="C76" s="1464" t="s">
        <v>1153</v>
      </c>
      <c r="D76" s="1465"/>
      <c r="E76" s="1465">
        <v>41017.199999999997</v>
      </c>
      <c r="F76" s="1466">
        <v>44172</v>
      </c>
      <c r="G76" s="1467">
        <v>44172</v>
      </c>
      <c r="H76" s="3"/>
      <c r="I76" s="3"/>
    </row>
    <row r="77" spans="1:9">
      <c r="A77" s="2336" t="s">
        <v>220</v>
      </c>
      <c r="B77" s="2337"/>
      <c r="C77" s="279"/>
      <c r="D77" s="280">
        <f>SUM(D52:D76)</f>
        <v>1712721.2</v>
      </c>
      <c r="E77" s="280">
        <f>SUM(E52:E76)</f>
        <v>1712721.2</v>
      </c>
      <c r="F77" s="2338"/>
      <c r="G77" s="2339"/>
      <c r="H77" s="3"/>
      <c r="I77" s="3"/>
    </row>
    <row r="78" spans="1:9">
      <c r="A78" s="163"/>
      <c r="B78" s="163"/>
      <c r="C78" s="57"/>
      <c r="D78" s="57"/>
      <c r="E78" s="58"/>
      <c r="F78" s="3"/>
      <c r="G78" s="3"/>
      <c r="H78" s="3"/>
      <c r="I78" s="3"/>
    </row>
    <row r="79" spans="1:9">
      <c r="A79" s="2340" t="s">
        <v>439</v>
      </c>
      <c r="B79" s="2340"/>
      <c r="C79" s="2340"/>
      <c r="D79" s="2340"/>
      <c r="E79" s="2340"/>
      <c r="F79" s="2340"/>
      <c r="G79" s="2340"/>
      <c r="H79" s="2340"/>
      <c r="I79" s="2340"/>
    </row>
    <row r="80" spans="1:9">
      <c r="A80" s="3" t="s">
        <v>92</v>
      </c>
      <c r="B80" s="3"/>
      <c r="C80" s="3"/>
      <c r="D80" s="3"/>
      <c r="E80" s="3"/>
      <c r="F80" s="3"/>
      <c r="G80" s="3"/>
      <c r="H80" s="3"/>
      <c r="I80" s="3"/>
    </row>
    <row r="81" spans="1:9">
      <c r="A81" s="2332" t="s">
        <v>753</v>
      </c>
      <c r="B81" s="2333"/>
      <c r="C81" s="2333"/>
      <c r="D81" s="2333"/>
      <c r="E81" s="2333"/>
      <c r="F81" s="2333"/>
      <c r="G81" s="2333"/>
      <c r="H81" s="2333"/>
      <c r="I81" s="2334"/>
    </row>
    <row r="82" spans="1:9">
      <c r="A82" s="2332"/>
      <c r="B82" s="2333"/>
      <c r="C82" s="2333"/>
      <c r="D82" s="2333"/>
      <c r="E82" s="2333"/>
      <c r="F82" s="2333"/>
      <c r="G82" s="2333"/>
      <c r="H82" s="2333"/>
      <c r="I82" s="2334"/>
    </row>
    <row r="83" spans="1:9">
      <c r="A83" s="2332"/>
      <c r="B83" s="2333"/>
      <c r="C83" s="2333"/>
      <c r="D83" s="2333"/>
      <c r="E83" s="2333"/>
      <c r="F83" s="2333"/>
      <c r="G83" s="2333"/>
      <c r="H83" s="2333"/>
      <c r="I83" s="2334"/>
    </row>
    <row r="84" spans="1:9">
      <c r="A84" s="3"/>
      <c r="B84" s="3"/>
      <c r="C84" s="3"/>
      <c r="D84" s="3"/>
      <c r="E84" s="3"/>
      <c r="F84" s="3"/>
      <c r="G84" s="3"/>
      <c r="H84" s="3"/>
      <c r="I84" s="3"/>
    </row>
    <row r="85" spans="1:9">
      <c r="A85" s="2335" t="s">
        <v>441</v>
      </c>
      <c r="B85" s="2335"/>
      <c r="C85" s="2335"/>
      <c r="D85" s="2335"/>
      <c r="E85" s="2335"/>
      <c r="F85" s="2335"/>
      <c r="G85" s="2335"/>
      <c r="H85" s="2335"/>
      <c r="I85" s="2335"/>
    </row>
    <row r="86" spans="1:9">
      <c r="A86" s="3" t="s">
        <v>92</v>
      </c>
      <c r="B86" s="3"/>
      <c r="C86" s="3"/>
      <c r="D86" s="3"/>
      <c r="E86" s="3"/>
      <c r="F86" s="3"/>
      <c r="G86" s="3"/>
      <c r="H86" s="3"/>
      <c r="I86" s="3"/>
    </row>
    <row r="87" spans="1:9" ht="30" customHeight="1">
      <c r="A87" s="2332" t="s">
        <v>1154</v>
      </c>
      <c r="B87" s="2333"/>
      <c r="C87" s="2333"/>
      <c r="D87" s="2333"/>
      <c r="E87" s="2333"/>
      <c r="F87" s="2333"/>
      <c r="G87" s="2333"/>
      <c r="H87" s="2333"/>
      <c r="I87" s="2334"/>
    </row>
    <row r="88" spans="1:9">
      <c r="A88" s="2332"/>
      <c r="B88" s="2333"/>
      <c r="C88" s="2333"/>
      <c r="D88" s="2333"/>
      <c r="E88" s="2333"/>
      <c r="F88" s="2333"/>
      <c r="G88" s="2333"/>
      <c r="H88" s="2333"/>
      <c r="I88" s="2334"/>
    </row>
    <row r="89" spans="1:9">
      <c r="A89" s="163"/>
      <c r="B89" s="163"/>
      <c r="C89" s="163"/>
      <c r="D89" s="163"/>
      <c r="E89" s="163"/>
      <c r="F89" s="163"/>
      <c r="G89" s="163"/>
      <c r="H89" s="163"/>
      <c r="I89" s="163"/>
    </row>
    <row r="90" spans="1:9">
      <c r="A90" s="3" t="s">
        <v>1155</v>
      </c>
    </row>
    <row r="91" spans="1:9">
      <c r="A91" s="3" t="s">
        <v>1156</v>
      </c>
    </row>
    <row r="92" spans="1:9">
      <c r="A92" s="3"/>
    </row>
    <row r="93" spans="1:9">
      <c r="A93" s="3" t="s">
        <v>1157</v>
      </c>
    </row>
  </sheetData>
  <mergeCells count="57">
    <mergeCell ref="A7:B7"/>
    <mergeCell ref="D7:I7"/>
    <mergeCell ref="A3:I3"/>
    <mergeCell ref="A5:B5"/>
    <mergeCell ref="D5:I5"/>
    <mergeCell ref="A6:B6"/>
    <mergeCell ref="D6:I6"/>
    <mergeCell ref="F26:I26"/>
    <mergeCell ref="A8:B8"/>
    <mergeCell ref="D8:I8"/>
    <mergeCell ref="A9:B9"/>
    <mergeCell ref="D9:I9"/>
    <mergeCell ref="A11:I11"/>
    <mergeCell ref="A15:A17"/>
    <mergeCell ref="A20:I20"/>
    <mergeCell ref="F22:I22"/>
    <mergeCell ref="F23:I23"/>
    <mergeCell ref="F24:I24"/>
    <mergeCell ref="F25:I25"/>
    <mergeCell ref="F27:I27"/>
    <mergeCell ref="A29:I29"/>
    <mergeCell ref="D31:I31"/>
    <mergeCell ref="D38:I38"/>
    <mergeCell ref="D32:I32"/>
    <mergeCell ref="C33:I33"/>
    <mergeCell ref="A35:I35"/>
    <mergeCell ref="D37:I37"/>
    <mergeCell ref="A67:B68"/>
    <mergeCell ref="A69:B70"/>
    <mergeCell ref="A71:B74"/>
    <mergeCell ref="A75:B76"/>
    <mergeCell ref="C46:I46"/>
    <mergeCell ref="C47:I47"/>
    <mergeCell ref="A51:B51"/>
    <mergeCell ref="A52:B52"/>
    <mergeCell ref="A53:B54"/>
    <mergeCell ref="A55:B56"/>
    <mergeCell ref="A57:B58"/>
    <mergeCell ref="A59:B60"/>
    <mergeCell ref="A61:B62"/>
    <mergeCell ref="A63:B64"/>
    <mergeCell ref="A65:B66"/>
    <mergeCell ref="C39:I39"/>
    <mergeCell ref="A41:I41"/>
    <mergeCell ref="C43:I43"/>
    <mergeCell ref="C44:I44"/>
    <mergeCell ref="A49:I49"/>
    <mergeCell ref="C45:I45"/>
    <mergeCell ref="A83:I83"/>
    <mergeCell ref="A85:I85"/>
    <mergeCell ref="A87:I87"/>
    <mergeCell ref="A88:I88"/>
    <mergeCell ref="A77:B77"/>
    <mergeCell ref="F77:G77"/>
    <mergeCell ref="A79:I79"/>
    <mergeCell ref="A81:I81"/>
    <mergeCell ref="A82:I82"/>
  </mergeCells>
  <pageMargins left="0.23622047244094491" right="0.23622047244094491" top="0.74803149606299213" bottom="0.74803149606299213" header="0.31496062992125984" footer="0.31496062992125984"/>
  <pageSetup paperSize="9" firstPageNumber="123" fitToHeight="5" orientation="landscape" useFirstPageNumber="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8.25"/>
  <cols>
    <col min="1" max="1" width="5.5" style="6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c r="A1" s="2317" t="s">
        <v>224</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1527" t="s">
        <v>101</v>
      </c>
      <c r="G5" s="1527" t="s">
        <v>36</v>
      </c>
      <c r="H5" s="1527" t="s">
        <v>342</v>
      </c>
      <c r="I5" s="2312"/>
      <c r="J5" s="2310"/>
      <c r="K5" s="1527" t="s">
        <v>101</v>
      </c>
      <c r="L5" s="1527" t="s">
        <v>36</v>
      </c>
      <c r="M5" s="1527" t="s">
        <v>342</v>
      </c>
      <c r="N5" s="2312"/>
      <c r="O5" s="2310"/>
      <c r="P5" s="1527" t="s">
        <v>101</v>
      </c>
      <c r="Q5" s="1527" t="s">
        <v>36</v>
      </c>
      <c r="R5" s="1527" t="s">
        <v>342</v>
      </c>
      <c r="S5" s="2312"/>
      <c r="T5" s="2310"/>
      <c r="U5" s="1527" t="s">
        <v>101</v>
      </c>
      <c r="V5" s="1527" t="s">
        <v>36</v>
      </c>
      <c r="W5" s="1527" t="s">
        <v>342</v>
      </c>
      <c r="X5" s="2312"/>
    </row>
    <row r="6" spans="1:24" ht="9.75">
      <c r="A6" s="1528" t="s">
        <v>0</v>
      </c>
      <c r="B6" s="2307" t="s">
        <v>1</v>
      </c>
      <c r="C6" s="2307"/>
      <c r="D6" s="1529" t="s">
        <v>25</v>
      </c>
      <c r="E6" s="1530">
        <v>68902373</v>
      </c>
      <c r="F6" s="1531">
        <v>67963286</v>
      </c>
      <c r="G6" s="1531">
        <v>67476848</v>
      </c>
      <c r="H6" s="1532">
        <v>99.284263565478568</v>
      </c>
      <c r="I6" s="1533">
        <v>63476694</v>
      </c>
      <c r="J6" s="1481">
        <v>10881000</v>
      </c>
      <c r="K6" s="1469">
        <v>8985657</v>
      </c>
      <c r="L6" s="1531">
        <v>8501082</v>
      </c>
      <c r="M6" s="1532">
        <v>94.607239069997888</v>
      </c>
      <c r="N6" s="1469">
        <v>11586282</v>
      </c>
      <c r="O6" s="1481">
        <v>58021373</v>
      </c>
      <c r="P6" s="1469">
        <v>58977629</v>
      </c>
      <c r="Q6" s="1531">
        <v>58975766</v>
      </c>
      <c r="R6" s="1532">
        <v>99.996841175151346</v>
      </c>
      <c r="S6" s="1469">
        <v>51890412</v>
      </c>
      <c r="T6" s="1481">
        <v>828200</v>
      </c>
      <c r="U6" s="1469">
        <v>828200</v>
      </c>
      <c r="V6" s="1531">
        <v>434618</v>
      </c>
      <c r="W6" s="1532">
        <v>52.477420912822993</v>
      </c>
      <c r="X6" s="1469">
        <v>895584</v>
      </c>
    </row>
    <row r="7" spans="1:24" ht="9.75">
      <c r="A7" s="1502" t="s">
        <v>2</v>
      </c>
      <c r="B7" s="2305" t="s">
        <v>46</v>
      </c>
      <c r="C7" s="2305"/>
      <c r="D7" s="1523" t="s">
        <v>25</v>
      </c>
      <c r="E7" s="1483">
        <v>5579000</v>
      </c>
      <c r="F7" s="1472">
        <v>3033900</v>
      </c>
      <c r="G7" s="1472">
        <v>2669936</v>
      </c>
      <c r="H7" s="1473">
        <v>88.003427931045849</v>
      </c>
      <c r="I7" s="1484">
        <v>5533941</v>
      </c>
      <c r="J7" s="1547">
        <v>5579000</v>
      </c>
      <c r="K7" s="1474">
        <v>3033900</v>
      </c>
      <c r="L7" s="1474">
        <v>2669936</v>
      </c>
      <c r="M7" s="1473">
        <v>88.003427931045849</v>
      </c>
      <c r="N7" s="1474">
        <v>5531776</v>
      </c>
      <c r="O7" s="1495"/>
      <c r="P7" s="1474"/>
      <c r="Q7" s="1474"/>
      <c r="R7" s="1473">
        <v>0</v>
      </c>
      <c r="S7" s="1474">
        <v>2165</v>
      </c>
      <c r="T7" s="1487">
        <v>828200</v>
      </c>
      <c r="U7" s="1474">
        <v>828200</v>
      </c>
      <c r="V7" s="1474">
        <v>434618</v>
      </c>
      <c r="W7" s="1473">
        <v>52.477420912822993</v>
      </c>
      <c r="X7" s="1474">
        <v>895584</v>
      </c>
    </row>
    <row r="8" spans="1:24" ht="9.75">
      <c r="A8" s="1503" t="s">
        <v>3</v>
      </c>
      <c r="B8" s="2308" t="s">
        <v>47</v>
      </c>
      <c r="C8" s="2308"/>
      <c r="D8" s="1523" t="s">
        <v>25</v>
      </c>
      <c r="E8" s="1483">
        <v>2000</v>
      </c>
      <c r="F8" s="1472">
        <v>2000</v>
      </c>
      <c r="G8" s="1472">
        <v>3506</v>
      </c>
      <c r="H8" s="1473">
        <v>175.29999999999998</v>
      </c>
      <c r="I8" s="1484">
        <v>2371</v>
      </c>
      <c r="J8" s="1548">
        <v>2000</v>
      </c>
      <c r="K8" s="1472">
        <v>2000</v>
      </c>
      <c r="L8" s="1472">
        <v>3506</v>
      </c>
      <c r="M8" s="1473">
        <v>175.29999999999998</v>
      </c>
      <c r="N8" s="1472">
        <v>2371</v>
      </c>
      <c r="O8" s="1483"/>
      <c r="P8" s="1472"/>
      <c r="Q8" s="1472"/>
      <c r="R8" s="1473">
        <v>0</v>
      </c>
      <c r="S8" s="1472"/>
      <c r="T8" s="1483"/>
      <c r="U8" s="1472"/>
      <c r="V8" s="1472"/>
      <c r="W8" s="1473">
        <v>0</v>
      </c>
      <c r="X8" s="1472"/>
    </row>
    <row r="9" spans="1:24" ht="9.75">
      <c r="A9" s="1503" t="s">
        <v>4</v>
      </c>
      <c r="B9" s="1475" t="s">
        <v>62</v>
      </c>
      <c r="C9" s="1508"/>
      <c r="D9" s="1523" t="s">
        <v>25</v>
      </c>
      <c r="E9" s="1483">
        <v>63321373</v>
      </c>
      <c r="F9" s="1472">
        <v>64927386</v>
      </c>
      <c r="G9" s="1472">
        <v>64803406</v>
      </c>
      <c r="H9" s="1473">
        <v>99.809048218882552</v>
      </c>
      <c r="I9" s="1484">
        <v>57940382</v>
      </c>
      <c r="J9" s="1548">
        <v>5300000</v>
      </c>
      <c r="K9" s="1472">
        <v>5949757</v>
      </c>
      <c r="L9" s="1472">
        <v>5827640</v>
      </c>
      <c r="M9" s="1473">
        <v>97.947529621797997</v>
      </c>
      <c r="N9" s="1472">
        <v>6052135</v>
      </c>
      <c r="O9" s="1483">
        <v>58021373</v>
      </c>
      <c r="P9" s="1472">
        <v>58977629</v>
      </c>
      <c r="Q9" s="1472">
        <v>58975766</v>
      </c>
      <c r="R9" s="1473">
        <v>99.996841175151346</v>
      </c>
      <c r="S9" s="1472">
        <v>51888247</v>
      </c>
      <c r="T9" s="1483"/>
      <c r="U9" s="1472"/>
      <c r="V9" s="1472"/>
      <c r="W9" s="1473">
        <v>0</v>
      </c>
      <c r="X9" s="1472"/>
    </row>
    <row r="10" spans="1:24" ht="9.75">
      <c r="A10" s="1501" t="s">
        <v>5</v>
      </c>
      <c r="B10" s="2320" t="s">
        <v>7</v>
      </c>
      <c r="C10" s="2320"/>
      <c r="D10" s="1523" t="s">
        <v>25</v>
      </c>
      <c r="E10" s="1485">
        <v>0</v>
      </c>
      <c r="F10" s="1470">
        <v>0</v>
      </c>
      <c r="G10" s="1470">
        <v>0</v>
      </c>
      <c r="H10" s="1468">
        <v>0</v>
      </c>
      <c r="I10" s="1486">
        <v>114998</v>
      </c>
      <c r="J10" s="1488"/>
      <c r="K10" s="1554"/>
      <c r="L10" s="1470">
        <v>0</v>
      </c>
      <c r="M10" s="1468">
        <v>0</v>
      </c>
      <c r="N10" s="1470">
        <v>114998</v>
      </c>
      <c r="O10" s="1485"/>
      <c r="P10" s="1470"/>
      <c r="Q10" s="1470"/>
      <c r="R10" s="1468">
        <v>0</v>
      </c>
      <c r="S10" s="1470"/>
      <c r="T10" s="1485"/>
      <c r="U10" s="1470"/>
      <c r="V10" s="1470"/>
      <c r="W10" s="1468">
        <v>0</v>
      </c>
      <c r="X10" s="1470"/>
    </row>
    <row r="11" spans="1:24" ht="9.75">
      <c r="A11" s="1501" t="s">
        <v>6</v>
      </c>
      <c r="B11" s="2320" t="s">
        <v>9</v>
      </c>
      <c r="C11" s="2320"/>
      <c r="D11" s="1523" t="s">
        <v>25</v>
      </c>
      <c r="E11" s="1481">
        <v>68902373</v>
      </c>
      <c r="F11" s="1469">
        <v>67963286</v>
      </c>
      <c r="G11" s="1469">
        <v>67477704</v>
      </c>
      <c r="H11" s="1468">
        <v>99.28552306902877</v>
      </c>
      <c r="I11" s="1482">
        <v>63463263</v>
      </c>
      <c r="J11" s="1481">
        <v>10881000</v>
      </c>
      <c r="K11" s="1469">
        <v>8985657</v>
      </c>
      <c r="L11" s="1481">
        <v>8501938</v>
      </c>
      <c r="M11" s="1468">
        <v>94.616765362844362</v>
      </c>
      <c r="N11" s="1469">
        <v>11572851</v>
      </c>
      <c r="O11" s="1481">
        <v>58021373</v>
      </c>
      <c r="P11" s="1546">
        <v>58977629</v>
      </c>
      <c r="Q11" s="1481">
        <v>58975766</v>
      </c>
      <c r="R11" s="1468">
        <v>99.996841175151346</v>
      </c>
      <c r="S11" s="1469">
        <v>51890412</v>
      </c>
      <c r="T11" s="1481">
        <v>700200</v>
      </c>
      <c r="U11" s="1481">
        <v>700200</v>
      </c>
      <c r="V11" s="1481">
        <v>289957</v>
      </c>
      <c r="W11" s="1468">
        <v>41.410596972293625</v>
      </c>
      <c r="X11" s="1469">
        <v>653013</v>
      </c>
    </row>
    <row r="12" spans="1:24" ht="9.75">
      <c r="A12" s="1504" t="s">
        <v>8</v>
      </c>
      <c r="B12" s="2321" t="s">
        <v>28</v>
      </c>
      <c r="C12" s="2321"/>
      <c r="D12" s="1523" t="s">
        <v>25</v>
      </c>
      <c r="E12" s="1483">
        <v>5663450</v>
      </c>
      <c r="F12" s="1472">
        <v>3266950</v>
      </c>
      <c r="G12" s="1472">
        <v>3201073</v>
      </c>
      <c r="H12" s="1473">
        <v>97.983532040588315</v>
      </c>
      <c r="I12" s="1484">
        <v>5754766</v>
      </c>
      <c r="J12" s="1549">
        <v>5443450</v>
      </c>
      <c r="K12" s="1476">
        <v>3072950</v>
      </c>
      <c r="L12" s="1476">
        <v>3007682</v>
      </c>
      <c r="M12" s="1473">
        <v>97.876047446264991</v>
      </c>
      <c r="N12" s="1476">
        <v>5615264</v>
      </c>
      <c r="O12" s="1496">
        <v>220000</v>
      </c>
      <c r="P12" s="1476">
        <v>194000</v>
      </c>
      <c r="Q12" s="1476">
        <v>193391</v>
      </c>
      <c r="R12" s="1473">
        <v>99.686082474226794</v>
      </c>
      <c r="S12" s="1476">
        <v>139502</v>
      </c>
      <c r="T12" s="1538">
        <v>44028</v>
      </c>
      <c r="U12" s="1539">
        <v>44028</v>
      </c>
      <c r="V12" s="1476">
        <v>24525</v>
      </c>
      <c r="W12" s="1473">
        <v>55.703188879803768</v>
      </c>
      <c r="X12" s="1476">
        <v>51483</v>
      </c>
    </row>
    <row r="13" spans="1:24" ht="9.75">
      <c r="A13" s="1502" t="s">
        <v>10</v>
      </c>
      <c r="B13" s="2305" t="s">
        <v>29</v>
      </c>
      <c r="C13" s="2305"/>
      <c r="D13" s="1523" t="s">
        <v>25</v>
      </c>
      <c r="E13" s="1483">
        <v>2760000</v>
      </c>
      <c r="F13" s="1472">
        <v>1782000</v>
      </c>
      <c r="G13" s="1472">
        <v>1758332</v>
      </c>
      <c r="H13" s="1473">
        <v>98.67182940516274</v>
      </c>
      <c r="I13" s="1484">
        <v>2188654</v>
      </c>
      <c r="J13" s="1549">
        <v>2760000</v>
      </c>
      <c r="K13" s="1472">
        <v>1782000</v>
      </c>
      <c r="L13" s="1472">
        <v>1758332</v>
      </c>
      <c r="M13" s="1473">
        <v>98.67182940516274</v>
      </c>
      <c r="N13" s="1472">
        <v>2188654</v>
      </c>
      <c r="O13" s="1483"/>
      <c r="P13" s="1472"/>
      <c r="Q13" s="1472"/>
      <c r="R13" s="1473">
        <v>0</v>
      </c>
      <c r="S13" s="1472"/>
      <c r="T13" s="1538">
        <v>360000</v>
      </c>
      <c r="U13" s="1539">
        <v>360000</v>
      </c>
      <c r="V13" s="1472">
        <v>135989</v>
      </c>
      <c r="W13" s="1473">
        <v>37.774722222222223</v>
      </c>
      <c r="X13" s="1472">
        <v>298151</v>
      </c>
    </row>
    <row r="14" spans="1:24" ht="9.75">
      <c r="A14" s="1502" t="s">
        <v>11</v>
      </c>
      <c r="B14" s="1507" t="s">
        <v>63</v>
      </c>
      <c r="C14" s="1507"/>
      <c r="D14" s="1523" t="s">
        <v>25</v>
      </c>
      <c r="E14" s="1483">
        <v>0</v>
      </c>
      <c r="F14" s="1472">
        <v>0</v>
      </c>
      <c r="G14" s="1472">
        <v>-51680</v>
      </c>
      <c r="H14" s="1473">
        <v>0</v>
      </c>
      <c r="I14" s="1484">
        <v>-51300</v>
      </c>
      <c r="J14" s="1549"/>
      <c r="K14" s="1472"/>
      <c r="L14" s="1472">
        <v>-51680</v>
      </c>
      <c r="M14" s="1473">
        <v>0</v>
      </c>
      <c r="N14" s="1472">
        <v>-51300</v>
      </c>
      <c r="O14" s="1483"/>
      <c r="P14" s="1472"/>
      <c r="Q14" s="1472"/>
      <c r="R14" s="1473">
        <v>0</v>
      </c>
      <c r="S14" s="1472"/>
      <c r="T14" s="1538"/>
      <c r="U14" s="1539"/>
      <c r="V14" s="1472"/>
      <c r="W14" s="1473">
        <v>0</v>
      </c>
      <c r="X14" s="1472"/>
    </row>
    <row r="15" spans="1:24" ht="9.75">
      <c r="A15" s="1502" t="s">
        <v>12</v>
      </c>
      <c r="B15" s="2305" t="s">
        <v>64</v>
      </c>
      <c r="C15" s="2305"/>
      <c r="D15" s="1523" t="s">
        <v>25</v>
      </c>
      <c r="E15" s="1555">
        <v>484000</v>
      </c>
      <c r="F15" s="1535">
        <v>1623000</v>
      </c>
      <c r="G15" s="1535">
        <v>1512054</v>
      </c>
      <c r="H15" s="1556">
        <v>93.164140480591499</v>
      </c>
      <c r="I15" s="1557">
        <v>1213977</v>
      </c>
      <c r="J15" s="1564">
        <v>484000</v>
      </c>
      <c r="K15" s="1535">
        <v>1623000</v>
      </c>
      <c r="L15" s="1535">
        <v>1512054</v>
      </c>
      <c r="M15" s="1556">
        <v>93.164140480591499</v>
      </c>
      <c r="N15" s="1535">
        <v>1213977</v>
      </c>
      <c r="O15" s="1555"/>
      <c r="P15" s="1535"/>
      <c r="Q15" s="1535"/>
      <c r="R15" s="1556">
        <v>0</v>
      </c>
      <c r="S15" s="1535"/>
      <c r="T15" s="1565">
        <v>50000</v>
      </c>
      <c r="U15" s="1566">
        <v>50000</v>
      </c>
      <c r="V15" s="1535">
        <v>23714</v>
      </c>
      <c r="W15" s="1556">
        <v>47.427999999999997</v>
      </c>
      <c r="X15" s="1535">
        <v>86897</v>
      </c>
    </row>
    <row r="16" spans="1:24" ht="9.75">
      <c r="A16" s="1502" t="s">
        <v>13</v>
      </c>
      <c r="B16" s="2305" t="s">
        <v>30</v>
      </c>
      <c r="C16" s="2305"/>
      <c r="D16" s="1523" t="s">
        <v>25</v>
      </c>
      <c r="E16" s="1483">
        <v>98000</v>
      </c>
      <c r="F16" s="1472">
        <v>38000</v>
      </c>
      <c r="G16" s="1472">
        <v>33441</v>
      </c>
      <c r="H16" s="1473">
        <v>88.002631578947359</v>
      </c>
      <c r="I16" s="1484">
        <v>125387</v>
      </c>
      <c r="J16" s="1551">
        <v>8000</v>
      </c>
      <c r="K16" s="1477">
        <v>8000</v>
      </c>
      <c r="L16" s="1472">
        <v>4214</v>
      </c>
      <c r="M16" s="1473">
        <v>52.675000000000004</v>
      </c>
      <c r="N16" s="1472">
        <v>10004</v>
      </c>
      <c r="O16" s="1497">
        <v>90000</v>
      </c>
      <c r="P16" s="1477">
        <v>30000</v>
      </c>
      <c r="Q16" s="1472">
        <v>29227</v>
      </c>
      <c r="R16" s="1473">
        <v>97.423333333333332</v>
      </c>
      <c r="S16" s="1472">
        <v>115383</v>
      </c>
      <c r="T16" s="1542"/>
      <c r="U16" s="1543"/>
      <c r="V16" s="1472"/>
      <c r="W16" s="1473">
        <v>0</v>
      </c>
      <c r="X16" s="1472"/>
    </row>
    <row r="17" spans="1:24" ht="9.75">
      <c r="A17" s="1502" t="s">
        <v>14</v>
      </c>
      <c r="B17" s="1507" t="s">
        <v>48</v>
      </c>
      <c r="C17" s="1507"/>
      <c r="D17" s="1523" t="s">
        <v>25</v>
      </c>
      <c r="E17" s="1483">
        <v>8000</v>
      </c>
      <c r="F17" s="1472">
        <v>8000</v>
      </c>
      <c r="G17" s="1472">
        <v>7787</v>
      </c>
      <c r="H17" s="1473">
        <v>97.337500000000006</v>
      </c>
      <c r="I17" s="1484">
        <v>8837</v>
      </c>
      <c r="J17" s="1552">
        <v>8000</v>
      </c>
      <c r="K17" s="1477">
        <v>8000</v>
      </c>
      <c r="L17" s="1472">
        <v>7787</v>
      </c>
      <c r="M17" s="1473">
        <v>97.337500000000006</v>
      </c>
      <c r="N17" s="1472">
        <v>8837</v>
      </c>
      <c r="O17" s="1497"/>
      <c r="P17" s="1477"/>
      <c r="Q17" s="1472"/>
      <c r="R17" s="1473">
        <v>0</v>
      </c>
      <c r="S17" s="1472"/>
      <c r="T17" s="1544"/>
      <c r="U17" s="1545"/>
      <c r="V17" s="1472"/>
      <c r="W17" s="1473">
        <v>0</v>
      </c>
      <c r="X17" s="1472"/>
    </row>
    <row r="18" spans="1:24" ht="9.75">
      <c r="A18" s="1502" t="s">
        <v>15</v>
      </c>
      <c r="B18" s="2305" t="s">
        <v>31</v>
      </c>
      <c r="C18" s="2305"/>
      <c r="D18" s="1523" t="s">
        <v>25</v>
      </c>
      <c r="E18" s="1483">
        <v>620000</v>
      </c>
      <c r="F18" s="1472">
        <v>673500</v>
      </c>
      <c r="G18" s="1472">
        <v>631297</v>
      </c>
      <c r="H18" s="1473">
        <v>93.733778767631776</v>
      </c>
      <c r="I18" s="1484">
        <v>667812</v>
      </c>
      <c r="J18" s="1550">
        <v>524000</v>
      </c>
      <c r="K18" s="1477">
        <v>624000</v>
      </c>
      <c r="L18" s="1472">
        <v>581862</v>
      </c>
      <c r="M18" s="1473">
        <v>93.247115384615384</v>
      </c>
      <c r="N18" s="1472">
        <v>558862</v>
      </c>
      <c r="O18" s="1497">
        <v>96000</v>
      </c>
      <c r="P18" s="1477">
        <v>49500</v>
      </c>
      <c r="Q18" s="1472">
        <v>49435</v>
      </c>
      <c r="R18" s="1473">
        <v>99.868686868686879</v>
      </c>
      <c r="S18" s="1472">
        <v>108950</v>
      </c>
      <c r="T18" s="1540">
        <v>65000</v>
      </c>
      <c r="U18" s="1541">
        <v>65000</v>
      </c>
      <c r="V18" s="1472">
        <v>17411</v>
      </c>
      <c r="W18" s="1473">
        <v>26.786153846153848</v>
      </c>
      <c r="X18" s="1472">
        <v>36603</v>
      </c>
    </row>
    <row r="19" spans="1:24" ht="9.75">
      <c r="A19" s="1502" t="s">
        <v>16</v>
      </c>
      <c r="B19" s="2746" t="s">
        <v>32</v>
      </c>
      <c r="C19" s="2746"/>
      <c r="D19" s="1523" t="s">
        <v>25</v>
      </c>
      <c r="E19" s="1555">
        <v>42553744</v>
      </c>
      <c r="F19" s="1535">
        <v>42907934</v>
      </c>
      <c r="G19" s="1535">
        <v>42778639</v>
      </c>
      <c r="H19" s="1556">
        <v>99.698668782328227</v>
      </c>
      <c r="I19" s="1557">
        <v>38077681</v>
      </c>
      <c r="J19" s="1558">
        <v>316010</v>
      </c>
      <c r="K19" s="1535">
        <v>316010</v>
      </c>
      <c r="L19" s="1535">
        <v>187975</v>
      </c>
      <c r="M19" s="1556">
        <v>59.483877092497075</v>
      </c>
      <c r="N19" s="1535">
        <v>300800</v>
      </c>
      <c r="O19" s="1555">
        <v>42237734</v>
      </c>
      <c r="P19" s="1535">
        <v>42591924</v>
      </c>
      <c r="Q19" s="1535">
        <v>42590664</v>
      </c>
      <c r="R19" s="1556">
        <v>99.997041692692719</v>
      </c>
      <c r="S19" s="1535">
        <v>37776881</v>
      </c>
      <c r="T19" s="1559">
        <v>72000</v>
      </c>
      <c r="U19" s="1560">
        <v>72000</v>
      </c>
      <c r="V19" s="1536">
        <v>35302</v>
      </c>
      <c r="W19" s="1556">
        <v>49.030555555555551</v>
      </c>
      <c r="X19" s="1536">
        <v>68748</v>
      </c>
    </row>
    <row r="20" spans="1:24" ht="9.75">
      <c r="A20" s="1502" t="s">
        <v>17</v>
      </c>
      <c r="B20" s="2746" t="s">
        <v>49</v>
      </c>
      <c r="C20" s="2746"/>
      <c r="D20" s="1523" t="s">
        <v>25</v>
      </c>
      <c r="E20" s="1555">
        <v>14448719</v>
      </c>
      <c r="F20" s="1535">
        <v>14532368</v>
      </c>
      <c r="G20" s="1535">
        <v>14523194</v>
      </c>
      <c r="H20" s="1556">
        <v>99.936871953696738</v>
      </c>
      <c r="I20" s="1557">
        <v>12878299</v>
      </c>
      <c r="J20" s="1561">
        <v>37080</v>
      </c>
      <c r="K20" s="1535">
        <v>33880</v>
      </c>
      <c r="L20" s="1535">
        <v>25165</v>
      </c>
      <c r="M20" s="1556">
        <v>74.276859504132233</v>
      </c>
      <c r="N20" s="1535">
        <v>42399</v>
      </c>
      <c r="O20" s="1555">
        <v>14411639</v>
      </c>
      <c r="P20" s="1535">
        <v>14498488</v>
      </c>
      <c r="Q20" s="1535">
        <v>14498029</v>
      </c>
      <c r="R20" s="1556">
        <v>99.996834152637163</v>
      </c>
      <c r="S20" s="1535">
        <v>12835900</v>
      </c>
      <c r="T20" s="1562"/>
      <c r="U20" s="1563"/>
      <c r="V20" s="1535"/>
      <c r="W20" s="1556">
        <v>0</v>
      </c>
      <c r="X20" s="1535">
        <v>897</v>
      </c>
    </row>
    <row r="21" spans="1:24" ht="9.75">
      <c r="A21" s="1502" t="s">
        <v>18</v>
      </c>
      <c r="B21" s="2746" t="s">
        <v>50</v>
      </c>
      <c r="C21" s="2746"/>
      <c r="D21" s="1523" t="s">
        <v>25</v>
      </c>
      <c r="E21" s="1555">
        <v>909500</v>
      </c>
      <c r="F21" s="1535">
        <v>893755</v>
      </c>
      <c r="G21" s="1535">
        <v>893590</v>
      </c>
      <c r="H21" s="1556">
        <v>99.981538564819218</v>
      </c>
      <c r="I21" s="1557">
        <v>817951</v>
      </c>
      <c r="J21" s="1561">
        <v>13500</v>
      </c>
      <c r="K21" s="1535">
        <v>69100</v>
      </c>
      <c r="L21" s="1535">
        <v>69084</v>
      </c>
      <c r="M21" s="1556">
        <v>99.976845151953682</v>
      </c>
      <c r="N21" s="1535">
        <v>10828</v>
      </c>
      <c r="O21" s="1555">
        <v>896000</v>
      </c>
      <c r="P21" s="1535">
        <v>824655</v>
      </c>
      <c r="Q21" s="1535">
        <v>824506</v>
      </c>
      <c r="R21" s="1556">
        <v>99.981931838162623</v>
      </c>
      <c r="S21" s="1535">
        <v>807123</v>
      </c>
      <c r="T21" s="1562"/>
      <c r="U21" s="1563"/>
      <c r="V21" s="1535"/>
      <c r="W21" s="1556">
        <v>0</v>
      </c>
      <c r="X21" s="1535">
        <v>52</v>
      </c>
    </row>
    <row r="22" spans="1:24" ht="9.75">
      <c r="A22" s="1502" t="s">
        <v>19</v>
      </c>
      <c r="B22" s="2305" t="s">
        <v>65</v>
      </c>
      <c r="C22" s="2305"/>
      <c r="D22" s="1523" t="s">
        <v>25</v>
      </c>
      <c r="E22" s="1483">
        <v>0</v>
      </c>
      <c r="F22" s="1472">
        <v>0</v>
      </c>
      <c r="G22" s="1472">
        <v>0</v>
      </c>
      <c r="H22" s="1473">
        <v>0</v>
      </c>
      <c r="I22" s="1484">
        <v>0</v>
      </c>
      <c r="J22" s="1551"/>
      <c r="K22" s="1477"/>
      <c r="L22" s="1472"/>
      <c r="M22" s="1473">
        <v>0</v>
      </c>
      <c r="N22" s="1472"/>
      <c r="O22" s="1497"/>
      <c r="P22" s="1477"/>
      <c r="Q22" s="1472"/>
      <c r="R22" s="1473">
        <v>0</v>
      </c>
      <c r="S22" s="1472"/>
      <c r="T22" s="1542"/>
      <c r="U22" s="1543"/>
      <c r="V22" s="1472"/>
      <c r="W22" s="1473">
        <v>0</v>
      </c>
      <c r="X22" s="1472"/>
    </row>
    <row r="23" spans="1:24" ht="9.75">
      <c r="A23" s="1502" t="s">
        <v>20</v>
      </c>
      <c r="B23" s="1507" t="s">
        <v>66</v>
      </c>
      <c r="C23" s="1507"/>
      <c r="D23" s="1523" t="s">
        <v>25</v>
      </c>
      <c r="E23" s="1483">
        <v>0</v>
      </c>
      <c r="F23" s="1472">
        <v>0</v>
      </c>
      <c r="G23" s="1472">
        <v>0</v>
      </c>
      <c r="H23" s="1473">
        <v>0</v>
      </c>
      <c r="I23" s="1484">
        <v>0</v>
      </c>
      <c r="J23" s="1552"/>
      <c r="K23" s="1477"/>
      <c r="L23" s="1472"/>
      <c r="M23" s="1473">
        <v>0</v>
      </c>
      <c r="N23" s="1472"/>
      <c r="O23" s="1497"/>
      <c r="P23" s="1477"/>
      <c r="Q23" s="1472"/>
      <c r="R23" s="1473">
        <v>0</v>
      </c>
      <c r="S23" s="1472"/>
      <c r="T23" s="1544"/>
      <c r="U23" s="1545"/>
      <c r="V23" s="1472"/>
      <c r="W23" s="1473">
        <v>0</v>
      </c>
      <c r="X23" s="1472"/>
    </row>
    <row r="24" spans="1:24" ht="9.75">
      <c r="A24" s="1502" t="s">
        <v>21</v>
      </c>
      <c r="B24" s="1507" t="s">
        <v>73</v>
      </c>
      <c r="C24" s="1507"/>
      <c r="D24" s="1523" t="s">
        <v>25</v>
      </c>
      <c r="E24" s="1483">
        <v>0</v>
      </c>
      <c r="F24" s="1472">
        <v>0</v>
      </c>
      <c r="G24" s="1472">
        <v>0</v>
      </c>
      <c r="H24" s="1473">
        <v>0</v>
      </c>
      <c r="I24" s="1484">
        <v>0</v>
      </c>
      <c r="J24" s="1552"/>
      <c r="K24" s="1477"/>
      <c r="L24" s="1472"/>
      <c r="M24" s="1473">
        <v>0</v>
      </c>
      <c r="N24" s="1472"/>
      <c r="O24" s="1497"/>
      <c r="P24" s="1477"/>
      <c r="Q24" s="1472"/>
      <c r="R24" s="1473">
        <v>0</v>
      </c>
      <c r="S24" s="1472"/>
      <c r="T24" s="1544"/>
      <c r="U24" s="1545"/>
      <c r="V24" s="1472"/>
      <c r="W24" s="1473">
        <v>0</v>
      </c>
      <c r="X24" s="1472"/>
    </row>
    <row r="25" spans="1:24" ht="9.75">
      <c r="A25" s="1504" t="s">
        <v>22</v>
      </c>
      <c r="B25" s="1510" t="s">
        <v>68</v>
      </c>
      <c r="C25" s="1510"/>
      <c r="D25" s="1523" t="s">
        <v>25</v>
      </c>
      <c r="E25" s="1483">
        <v>25000</v>
      </c>
      <c r="F25" s="1472">
        <v>25000</v>
      </c>
      <c r="G25" s="1472">
        <v>17430</v>
      </c>
      <c r="H25" s="1473">
        <v>69.72</v>
      </c>
      <c r="I25" s="1484">
        <v>19550</v>
      </c>
      <c r="J25" s="1552">
        <v>25000</v>
      </c>
      <c r="K25" s="1476">
        <v>25000</v>
      </c>
      <c r="L25" s="1476">
        <v>17430</v>
      </c>
      <c r="M25" s="1473">
        <v>69.72</v>
      </c>
      <c r="N25" s="1476">
        <v>19550</v>
      </c>
      <c r="O25" s="1496"/>
      <c r="P25" s="1476"/>
      <c r="Q25" s="1476"/>
      <c r="R25" s="1473">
        <v>0</v>
      </c>
      <c r="S25" s="1476"/>
      <c r="T25" s="1544"/>
      <c r="U25" s="1545"/>
      <c r="V25" s="1476"/>
      <c r="W25" s="1473">
        <v>0</v>
      </c>
      <c r="X25" s="1476"/>
    </row>
    <row r="26" spans="1:24" ht="9.75">
      <c r="A26" s="1502" t="s">
        <v>23</v>
      </c>
      <c r="B26" s="2305" t="s">
        <v>69</v>
      </c>
      <c r="C26" s="2305"/>
      <c r="D26" s="1523" t="s">
        <v>25</v>
      </c>
      <c r="E26" s="1555">
        <v>1070360</v>
      </c>
      <c r="F26" s="1535">
        <v>1125117</v>
      </c>
      <c r="G26" s="1535">
        <v>1125117</v>
      </c>
      <c r="H26" s="1556">
        <v>100</v>
      </c>
      <c r="I26" s="1557">
        <v>1095253</v>
      </c>
      <c r="J26" s="1561">
        <v>1070360</v>
      </c>
      <c r="K26" s="1535">
        <v>1125117</v>
      </c>
      <c r="L26" s="1535">
        <v>1125117</v>
      </c>
      <c r="M26" s="1556">
        <v>100</v>
      </c>
      <c r="N26" s="1535">
        <v>1095253</v>
      </c>
      <c r="O26" s="1555"/>
      <c r="P26" s="1535"/>
      <c r="Q26" s="1535"/>
      <c r="R26" s="1556">
        <v>0</v>
      </c>
      <c r="S26" s="1535"/>
      <c r="T26" s="1562">
        <v>109172</v>
      </c>
      <c r="U26" s="1563">
        <v>109172</v>
      </c>
      <c r="V26" s="1537">
        <v>53016</v>
      </c>
      <c r="W26" s="1556">
        <v>48.561902319276008</v>
      </c>
      <c r="X26" s="1537">
        <v>110182</v>
      </c>
    </row>
    <row r="27" spans="1:24" ht="9.75">
      <c r="A27" s="1502" t="s">
        <v>45</v>
      </c>
      <c r="B27" s="1507" t="s">
        <v>70</v>
      </c>
      <c r="C27" s="1507"/>
      <c r="D27" s="1523" t="s">
        <v>25</v>
      </c>
      <c r="E27" s="1483">
        <v>0</v>
      </c>
      <c r="F27" s="1472">
        <v>0</v>
      </c>
      <c r="G27" s="1472">
        <v>0</v>
      </c>
      <c r="H27" s="1473">
        <v>0</v>
      </c>
      <c r="I27" s="1484">
        <v>0</v>
      </c>
      <c r="J27" s="1551"/>
      <c r="K27" s="1477"/>
      <c r="L27" s="1477"/>
      <c r="M27" s="1473">
        <v>0</v>
      </c>
      <c r="N27" s="1477"/>
      <c r="O27" s="1497"/>
      <c r="P27" s="1477"/>
      <c r="Q27" s="1477"/>
      <c r="R27" s="1473">
        <v>0</v>
      </c>
      <c r="S27" s="1477"/>
      <c r="T27" s="1542"/>
      <c r="U27" s="1478"/>
      <c r="V27" s="1478"/>
      <c r="W27" s="1473">
        <v>0</v>
      </c>
      <c r="X27" s="1478"/>
    </row>
    <row r="28" spans="1:24" ht="9.75">
      <c r="A28" s="1502" t="s">
        <v>51</v>
      </c>
      <c r="B28" s="1507" t="s">
        <v>74</v>
      </c>
      <c r="C28" s="1507"/>
      <c r="D28" s="1523" t="s">
        <v>25</v>
      </c>
      <c r="E28" s="1483">
        <v>260000</v>
      </c>
      <c r="F28" s="1472">
        <v>1079062</v>
      </c>
      <c r="G28" s="1472">
        <v>1039061</v>
      </c>
      <c r="H28" s="1473">
        <v>0</v>
      </c>
      <c r="I28" s="1484">
        <v>644121</v>
      </c>
      <c r="J28" s="1551">
        <v>190000</v>
      </c>
      <c r="K28" s="1477">
        <v>290000</v>
      </c>
      <c r="L28" s="1477">
        <v>248547</v>
      </c>
      <c r="M28" s="1473">
        <v>85.705862068965516</v>
      </c>
      <c r="N28" s="1477">
        <v>537448</v>
      </c>
      <c r="O28" s="1497">
        <v>70000</v>
      </c>
      <c r="P28" s="1477">
        <v>789062</v>
      </c>
      <c r="Q28" s="1477">
        <v>790514</v>
      </c>
      <c r="R28" s="1473">
        <v>100.18401595818833</v>
      </c>
      <c r="S28" s="1477">
        <v>106673</v>
      </c>
      <c r="T28" s="1500"/>
      <c r="U28" s="1478"/>
      <c r="V28" s="1478"/>
      <c r="W28" s="1473">
        <v>0</v>
      </c>
      <c r="X28" s="1478"/>
    </row>
    <row r="29" spans="1:24" ht="9.75">
      <c r="A29" s="1502" t="s">
        <v>52</v>
      </c>
      <c r="B29" s="2305" t="s">
        <v>67</v>
      </c>
      <c r="C29" s="2305"/>
      <c r="D29" s="1523" t="s">
        <v>25</v>
      </c>
      <c r="E29" s="1483">
        <v>1600</v>
      </c>
      <c r="F29" s="1472">
        <v>7800</v>
      </c>
      <c r="G29" s="1472">
        <v>7703</v>
      </c>
      <c r="H29" s="1473">
        <v>98.756410256410248</v>
      </c>
      <c r="I29" s="1484">
        <v>21825</v>
      </c>
      <c r="J29" s="1553">
        <v>1600</v>
      </c>
      <c r="K29" s="1477">
        <v>7800</v>
      </c>
      <c r="L29" s="1477">
        <v>7703</v>
      </c>
      <c r="M29" s="1473">
        <v>98.756410256410248</v>
      </c>
      <c r="N29" s="1477">
        <v>21825</v>
      </c>
      <c r="O29" s="1497"/>
      <c r="P29" s="1477"/>
      <c r="Q29" s="1477"/>
      <c r="R29" s="1473">
        <v>0</v>
      </c>
      <c r="S29" s="1477"/>
      <c r="T29" s="1500"/>
      <c r="U29" s="1478"/>
      <c r="V29" s="1478"/>
      <c r="W29" s="1473">
        <v>0</v>
      </c>
      <c r="X29" s="1478"/>
    </row>
    <row r="30" spans="1:24" ht="9.75">
      <c r="A30" s="1502" t="s">
        <v>54</v>
      </c>
      <c r="B30" s="1507" t="s">
        <v>53</v>
      </c>
      <c r="C30" s="1507"/>
      <c r="D30" s="1523" t="s">
        <v>25</v>
      </c>
      <c r="E30" s="1483">
        <v>0</v>
      </c>
      <c r="F30" s="1472">
        <v>0</v>
      </c>
      <c r="G30" s="1472">
        <v>0</v>
      </c>
      <c r="H30" s="1473">
        <v>0</v>
      </c>
      <c r="I30" s="1484">
        <v>0</v>
      </c>
      <c r="J30" s="1553"/>
      <c r="K30" s="1477"/>
      <c r="L30" s="1477"/>
      <c r="M30" s="1473">
        <v>0</v>
      </c>
      <c r="N30" s="1477"/>
      <c r="O30" s="1497"/>
      <c r="P30" s="1477"/>
      <c r="Q30" s="1477"/>
      <c r="R30" s="1473">
        <v>0</v>
      </c>
      <c r="S30" s="1477"/>
      <c r="T30" s="1500"/>
      <c r="U30" s="1478"/>
      <c r="V30" s="1478"/>
      <c r="W30" s="1473">
        <v>0</v>
      </c>
      <c r="X30" s="1478"/>
    </row>
    <row r="31" spans="1:24" ht="9.75">
      <c r="A31" s="1502" t="s">
        <v>55</v>
      </c>
      <c r="B31" s="1507" t="s">
        <v>71</v>
      </c>
      <c r="C31" s="1507"/>
      <c r="D31" s="1523" t="s">
        <v>25</v>
      </c>
      <c r="E31" s="1483">
        <v>0</v>
      </c>
      <c r="F31" s="1472">
        <v>0</v>
      </c>
      <c r="G31" s="1472">
        <v>0</v>
      </c>
      <c r="H31" s="1473">
        <v>0</v>
      </c>
      <c r="I31" s="1484">
        <v>0</v>
      </c>
      <c r="J31" s="1553"/>
      <c r="K31" s="1479"/>
      <c r="L31" s="1479"/>
      <c r="M31" s="1473">
        <v>0</v>
      </c>
      <c r="N31" s="1479"/>
      <c r="O31" s="1498"/>
      <c r="P31" s="1479"/>
      <c r="Q31" s="1479"/>
      <c r="R31" s="1473">
        <v>0</v>
      </c>
      <c r="S31" s="1479"/>
      <c r="T31" s="1499"/>
      <c r="U31" s="1480"/>
      <c r="V31" s="1480"/>
      <c r="W31" s="1473">
        <v>0</v>
      </c>
      <c r="X31" s="1480"/>
    </row>
    <row r="32" spans="1:24" ht="9.75">
      <c r="A32" s="1504" t="s">
        <v>56</v>
      </c>
      <c r="B32" s="1510" t="s">
        <v>72</v>
      </c>
      <c r="C32" s="1510"/>
      <c r="D32" s="1523" t="s">
        <v>25</v>
      </c>
      <c r="E32" s="1483">
        <v>0</v>
      </c>
      <c r="F32" s="1472">
        <v>800</v>
      </c>
      <c r="G32" s="1472">
        <v>666</v>
      </c>
      <c r="H32" s="1473">
        <v>83.25</v>
      </c>
      <c r="I32" s="1484">
        <v>450</v>
      </c>
      <c r="J32" s="1553"/>
      <c r="K32" s="1480">
        <v>800</v>
      </c>
      <c r="L32" s="1480">
        <v>666</v>
      </c>
      <c r="M32" s="1473">
        <v>83.25</v>
      </c>
      <c r="N32" s="1480">
        <v>450</v>
      </c>
      <c r="O32" s="1499"/>
      <c r="P32" s="1480"/>
      <c r="Q32" s="1480"/>
      <c r="R32" s="1473">
        <v>0</v>
      </c>
      <c r="S32" s="1480"/>
      <c r="T32" s="1499"/>
      <c r="U32" s="1480"/>
      <c r="V32" s="1480"/>
      <c r="W32" s="1473">
        <v>0</v>
      </c>
      <c r="X32" s="1480"/>
    </row>
    <row r="33" spans="1:24" ht="9.75">
      <c r="A33" s="1501" t="s">
        <v>57</v>
      </c>
      <c r="B33" s="1509" t="s">
        <v>58</v>
      </c>
      <c r="C33" s="1509"/>
      <c r="D33" s="1523" t="s">
        <v>25</v>
      </c>
      <c r="E33" s="1481">
        <v>0</v>
      </c>
      <c r="F33" s="1469">
        <v>0</v>
      </c>
      <c r="G33" s="1469">
        <v>-856</v>
      </c>
      <c r="H33" s="1468">
        <v>0</v>
      </c>
      <c r="I33" s="1482">
        <v>13431</v>
      </c>
      <c r="J33" s="1481">
        <v>0</v>
      </c>
      <c r="K33" s="1469">
        <v>0</v>
      </c>
      <c r="L33" s="1469">
        <v>-856</v>
      </c>
      <c r="M33" s="1468">
        <v>0</v>
      </c>
      <c r="N33" s="1469">
        <v>13431</v>
      </c>
      <c r="O33" s="1481">
        <v>0</v>
      </c>
      <c r="P33" s="1469">
        <v>0</v>
      </c>
      <c r="Q33" s="1469">
        <v>0</v>
      </c>
      <c r="R33" s="1468">
        <v>0</v>
      </c>
      <c r="S33" s="1469">
        <v>0</v>
      </c>
      <c r="T33" s="1481">
        <v>128000</v>
      </c>
      <c r="U33" s="1469">
        <v>128000</v>
      </c>
      <c r="V33" s="1469">
        <v>144661</v>
      </c>
      <c r="W33" s="1468">
        <v>113.01640625</v>
      </c>
      <c r="X33" s="1469">
        <v>242571</v>
      </c>
    </row>
    <row r="34" spans="1:24" ht="9.75">
      <c r="A34" s="1505" t="s">
        <v>59</v>
      </c>
      <c r="B34" s="2306" t="s">
        <v>343</v>
      </c>
      <c r="C34" s="2306"/>
      <c r="D34" s="1524" t="s">
        <v>25</v>
      </c>
      <c r="E34" s="1511"/>
      <c r="F34" s="1512"/>
      <c r="G34" s="1512"/>
      <c r="H34" s="1473">
        <v>0</v>
      </c>
      <c r="I34" s="1515"/>
      <c r="J34" s="1489">
        <v>0</v>
      </c>
      <c r="K34" s="1471">
        <v>0</v>
      </c>
      <c r="L34" s="1471">
        <v>0</v>
      </c>
      <c r="M34" s="1473">
        <v>0</v>
      </c>
      <c r="N34" s="1490">
        <v>0</v>
      </c>
      <c r="O34" s="1517"/>
      <c r="P34" s="1518"/>
      <c r="Q34" s="1518"/>
      <c r="R34" s="1473">
        <v>0</v>
      </c>
      <c r="S34" s="1521"/>
      <c r="T34" s="1489">
        <v>0</v>
      </c>
      <c r="U34" s="1471">
        <v>0</v>
      </c>
      <c r="V34" s="1471">
        <v>0</v>
      </c>
      <c r="W34" s="1473">
        <v>0</v>
      </c>
      <c r="X34" s="1490">
        <v>0</v>
      </c>
    </row>
    <row r="35" spans="1:24" ht="9.75">
      <c r="A35" s="1506" t="s">
        <v>60</v>
      </c>
      <c r="B35" s="2318" t="s">
        <v>344</v>
      </c>
      <c r="C35" s="2318"/>
      <c r="D35" s="1525" t="s">
        <v>26</v>
      </c>
      <c r="E35" s="1511"/>
      <c r="F35" s="1512"/>
      <c r="G35" s="1512"/>
      <c r="H35" s="1473">
        <v>0</v>
      </c>
      <c r="I35" s="1515"/>
      <c r="J35" s="1489">
        <v>0</v>
      </c>
      <c r="K35" s="1471">
        <v>0</v>
      </c>
      <c r="L35" s="1471">
        <v>0</v>
      </c>
      <c r="M35" s="1473">
        <v>0</v>
      </c>
      <c r="N35" s="1490">
        <v>0</v>
      </c>
      <c r="O35" s="1517"/>
      <c r="P35" s="1518"/>
      <c r="Q35" s="1518"/>
      <c r="R35" s="1473">
        <v>0</v>
      </c>
      <c r="S35" s="1521"/>
      <c r="T35" s="1489">
        <v>0</v>
      </c>
      <c r="U35" s="1471">
        <v>0</v>
      </c>
      <c r="V35" s="1471">
        <v>0</v>
      </c>
      <c r="W35" s="1473">
        <v>0</v>
      </c>
      <c r="X35" s="1490">
        <v>0</v>
      </c>
    </row>
    <row r="36" spans="1:24" ht="9.75">
      <c r="A36" s="1506" t="s">
        <v>61</v>
      </c>
      <c r="B36" s="2318" t="s">
        <v>345</v>
      </c>
      <c r="C36" s="2318"/>
      <c r="D36" s="1525" t="s">
        <v>26</v>
      </c>
      <c r="E36" s="1511"/>
      <c r="F36" s="1512"/>
      <c r="G36" s="1512"/>
      <c r="H36" s="1473">
        <v>0</v>
      </c>
      <c r="I36" s="1515"/>
      <c r="J36" s="1489">
        <v>0</v>
      </c>
      <c r="K36" s="1471">
        <v>0</v>
      </c>
      <c r="L36" s="1471">
        <v>0</v>
      </c>
      <c r="M36" s="1473">
        <v>0</v>
      </c>
      <c r="N36" s="1490">
        <v>0</v>
      </c>
      <c r="O36" s="1517"/>
      <c r="P36" s="1518"/>
      <c r="Q36" s="1518"/>
      <c r="R36" s="1473">
        <v>0</v>
      </c>
      <c r="S36" s="1521"/>
      <c r="T36" s="1489">
        <v>0</v>
      </c>
      <c r="U36" s="1471">
        <v>0</v>
      </c>
      <c r="V36" s="1471">
        <v>0</v>
      </c>
      <c r="W36" s="1473">
        <v>0</v>
      </c>
      <c r="X36" s="1490">
        <v>0</v>
      </c>
    </row>
    <row r="37" spans="1:24" ht="10.5" thickBot="1">
      <c r="A37" s="1534" t="s">
        <v>346</v>
      </c>
      <c r="B37" s="2319" t="s">
        <v>347</v>
      </c>
      <c r="C37" s="2319"/>
      <c r="D37" s="1526" t="s">
        <v>348</v>
      </c>
      <c r="E37" s="1513"/>
      <c r="F37" s="1514"/>
      <c r="G37" s="1514"/>
      <c r="H37" s="1493">
        <v>0</v>
      </c>
      <c r="I37" s="1516"/>
      <c r="J37" s="1491">
        <v>45</v>
      </c>
      <c r="K37" s="1492">
        <v>45</v>
      </c>
      <c r="L37" s="1492">
        <v>40</v>
      </c>
      <c r="M37" s="1493">
        <v>0</v>
      </c>
      <c r="N37" s="1494">
        <v>45</v>
      </c>
      <c r="O37" s="1519"/>
      <c r="P37" s="1520"/>
      <c r="Q37" s="1520"/>
      <c r="R37" s="1493">
        <v>0</v>
      </c>
      <c r="S37" s="1522"/>
      <c r="T37" s="1491">
        <v>4</v>
      </c>
      <c r="U37" s="1492">
        <v>4</v>
      </c>
      <c r="V37" s="1492">
        <v>4</v>
      </c>
      <c r="W37" s="1493">
        <v>0</v>
      </c>
      <c r="X37" s="1494">
        <v>4</v>
      </c>
    </row>
  </sheetData>
  <mergeCells count="40">
    <mergeCell ref="A1:X1"/>
    <mergeCell ref="T4:T5"/>
    <mergeCell ref="U4:W4"/>
    <mergeCell ref="X4:X5"/>
    <mergeCell ref="T3:X3"/>
    <mergeCell ref="A3:A5"/>
    <mergeCell ref="B3:C5"/>
    <mergeCell ref="D3:D5"/>
    <mergeCell ref="P4:R4"/>
    <mergeCell ref="N4:N5"/>
    <mergeCell ref="O3:S3"/>
    <mergeCell ref="F4:H4"/>
    <mergeCell ref="S4:S5"/>
    <mergeCell ref="I4:I5"/>
    <mergeCell ref="J3:N3"/>
    <mergeCell ref="J4:J5"/>
    <mergeCell ref="E3:I3"/>
    <mergeCell ref="O4:O5"/>
    <mergeCell ref="K4:M4"/>
    <mergeCell ref="E4:E5"/>
    <mergeCell ref="B37:C37"/>
    <mergeCell ref="B13:C13"/>
    <mergeCell ref="B15:C15"/>
    <mergeCell ref="B16:C16"/>
    <mergeCell ref="B18:C18"/>
    <mergeCell ref="B19:C19"/>
    <mergeCell ref="B34:C34"/>
    <mergeCell ref="B35:C35"/>
    <mergeCell ref="B20:C20"/>
    <mergeCell ref="B21:C21"/>
    <mergeCell ref="B22:C22"/>
    <mergeCell ref="B26:C26"/>
    <mergeCell ref="B10:C10"/>
    <mergeCell ref="B11:C11"/>
    <mergeCell ref="B12:C12"/>
    <mergeCell ref="B29:C29"/>
    <mergeCell ref="B36:C36"/>
    <mergeCell ref="B6:C6"/>
    <mergeCell ref="B7:C7"/>
    <mergeCell ref="B8:C8"/>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zoomScaleNormal="100" workbookViewId="0">
      <selection activeCell="K28" sqref="K28"/>
    </sheetView>
  </sheetViews>
  <sheetFormatPr defaultColWidth="16.5" defaultRowHeight="12.75"/>
  <cols>
    <col min="1" max="1" width="58" style="16" customWidth="1"/>
    <col min="2" max="2" width="33.5" style="16" customWidth="1"/>
    <col min="3" max="5" width="25.75" style="16" customWidth="1"/>
    <col min="6" max="6" width="22.75" style="16" customWidth="1"/>
    <col min="7" max="16384" width="16.5" style="16"/>
  </cols>
  <sheetData>
    <row r="1" spans="1:9" ht="18.75">
      <c r="A1" s="164" t="s">
        <v>75</v>
      </c>
      <c r="B1" s="164" t="s">
        <v>224</v>
      </c>
      <c r="C1" s="164"/>
      <c r="D1" s="164"/>
      <c r="E1" s="164"/>
      <c r="F1" s="164"/>
      <c r="G1" s="164"/>
      <c r="H1" s="164"/>
      <c r="I1" s="164"/>
    </row>
    <row r="3" spans="1:9">
      <c r="A3" s="2335" t="s">
        <v>349</v>
      </c>
      <c r="B3" s="2335"/>
      <c r="C3" s="2335"/>
      <c r="D3" s="2335"/>
      <c r="E3" s="2335"/>
      <c r="F3" s="2335"/>
      <c r="G3" s="2335"/>
      <c r="H3" s="2335"/>
      <c r="I3" s="2335"/>
    </row>
    <row r="4" spans="1:9">
      <c r="A4" s="3"/>
      <c r="B4" s="3"/>
      <c r="C4" s="3"/>
      <c r="D4" s="3"/>
      <c r="E4" s="3"/>
      <c r="F4" s="3"/>
      <c r="G4" s="3"/>
      <c r="H4" s="3"/>
      <c r="I4" s="3"/>
    </row>
    <row r="5" spans="1:9">
      <c r="A5" s="2373" t="s">
        <v>76</v>
      </c>
      <c r="B5" s="2374"/>
      <c r="C5" s="160" t="s">
        <v>25</v>
      </c>
      <c r="D5" s="2354" t="s">
        <v>350</v>
      </c>
      <c r="E5" s="2354"/>
      <c r="F5" s="2354"/>
      <c r="G5" s="2354"/>
      <c r="H5" s="2354"/>
      <c r="I5" s="2354"/>
    </row>
    <row r="6" spans="1:9">
      <c r="A6" s="2389" t="s">
        <v>351</v>
      </c>
      <c r="B6" s="2389"/>
      <c r="C6" s="19">
        <f>SUM(C7:C9)</f>
        <v>143804.99</v>
      </c>
      <c r="D6" s="2383"/>
      <c r="E6" s="2384"/>
      <c r="F6" s="2384"/>
      <c r="G6" s="2384"/>
      <c r="H6" s="2384"/>
      <c r="I6" s="2385"/>
    </row>
    <row r="7" spans="1:9" ht="120" customHeight="1">
      <c r="A7" s="2375" t="s">
        <v>77</v>
      </c>
      <c r="B7" s="2376"/>
      <c r="C7" s="20">
        <v>-856.31</v>
      </c>
      <c r="D7" s="2381" t="s">
        <v>1158</v>
      </c>
      <c r="E7" s="2771"/>
      <c r="F7" s="2771"/>
      <c r="G7" s="2771"/>
      <c r="H7" s="2771"/>
      <c r="I7" s="2772"/>
    </row>
    <row r="8" spans="1:9" ht="179.25" customHeight="1">
      <c r="A8" s="2377" t="s">
        <v>78</v>
      </c>
      <c r="B8" s="2378"/>
      <c r="C8" s="21">
        <v>144661.29999999999</v>
      </c>
      <c r="D8" s="2381" t="s">
        <v>1159</v>
      </c>
      <c r="E8" s="2381"/>
      <c r="F8" s="2381"/>
      <c r="G8" s="2381"/>
      <c r="H8" s="2381"/>
      <c r="I8" s="2382"/>
    </row>
    <row r="9" spans="1:9">
      <c r="A9" s="2379" t="s">
        <v>79</v>
      </c>
      <c r="B9" s="2380"/>
      <c r="C9" s="141" t="s">
        <v>283</v>
      </c>
      <c r="D9" s="2386"/>
      <c r="E9" s="2387"/>
      <c r="F9" s="2387"/>
      <c r="G9" s="2387"/>
      <c r="H9" s="2387"/>
      <c r="I9" s="2388"/>
    </row>
    <row r="10" spans="1:9">
      <c r="A10" s="3"/>
      <c r="B10" s="3"/>
      <c r="C10" s="22"/>
      <c r="D10" s="3"/>
      <c r="E10" s="3"/>
      <c r="F10" s="3"/>
      <c r="G10" s="3"/>
      <c r="H10" s="3"/>
      <c r="I10" s="3"/>
    </row>
    <row r="11" spans="1:9">
      <c r="A11" s="2335" t="s">
        <v>354</v>
      </c>
      <c r="B11" s="2335"/>
      <c r="C11" s="2335"/>
      <c r="D11" s="2335"/>
      <c r="E11" s="2335"/>
      <c r="F11" s="2335"/>
      <c r="G11" s="2335"/>
      <c r="H11" s="2335"/>
      <c r="I11" s="2335"/>
    </row>
    <row r="12" spans="1:9">
      <c r="A12" s="3"/>
      <c r="B12" s="3"/>
      <c r="C12" s="22"/>
      <c r="D12" s="23"/>
      <c r="E12" s="23"/>
      <c r="F12" s="23"/>
      <c r="G12" s="23"/>
      <c r="H12" s="23"/>
      <c r="I12" s="23"/>
    </row>
    <row r="13" spans="1:9">
      <c r="A13" s="160" t="s">
        <v>76</v>
      </c>
      <c r="B13" s="160" t="s">
        <v>80</v>
      </c>
      <c r="C13" s="160" t="s">
        <v>25</v>
      </c>
      <c r="D13" s="24"/>
      <c r="E13" s="24"/>
      <c r="F13" s="24"/>
      <c r="G13" s="24"/>
      <c r="H13" s="24"/>
      <c r="I13" s="24"/>
    </row>
    <row r="14" spans="1:9">
      <c r="A14" s="142" t="s">
        <v>81</v>
      </c>
      <c r="B14" s="5"/>
      <c r="C14" s="143">
        <v>0</v>
      </c>
      <c r="D14" s="25"/>
      <c r="E14" s="25"/>
      <c r="F14" s="25"/>
      <c r="G14" s="25"/>
      <c r="H14" s="25"/>
      <c r="I14" s="25"/>
    </row>
    <row r="15" spans="1:9">
      <c r="A15" s="2395" t="s">
        <v>82</v>
      </c>
      <c r="B15" s="26" t="s">
        <v>94</v>
      </c>
      <c r="C15" s="144">
        <v>0</v>
      </c>
      <c r="D15" s="25"/>
      <c r="E15" s="25"/>
      <c r="F15" s="25"/>
      <c r="G15" s="25"/>
      <c r="H15" s="25"/>
      <c r="I15" s="25"/>
    </row>
    <row r="16" spans="1:9">
      <c r="A16" s="2396"/>
      <c r="B16" s="6" t="s">
        <v>83</v>
      </c>
      <c r="C16" s="145">
        <v>123804.99</v>
      </c>
      <c r="D16" s="27"/>
      <c r="E16" s="27"/>
      <c r="F16" s="27"/>
      <c r="G16" s="27"/>
      <c r="H16" s="27"/>
      <c r="I16" s="27"/>
    </row>
    <row r="17" spans="1:9">
      <c r="A17" s="2397"/>
      <c r="B17" s="7" t="s">
        <v>84</v>
      </c>
      <c r="C17" s="146">
        <v>20000</v>
      </c>
      <c r="D17" s="28"/>
      <c r="E17" s="28"/>
      <c r="F17" s="28"/>
      <c r="G17" s="28"/>
      <c r="H17" s="28"/>
      <c r="I17" s="28"/>
    </row>
    <row r="18" spans="1:9">
      <c r="A18" s="161" t="s">
        <v>351</v>
      </c>
      <c r="B18" s="8"/>
      <c r="C18" s="29">
        <f>SUM(C14:C17)</f>
        <v>143804.99</v>
      </c>
      <c r="D18" s="30"/>
      <c r="E18" s="30"/>
      <c r="F18" s="30"/>
      <c r="G18" s="30"/>
      <c r="H18" s="30"/>
      <c r="I18" s="30"/>
    </row>
    <row r="19" spans="1:9">
      <c r="A19" s="31"/>
      <c r="B19" s="32"/>
      <c r="C19" s="33"/>
      <c r="D19" s="34"/>
      <c r="E19" s="34"/>
      <c r="F19" s="34"/>
      <c r="G19" s="34"/>
      <c r="H19" s="34"/>
      <c r="I19" s="34"/>
    </row>
    <row r="20" spans="1:9">
      <c r="A20" s="2335" t="s">
        <v>355</v>
      </c>
      <c r="B20" s="2335"/>
      <c r="C20" s="2335"/>
      <c r="D20" s="2335"/>
      <c r="E20" s="2335"/>
      <c r="F20" s="2335"/>
      <c r="G20" s="2335"/>
      <c r="H20" s="2335"/>
      <c r="I20" s="2335"/>
    </row>
    <row r="21" spans="1:9">
      <c r="A21" s="3"/>
      <c r="B21" s="3"/>
      <c r="C21" s="22"/>
      <c r="D21" s="3"/>
      <c r="E21" s="3"/>
      <c r="F21" s="3"/>
      <c r="G21" s="3"/>
      <c r="H21" s="3"/>
      <c r="I21" s="3"/>
    </row>
    <row r="22" spans="1:9">
      <c r="A22" s="160" t="s">
        <v>80</v>
      </c>
      <c r="B22" s="160" t="s">
        <v>356</v>
      </c>
      <c r="C22" s="162" t="s">
        <v>357</v>
      </c>
      <c r="D22" s="160" t="s">
        <v>358</v>
      </c>
      <c r="E22" s="160" t="s">
        <v>359</v>
      </c>
      <c r="F22" s="2354" t="s">
        <v>360</v>
      </c>
      <c r="G22" s="2354"/>
      <c r="H22" s="2354"/>
      <c r="I22" s="2354"/>
    </row>
    <row r="23" spans="1:9" ht="164.25" customHeight="1">
      <c r="A23" s="147" t="s">
        <v>85</v>
      </c>
      <c r="B23" s="35">
        <v>2267361.4</v>
      </c>
      <c r="C23" s="35">
        <v>1202503.29</v>
      </c>
      <c r="D23" s="35">
        <v>2188837.35</v>
      </c>
      <c r="E23" s="35">
        <f>B23+C23-D23</f>
        <v>1281027.3399999999</v>
      </c>
      <c r="F23" s="2767" t="s">
        <v>1160</v>
      </c>
      <c r="G23" s="2768"/>
      <c r="H23" s="2768"/>
      <c r="I23" s="2769"/>
    </row>
    <row r="24" spans="1:9" ht="108" customHeight="1">
      <c r="A24" s="148" t="s">
        <v>86</v>
      </c>
      <c r="B24" s="1567">
        <v>401307.51</v>
      </c>
      <c r="C24" s="1567">
        <v>1178133</v>
      </c>
      <c r="D24" s="1567">
        <v>1209650</v>
      </c>
      <c r="E24" s="1568">
        <f t="shared" ref="E24" si="0">B24+C24-D24</f>
        <v>369790.51</v>
      </c>
      <c r="F24" s="2358" t="s">
        <v>1161</v>
      </c>
      <c r="G24" s="2359"/>
      <c r="H24" s="2359"/>
      <c r="I24" s="2360"/>
    </row>
    <row r="25" spans="1:9">
      <c r="A25" s="148" t="s">
        <v>84</v>
      </c>
      <c r="B25" s="1568">
        <v>49684</v>
      </c>
      <c r="C25" s="1568">
        <v>30000</v>
      </c>
      <c r="D25" s="1568">
        <v>52300</v>
      </c>
      <c r="E25" s="1568">
        <f>B25+C25-D25</f>
        <v>27384</v>
      </c>
      <c r="F25" s="2358" t="s">
        <v>278</v>
      </c>
      <c r="G25" s="2390"/>
      <c r="H25" s="2390"/>
      <c r="I25" s="2391"/>
    </row>
    <row r="26" spans="1:9" ht="45" customHeight="1">
      <c r="A26" s="149" t="s">
        <v>87</v>
      </c>
      <c r="B26" s="1568">
        <v>351509.2</v>
      </c>
      <c r="C26" s="1568">
        <v>849277.56</v>
      </c>
      <c r="D26" s="1568">
        <v>647297.65</v>
      </c>
      <c r="E26" s="1568">
        <f t="shared" ref="E26" si="1">B26+C26-D26</f>
        <v>553489.11</v>
      </c>
      <c r="F26" s="2392" t="s">
        <v>1162</v>
      </c>
      <c r="G26" s="2393"/>
      <c r="H26" s="2393"/>
      <c r="I26" s="2394"/>
    </row>
    <row r="27" spans="1:9">
      <c r="A27" s="4" t="s">
        <v>34</v>
      </c>
      <c r="B27" s="19">
        <f>SUM(B23:B26)</f>
        <v>3069862.1100000003</v>
      </c>
      <c r="C27" s="19">
        <f t="shared" ref="C27:E27" si="2">SUM(C23:C26)</f>
        <v>3259913.85</v>
      </c>
      <c r="D27" s="19">
        <f t="shared" si="2"/>
        <v>4098085</v>
      </c>
      <c r="E27" s="19">
        <f t="shared" si="2"/>
        <v>2231690.96</v>
      </c>
      <c r="F27" s="2361"/>
      <c r="G27" s="2361"/>
      <c r="H27" s="2361"/>
      <c r="I27" s="2361"/>
    </row>
    <row r="28" spans="1:9">
      <c r="A28" s="3"/>
      <c r="B28" s="3"/>
      <c r="C28" s="22"/>
      <c r="D28" s="3"/>
      <c r="E28" s="3"/>
      <c r="F28" s="3"/>
      <c r="G28" s="3"/>
      <c r="H28" s="3"/>
      <c r="I28" s="3"/>
    </row>
    <row r="29" spans="1:9">
      <c r="A29" s="2335" t="s">
        <v>365</v>
      </c>
      <c r="B29" s="2335"/>
      <c r="C29" s="2335"/>
      <c r="D29" s="2335"/>
      <c r="E29" s="2335"/>
      <c r="F29" s="2335"/>
      <c r="G29" s="2335"/>
      <c r="H29" s="2335"/>
      <c r="I29" s="2335"/>
    </row>
    <row r="30" spans="1:9">
      <c r="A30" s="140"/>
      <c r="B30" s="140"/>
      <c r="C30" s="140"/>
      <c r="D30" s="140"/>
      <c r="E30" s="140"/>
      <c r="F30" s="140"/>
      <c r="G30" s="140"/>
      <c r="H30" s="140"/>
      <c r="I30" s="140"/>
    </row>
    <row r="31" spans="1:9">
      <c r="A31" s="3" t="s">
        <v>279</v>
      </c>
      <c r="B31" s="3"/>
      <c r="C31" s="22"/>
      <c r="D31" s="3"/>
      <c r="E31" s="3"/>
      <c r="F31" s="3"/>
      <c r="G31" s="3"/>
      <c r="H31" s="3"/>
      <c r="I31" s="3"/>
    </row>
    <row r="32" spans="1:9">
      <c r="A32" s="3"/>
      <c r="B32" s="3"/>
      <c r="C32" s="22"/>
      <c r="D32" s="3"/>
      <c r="E32" s="3"/>
      <c r="F32" s="3"/>
      <c r="G32" s="3"/>
      <c r="H32" s="3"/>
      <c r="I32" s="3"/>
    </row>
    <row r="33" spans="1:9">
      <c r="A33" s="2335" t="s">
        <v>367</v>
      </c>
      <c r="B33" s="2335"/>
      <c r="C33" s="2335"/>
      <c r="D33" s="2335"/>
      <c r="E33" s="2335"/>
      <c r="F33" s="2335"/>
      <c r="G33" s="2335"/>
      <c r="H33" s="2335"/>
      <c r="I33" s="2335"/>
    </row>
    <row r="34" spans="1:9">
      <c r="A34" s="3"/>
      <c r="B34" s="3"/>
      <c r="C34" s="22"/>
      <c r="D34" s="3"/>
      <c r="E34" s="3"/>
      <c r="F34" s="3"/>
      <c r="G34" s="3"/>
      <c r="H34" s="3"/>
      <c r="I34" s="3"/>
    </row>
    <row r="35" spans="1:9">
      <c r="A35" s="3" t="s">
        <v>280</v>
      </c>
      <c r="B35" s="3"/>
      <c r="C35" s="22"/>
      <c r="D35" s="3"/>
      <c r="E35" s="3"/>
      <c r="F35" s="3"/>
      <c r="G35" s="3"/>
      <c r="H35" s="3"/>
      <c r="I35" s="3"/>
    </row>
    <row r="36" spans="1:9">
      <c r="A36" s="3"/>
      <c r="B36" s="3"/>
      <c r="C36" s="22"/>
      <c r="D36" s="3"/>
      <c r="E36" s="3"/>
      <c r="F36" s="3"/>
      <c r="G36" s="3"/>
      <c r="H36" s="3"/>
      <c r="I36" s="3"/>
    </row>
    <row r="37" spans="1:9">
      <c r="A37" s="2335" t="s">
        <v>369</v>
      </c>
      <c r="B37" s="2335"/>
      <c r="C37" s="2335"/>
      <c r="D37" s="2335"/>
      <c r="E37" s="2335"/>
      <c r="F37" s="2335"/>
      <c r="G37" s="2335"/>
      <c r="H37" s="2335"/>
      <c r="I37" s="2335"/>
    </row>
    <row r="38" spans="1:9">
      <c r="A38" s="3"/>
      <c r="B38" s="3"/>
      <c r="C38" s="22"/>
      <c r="D38" s="3"/>
      <c r="E38" s="3"/>
      <c r="F38" s="3"/>
      <c r="G38" s="3"/>
      <c r="H38" s="3"/>
      <c r="I38" s="3"/>
    </row>
    <row r="39" spans="1:9">
      <c r="A39" s="160" t="s">
        <v>25</v>
      </c>
      <c r="B39" s="162" t="s">
        <v>370</v>
      </c>
      <c r="C39" s="2348" t="s">
        <v>91</v>
      </c>
      <c r="D39" s="2348"/>
      <c r="E39" s="2348"/>
      <c r="F39" s="2348"/>
      <c r="G39" s="2348"/>
      <c r="H39" s="2348"/>
      <c r="I39" s="2348"/>
    </row>
    <row r="40" spans="1:9" ht="24.75" customHeight="1">
      <c r="A40" s="36">
        <v>18486</v>
      </c>
      <c r="B40" s="36">
        <v>18486</v>
      </c>
      <c r="C40" s="2770" t="s">
        <v>1163</v>
      </c>
      <c r="D40" s="2770"/>
      <c r="E40" s="2770"/>
      <c r="F40" s="2770"/>
      <c r="G40" s="2770"/>
      <c r="H40" s="2770"/>
      <c r="I40" s="2770"/>
    </row>
    <row r="41" spans="1:9" ht="25.5" customHeight="1">
      <c r="A41" s="36">
        <v>16480</v>
      </c>
      <c r="B41" s="36">
        <v>16480</v>
      </c>
      <c r="C41" s="2770" t="s">
        <v>1164</v>
      </c>
      <c r="D41" s="2770"/>
      <c r="E41" s="2770"/>
      <c r="F41" s="2770"/>
      <c r="G41" s="2770"/>
      <c r="H41" s="2770"/>
      <c r="I41" s="2770"/>
    </row>
    <row r="42" spans="1:9" ht="26.25" customHeight="1">
      <c r="A42" s="36">
        <v>14000</v>
      </c>
      <c r="B42" s="36">
        <v>14000</v>
      </c>
      <c r="C42" s="2770" t="s">
        <v>1165</v>
      </c>
      <c r="D42" s="2770"/>
      <c r="E42" s="2770"/>
      <c r="F42" s="2770"/>
      <c r="G42" s="2770"/>
      <c r="H42" s="2770"/>
      <c r="I42" s="2770"/>
    </row>
    <row r="43" spans="1:9" ht="21.75" customHeight="1">
      <c r="A43" s="36">
        <v>9305</v>
      </c>
      <c r="B43" s="36">
        <v>9305</v>
      </c>
      <c r="C43" s="2770" t="s">
        <v>1166</v>
      </c>
      <c r="D43" s="2770"/>
      <c r="E43" s="2770"/>
      <c r="F43" s="2770"/>
      <c r="G43" s="2770"/>
      <c r="H43" s="2770"/>
      <c r="I43" s="2770"/>
    </row>
    <row r="44" spans="1:9">
      <c r="A44" s="19">
        <f>SUM(A40:A43)</f>
        <v>58271</v>
      </c>
      <c r="B44" s="19">
        <f>SUM(B40:B43)</f>
        <v>58271</v>
      </c>
      <c r="C44" s="2343" t="s">
        <v>34</v>
      </c>
      <c r="D44" s="2343"/>
      <c r="E44" s="2343"/>
      <c r="F44" s="2343"/>
      <c r="G44" s="2343"/>
      <c r="H44" s="2343"/>
      <c r="I44" s="2343"/>
    </row>
    <row r="45" spans="1:9">
      <c r="A45" s="3"/>
      <c r="B45" s="3"/>
      <c r="C45" s="22"/>
      <c r="D45" s="3"/>
      <c r="E45" s="3"/>
      <c r="F45" s="3"/>
      <c r="G45" s="3"/>
      <c r="H45" s="3"/>
      <c r="I45" s="3"/>
    </row>
    <row r="46" spans="1:9">
      <c r="A46" s="2335" t="s">
        <v>372</v>
      </c>
      <c r="B46" s="2335"/>
      <c r="C46" s="2335"/>
      <c r="D46" s="2335"/>
      <c r="E46" s="2335"/>
      <c r="F46" s="2335"/>
      <c r="G46" s="2335"/>
      <c r="H46" s="2335"/>
      <c r="I46" s="2335"/>
    </row>
    <row r="47" spans="1:9">
      <c r="A47" s="3"/>
      <c r="B47" s="3"/>
      <c r="C47" s="22"/>
      <c r="D47" s="3"/>
      <c r="E47" s="3"/>
      <c r="F47" s="3"/>
      <c r="G47" s="3"/>
      <c r="H47" s="3"/>
      <c r="I47" s="3"/>
    </row>
    <row r="48" spans="1:9" ht="31.5">
      <c r="A48" s="2344" t="s">
        <v>373</v>
      </c>
      <c r="B48" s="2345"/>
      <c r="C48" s="117" t="s">
        <v>227</v>
      </c>
      <c r="D48" s="117" t="s">
        <v>137</v>
      </c>
      <c r="E48" s="117" t="s">
        <v>138</v>
      </c>
      <c r="F48" s="117" t="s">
        <v>374</v>
      </c>
      <c r="G48" s="117" t="s">
        <v>228</v>
      </c>
      <c r="H48" s="11"/>
      <c r="I48" s="11"/>
    </row>
    <row r="49" spans="1:9" ht="24">
      <c r="A49" s="2747" t="s">
        <v>1167</v>
      </c>
      <c r="B49" s="2748"/>
      <c r="C49" s="1569" t="s">
        <v>1168</v>
      </c>
      <c r="D49" s="1570">
        <v>535000</v>
      </c>
      <c r="E49" s="1571"/>
      <c r="F49" s="1572" t="s">
        <v>1169</v>
      </c>
      <c r="G49" s="1572">
        <v>43889</v>
      </c>
      <c r="H49" s="1573"/>
      <c r="I49" s="1573"/>
    </row>
    <row r="50" spans="1:9" ht="21.75" customHeight="1">
      <c r="A50" s="2755" t="s">
        <v>1170</v>
      </c>
      <c r="B50" s="2756"/>
      <c r="C50" s="1574" t="s">
        <v>1171</v>
      </c>
      <c r="D50" s="1575"/>
      <c r="E50" s="1576">
        <v>535000</v>
      </c>
      <c r="F50" s="1577"/>
      <c r="G50" s="1577"/>
      <c r="H50" s="1578"/>
      <c r="I50" s="1578"/>
    </row>
    <row r="51" spans="1:9" ht="22.5" customHeight="1">
      <c r="A51" s="2749" t="s">
        <v>1172</v>
      </c>
      <c r="B51" s="2750"/>
      <c r="C51" s="1579" t="s">
        <v>1173</v>
      </c>
      <c r="D51" s="1580"/>
      <c r="E51" s="1581">
        <v>-120000</v>
      </c>
      <c r="F51" s="1582">
        <v>43964</v>
      </c>
      <c r="G51" s="1582">
        <v>43982</v>
      </c>
      <c r="H51" s="1578"/>
      <c r="I51" s="1578"/>
    </row>
    <row r="52" spans="1:9" ht="15">
      <c r="A52" s="2753" t="s">
        <v>1174</v>
      </c>
      <c r="B52" s="2754"/>
      <c r="C52" s="1579" t="s">
        <v>1175</v>
      </c>
      <c r="D52" s="1580"/>
      <c r="E52" s="1581">
        <v>70000</v>
      </c>
      <c r="F52" s="1582"/>
      <c r="G52" s="1582"/>
      <c r="H52" s="1573"/>
      <c r="I52" s="1573"/>
    </row>
    <row r="53" spans="1:9" ht="15">
      <c r="A53" s="2753" t="s">
        <v>1176</v>
      </c>
      <c r="B53" s="2754"/>
      <c r="C53" s="1579" t="s">
        <v>250</v>
      </c>
      <c r="D53" s="1580"/>
      <c r="E53" s="1581">
        <v>50000</v>
      </c>
      <c r="F53" s="1582"/>
      <c r="G53" s="1582"/>
      <c r="H53" s="1573"/>
      <c r="I53" s="1573"/>
    </row>
    <row r="54" spans="1:9" ht="15">
      <c r="A54" s="2749" t="s">
        <v>1177</v>
      </c>
      <c r="B54" s="2750"/>
      <c r="C54" s="1579" t="s">
        <v>1178</v>
      </c>
      <c r="D54" s="1580"/>
      <c r="E54" s="1581">
        <v>-4500</v>
      </c>
      <c r="F54" s="1582">
        <v>43982</v>
      </c>
      <c r="G54" s="1582">
        <v>43982</v>
      </c>
      <c r="H54" s="1573"/>
      <c r="I54" s="1573"/>
    </row>
    <row r="55" spans="1:9" ht="21.75" customHeight="1">
      <c r="A55" s="2749" t="s">
        <v>1179</v>
      </c>
      <c r="B55" s="2750"/>
      <c r="C55" s="1579" t="s">
        <v>1180</v>
      </c>
      <c r="D55" s="1580"/>
      <c r="E55" s="1581">
        <v>3700</v>
      </c>
      <c r="F55" s="1582"/>
      <c r="G55" s="1582"/>
      <c r="H55" s="1573"/>
      <c r="I55" s="1573"/>
    </row>
    <row r="56" spans="1:9" ht="15">
      <c r="A56" s="2749" t="s">
        <v>282</v>
      </c>
      <c r="B56" s="2750"/>
      <c r="C56" s="1579" t="s">
        <v>1181</v>
      </c>
      <c r="D56" s="1580"/>
      <c r="E56" s="1581">
        <v>800</v>
      </c>
      <c r="F56" s="1582"/>
      <c r="G56" s="1582"/>
      <c r="H56" s="1573"/>
      <c r="I56" s="1573"/>
    </row>
    <row r="57" spans="1:9" ht="24">
      <c r="A57" s="2747" t="s">
        <v>1182</v>
      </c>
      <c r="B57" s="2748"/>
      <c r="C57" s="1569" t="s">
        <v>1168</v>
      </c>
      <c r="D57" s="1570">
        <v>60000</v>
      </c>
      <c r="E57" s="1571"/>
      <c r="F57" s="1572" t="s">
        <v>1183</v>
      </c>
      <c r="G57" s="1572">
        <v>44012</v>
      </c>
      <c r="H57" s="1573"/>
      <c r="I57" s="1573"/>
    </row>
    <row r="58" spans="1:9" ht="15">
      <c r="A58" s="2747" t="s">
        <v>281</v>
      </c>
      <c r="B58" s="2748"/>
      <c r="C58" s="1583" t="s">
        <v>1184</v>
      </c>
      <c r="D58" s="1584"/>
      <c r="E58" s="1571">
        <v>60000</v>
      </c>
      <c r="F58" s="1585"/>
      <c r="G58" s="1585"/>
      <c r="H58" s="1573"/>
      <c r="I58" s="1573"/>
    </row>
    <row r="59" spans="1:9">
      <c r="A59" s="2749" t="s">
        <v>1185</v>
      </c>
      <c r="B59" s="2750"/>
      <c r="C59" s="1579" t="s">
        <v>1173</v>
      </c>
      <c r="D59" s="1580"/>
      <c r="E59" s="1581">
        <v>-100000</v>
      </c>
      <c r="F59" s="1582">
        <v>44014</v>
      </c>
      <c r="G59" s="1582">
        <v>44043</v>
      </c>
      <c r="H59" s="1586"/>
      <c r="I59" s="1586"/>
    </row>
    <row r="60" spans="1:9">
      <c r="A60" s="2753" t="s">
        <v>1186</v>
      </c>
      <c r="B60" s="2754"/>
      <c r="C60" s="1579" t="s">
        <v>1187</v>
      </c>
      <c r="D60" s="1580"/>
      <c r="E60" s="1581">
        <v>100000</v>
      </c>
      <c r="F60" s="1582"/>
      <c r="G60" s="1582"/>
      <c r="H60" s="1586"/>
      <c r="I60" s="1586"/>
    </row>
    <row r="61" spans="1:9">
      <c r="A61" s="2749" t="s">
        <v>1188</v>
      </c>
      <c r="B61" s="2750"/>
      <c r="C61" s="1579" t="s">
        <v>1173</v>
      </c>
      <c r="D61" s="1580"/>
      <c r="E61" s="1581">
        <v>-225000</v>
      </c>
      <c r="F61" s="1582">
        <v>44034</v>
      </c>
      <c r="G61" s="1582">
        <v>44043</v>
      </c>
      <c r="H61" s="1587"/>
      <c r="I61" s="1587"/>
    </row>
    <row r="62" spans="1:9">
      <c r="A62" s="2753" t="s">
        <v>1189</v>
      </c>
      <c r="B62" s="2754"/>
      <c r="C62" s="1579" t="s">
        <v>1190</v>
      </c>
      <c r="D62" s="1580"/>
      <c r="E62" s="1581">
        <v>225000</v>
      </c>
      <c r="F62" s="1582"/>
      <c r="G62" s="1582"/>
      <c r="H62" s="1586"/>
      <c r="I62" s="1586"/>
    </row>
    <row r="63" spans="1:9" ht="23.25" customHeight="1">
      <c r="A63" s="2761" t="s">
        <v>1191</v>
      </c>
      <c r="B63" s="2762"/>
      <c r="C63" s="1588" t="s">
        <v>1192</v>
      </c>
      <c r="D63" s="1589"/>
      <c r="E63" s="1590">
        <v>-3200</v>
      </c>
      <c r="F63" s="1591">
        <v>44104</v>
      </c>
      <c r="G63" s="1592">
        <v>44104</v>
      </c>
      <c r="H63" s="1573"/>
      <c r="I63" s="1573"/>
    </row>
    <row r="64" spans="1:9" ht="24" customHeight="1">
      <c r="A64" s="2763" t="s">
        <v>1193</v>
      </c>
      <c r="B64" s="2764"/>
      <c r="C64" s="1593" t="s">
        <v>1194</v>
      </c>
      <c r="D64" s="1594"/>
      <c r="E64" s="1595">
        <v>3200</v>
      </c>
      <c r="F64" s="1596"/>
      <c r="G64" s="1597"/>
      <c r="H64" s="1573"/>
      <c r="I64" s="1573"/>
    </row>
    <row r="65" spans="1:9" ht="52.5">
      <c r="A65" s="2765" t="s">
        <v>1195</v>
      </c>
      <c r="B65" s="2766"/>
      <c r="C65" s="1598" t="s">
        <v>1196</v>
      </c>
      <c r="D65" s="1599">
        <v>52400</v>
      </c>
      <c r="E65" s="1600"/>
      <c r="F65" s="1601" t="s">
        <v>1197</v>
      </c>
      <c r="G65" s="1602">
        <v>44135</v>
      </c>
      <c r="H65" s="1603"/>
      <c r="I65" s="1603"/>
    </row>
    <row r="66" spans="1:9" ht="15">
      <c r="A66" s="2763" t="s">
        <v>1198</v>
      </c>
      <c r="B66" s="2764"/>
      <c r="C66" s="1593" t="s">
        <v>1199</v>
      </c>
      <c r="D66" s="1594"/>
      <c r="E66" s="1595">
        <v>52400</v>
      </c>
      <c r="F66" s="1596"/>
      <c r="G66" s="1597"/>
      <c r="H66" s="1578"/>
      <c r="I66" s="1578"/>
    </row>
    <row r="67" spans="1:9" ht="22.5" customHeight="1">
      <c r="A67" s="2751" t="s">
        <v>1200</v>
      </c>
      <c r="B67" s="2752"/>
      <c r="C67" s="1604" t="s">
        <v>1173</v>
      </c>
      <c r="D67" s="1605"/>
      <c r="E67" s="1606">
        <v>-238000</v>
      </c>
      <c r="F67" s="1607">
        <v>44123</v>
      </c>
      <c r="G67" s="1607">
        <v>44135</v>
      </c>
      <c r="H67" s="1573"/>
      <c r="I67" s="1573"/>
    </row>
    <row r="68" spans="1:9" ht="15">
      <c r="A68" s="2753" t="s">
        <v>1201</v>
      </c>
      <c r="B68" s="2754"/>
      <c r="C68" s="1579" t="s">
        <v>1202</v>
      </c>
      <c r="D68" s="1580"/>
      <c r="E68" s="1581">
        <v>30000</v>
      </c>
      <c r="F68" s="1582"/>
      <c r="G68" s="1582"/>
      <c r="H68" s="1573"/>
      <c r="I68" s="1573"/>
    </row>
    <row r="69" spans="1:9" ht="15">
      <c r="A69" s="2753" t="s">
        <v>1203</v>
      </c>
      <c r="B69" s="2754"/>
      <c r="C69" s="1579" t="s">
        <v>260</v>
      </c>
      <c r="D69" s="1580"/>
      <c r="E69" s="1581">
        <v>144000</v>
      </c>
      <c r="F69" s="1582"/>
      <c r="G69" s="1582"/>
      <c r="H69" s="1573"/>
      <c r="I69" s="1573"/>
    </row>
    <row r="70" spans="1:9" ht="15">
      <c r="A70" s="2749" t="s">
        <v>1204</v>
      </c>
      <c r="B70" s="2750"/>
      <c r="C70" s="1579" t="s">
        <v>1190</v>
      </c>
      <c r="D70" s="1580"/>
      <c r="E70" s="1581">
        <v>64000</v>
      </c>
      <c r="F70" s="1582"/>
      <c r="G70" s="1582"/>
      <c r="H70" s="1578"/>
      <c r="I70" s="1578"/>
    </row>
    <row r="71" spans="1:9" ht="27" customHeight="1">
      <c r="A71" s="2751" t="s">
        <v>1205</v>
      </c>
      <c r="B71" s="2752"/>
      <c r="C71" s="1604" t="s">
        <v>1173</v>
      </c>
      <c r="D71" s="1605"/>
      <c r="E71" s="1606">
        <v>-240000</v>
      </c>
      <c r="F71" s="1607">
        <v>44182</v>
      </c>
      <c r="G71" s="1607">
        <v>44196</v>
      </c>
      <c r="H71" s="1573"/>
      <c r="I71" s="1573"/>
    </row>
    <row r="72" spans="1:9" ht="15">
      <c r="A72" s="2753" t="s">
        <v>1206</v>
      </c>
      <c r="B72" s="2754"/>
      <c r="C72" s="1579" t="s">
        <v>250</v>
      </c>
      <c r="D72" s="1580"/>
      <c r="E72" s="1581">
        <v>50000</v>
      </c>
      <c r="F72" s="1582"/>
      <c r="G72" s="1582"/>
      <c r="H72" s="1573"/>
      <c r="I72" s="1573"/>
    </row>
    <row r="73" spans="1:9" ht="15">
      <c r="A73" s="2753" t="s">
        <v>1207</v>
      </c>
      <c r="B73" s="2754"/>
      <c r="C73" s="1579" t="s">
        <v>1208</v>
      </c>
      <c r="D73" s="1580"/>
      <c r="E73" s="1581">
        <v>30000</v>
      </c>
      <c r="F73" s="1582"/>
      <c r="G73" s="1582"/>
      <c r="H73" s="1573"/>
      <c r="I73" s="1573"/>
    </row>
    <row r="74" spans="1:9" ht="27" customHeight="1">
      <c r="A74" s="2749" t="s">
        <v>1209</v>
      </c>
      <c r="B74" s="2750"/>
      <c r="C74" s="1579" t="s">
        <v>1187</v>
      </c>
      <c r="D74" s="1580"/>
      <c r="E74" s="1581">
        <v>160000</v>
      </c>
      <c r="F74" s="1582"/>
      <c r="G74" s="1582"/>
      <c r="H74" s="1573"/>
      <c r="I74" s="1573"/>
    </row>
    <row r="75" spans="1:9" ht="27" customHeight="1">
      <c r="A75" s="2751" t="s">
        <v>1210</v>
      </c>
      <c r="B75" s="2752"/>
      <c r="C75" s="1604" t="s">
        <v>1173</v>
      </c>
      <c r="D75" s="1605"/>
      <c r="E75" s="1606">
        <v>-55000</v>
      </c>
      <c r="F75" s="1607">
        <v>44210</v>
      </c>
      <c r="G75" s="1607">
        <v>44196</v>
      </c>
      <c r="H75" s="1573"/>
      <c r="I75" s="1573"/>
    </row>
    <row r="76" spans="1:9" ht="15">
      <c r="A76" s="2753" t="s">
        <v>1211</v>
      </c>
      <c r="B76" s="2754"/>
      <c r="C76" s="1579" t="s">
        <v>1187</v>
      </c>
      <c r="D76" s="1580"/>
      <c r="E76" s="1581">
        <v>55000</v>
      </c>
      <c r="F76" s="1582"/>
      <c r="G76" s="1582"/>
      <c r="H76" s="1573"/>
      <c r="I76" s="1573"/>
    </row>
    <row r="77" spans="1:9" ht="24">
      <c r="A77" s="2747" t="s">
        <v>1212</v>
      </c>
      <c r="B77" s="2748"/>
      <c r="C77" s="1569" t="s">
        <v>1168</v>
      </c>
      <c r="D77" s="1570">
        <v>54757</v>
      </c>
      <c r="E77" s="1571"/>
      <c r="F77" s="1572" t="s">
        <v>1213</v>
      </c>
      <c r="G77" s="1572">
        <v>44196</v>
      </c>
      <c r="H77" s="1578"/>
      <c r="I77" s="1578"/>
    </row>
    <row r="78" spans="1:9" ht="24" customHeight="1">
      <c r="A78" s="2755" t="s">
        <v>1214</v>
      </c>
      <c r="B78" s="2756"/>
      <c r="C78" s="1574" t="s">
        <v>1215</v>
      </c>
      <c r="D78" s="1575"/>
      <c r="E78" s="1576">
        <v>54757</v>
      </c>
      <c r="F78" s="1608"/>
      <c r="G78" s="1608"/>
      <c r="H78" s="1578"/>
      <c r="I78" s="1578"/>
    </row>
    <row r="79" spans="1:9" ht="15">
      <c r="A79" s="2749" t="s">
        <v>1216</v>
      </c>
      <c r="B79" s="2750"/>
      <c r="C79" s="1579" t="s">
        <v>255</v>
      </c>
      <c r="D79" s="1580">
        <v>2500</v>
      </c>
      <c r="E79" s="1581"/>
      <c r="F79" s="1582">
        <v>44196</v>
      </c>
      <c r="G79" s="1582">
        <v>44196</v>
      </c>
      <c r="H79" s="1573"/>
      <c r="I79" s="1573"/>
    </row>
    <row r="80" spans="1:9">
      <c r="A80" s="2753" t="s">
        <v>1217</v>
      </c>
      <c r="B80" s="2754"/>
      <c r="C80" s="1579" t="s">
        <v>1218</v>
      </c>
      <c r="D80" s="1580"/>
      <c r="E80" s="1581">
        <v>2500</v>
      </c>
      <c r="F80" s="1582"/>
      <c r="G80" s="1582"/>
      <c r="H80" s="1609"/>
      <c r="I80" s="1609"/>
    </row>
    <row r="81" spans="1:9">
      <c r="A81" s="2749" t="s">
        <v>1219</v>
      </c>
      <c r="B81" s="2750"/>
      <c r="C81" s="1579" t="s">
        <v>1220</v>
      </c>
      <c r="D81" s="1580">
        <v>-2600000</v>
      </c>
      <c r="E81" s="1581"/>
      <c r="F81" s="1582">
        <v>44196</v>
      </c>
      <c r="G81" s="1610">
        <v>44196</v>
      </c>
      <c r="H81" s="1611"/>
      <c r="I81" s="1611"/>
    </row>
    <row r="82" spans="1:9" ht="24" customHeight="1">
      <c r="A82" s="2749" t="s">
        <v>1221</v>
      </c>
      <c r="B82" s="2750"/>
      <c r="C82" s="1579" t="s">
        <v>1222</v>
      </c>
      <c r="D82" s="1580"/>
      <c r="E82" s="1581">
        <f>D81</f>
        <v>-2600000</v>
      </c>
      <c r="F82" s="1582"/>
      <c r="G82" s="1610"/>
      <c r="H82" s="1612"/>
      <c r="I82" s="1612"/>
    </row>
    <row r="83" spans="1:9">
      <c r="A83" s="2336" t="s">
        <v>220</v>
      </c>
      <c r="B83" s="2337"/>
      <c r="C83" s="279"/>
      <c r="D83" s="280">
        <f>SUM(D49:D82)</f>
        <v>-1895343</v>
      </c>
      <c r="E83" s="280">
        <f>SUM(E49:E82)</f>
        <v>-1895343</v>
      </c>
      <c r="F83" s="2338"/>
      <c r="G83" s="2339"/>
      <c r="H83" s="3"/>
      <c r="I83" s="3"/>
    </row>
    <row r="84" spans="1:9">
      <c r="A84" s="163"/>
      <c r="B84" s="163"/>
      <c r="C84" s="57"/>
      <c r="D84" s="57"/>
      <c r="E84" s="58"/>
      <c r="F84" s="3"/>
      <c r="G84" s="3"/>
      <c r="H84" s="3"/>
      <c r="I84" s="3"/>
    </row>
    <row r="85" spans="1:9">
      <c r="A85" s="2340" t="s">
        <v>439</v>
      </c>
      <c r="B85" s="2340"/>
      <c r="C85" s="2340"/>
      <c r="D85" s="2340"/>
      <c r="E85" s="2340"/>
      <c r="F85" s="2340"/>
      <c r="G85" s="2340"/>
      <c r="H85" s="2340"/>
      <c r="I85" s="2340"/>
    </row>
    <row r="86" spans="1:9">
      <c r="A86" s="3" t="s">
        <v>92</v>
      </c>
      <c r="B86" s="3"/>
      <c r="C86" s="3"/>
      <c r="D86" s="3"/>
      <c r="E86" s="3"/>
      <c r="F86" s="3"/>
      <c r="G86" s="3"/>
      <c r="H86" s="3"/>
      <c r="I86" s="3"/>
    </row>
    <row r="87" spans="1:9" ht="39" customHeight="1">
      <c r="A87" s="2332" t="s">
        <v>1223</v>
      </c>
      <c r="B87" s="2333"/>
      <c r="C87" s="2333"/>
      <c r="D87" s="2333"/>
      <c r="E87" s="2333"/>
      <c r="F87" s="2333"/>
      <c r="G87" s="2333"/>
      <c r="H87" s="2333"/>
      <c r="I87" s="2334"/>
    </row>
    <row r="88" spans="1:9">
      <c r="A88" s="2332"/>
      <c r="B88" s="2333"/>
      <c r="C88" s="2333"/>
      <c r="D88" s="2333"/>
      <c r="E88" s="2333"/>
      <c r="F88" s="2333"/>
      <c r="G88" s="2333"/>
      <c r="H88" s="2333"/>
      <c r="I88" s="2334"/>
    </row>
    <row r="89" spans="1:9">
      <c r="A89" s="2332"/>
      <c r="B89" s="2333"/>
      <c r="C89" s="2333"/>
      <c r="D89" s="2333"/>
      <c r="E89" s="2333"/>
      <c r="F89" s="2333"/>
      <c r="G89" s="2333"/>
      <c r="H89" s="2333"/>
      <c r="I89" s="2334"/>
    </row>
    <row r="90" spans="1:9">
      <c r="A90" s="3"/>
      <c r="B90" s="3"/>
      <c r="C90" s="3"/>
      <c r="D90" s="3"/>
      <c r="E90" s="3"/>
      <c r="F90" s="3"/>
      <c r="G90" s="3"/>
      <c r="H90" s="3"/>
      <c r="I90" s="3"/>
    </row>
    <row r="91" spans="1:9">
      <c r="A91" s="2335" t="s">
        <v>441</v>
      </c>
      <c r="B91" s="2335"/>
      <c r="C91" s="2335"/>
      <c r="D91" s="2335"/>
      <c r="E91" s="2335"/>
      <c r="F91" s="2335"/>
      <c r="G91" s="2335"/>
      <c r="H91" s="2335"/>
      <c r="I91" s="2335"/>
    </row>
    <row r="92" spans="1:9">
      <c r="A92" s="3" t="s">
        <v>92</v>
      </c>
      <c r="B92" s="3"/>
      <c r="C92" s="3"/>
      <c r="D92" s="3"/>
      <c r="E92" s="3"/>
      <c r="F92" s="3"/>
      <c r="G92" s="3"/>
      <c r="H92" s="3"/>
      <c r="I92" s="3"/>
    </row>
    <row r="93" spans="1:9">
      <c r="A93" s="2757" t="s">
        <v>1224</v>
      </c>
      <c r="B93" s="2758"/>
      <c r="C93" s="2758"/>
      <c r="D93" s="2758"/>
      <c r="E93" s="2758"/>
      <c r="F93" s="2758"/>
      <c r="G93" s="2758"/>
      <c r="H93" s="2758"/>
      <c r="I93" s="2759"/>
    </row>
    <row r="94" spans="1:9">
      <c r="A94" s="2757" t="s">
        <v>1225</v>
      </c>
      <c r="B94" s="2758"/>
      <c r="C94" s="2758"/>
      <c r="D94" s="2758"/>
      <c r="E94" s="2758"/>
      <c r="F94" s="2758"/>
      <c r="G94" s="2758"/>
      <c r="H94" s="2758"/>
      <c r="I94" s="2759"/>
    </row>
    <row r="95" spans="1:9">
      <c r="A95" s="2757" t="s">
        <v>284</v>
      </c>
      <c r="B95" s="2758"/>
      <c r="C95" s="2758"/>
      <c r="D95" s="2758"/>
      <c r="E95" s="2758"/>
      <c r="F95" s="2758"/>
      <c r="G95" s="2758"/>
      <c r="H95" s="2758"/>
      <c r="I95" s="2759"/>
    </row>
    <row r="96" spans="1:9">
      <c r="A96" s="2757" t="s">
        <v>1226</v>
      </c>
      <c r="B96" s="2758"/>
      <c r="C96" s="2758"/>
      <c r="D96" s="2758"/>
      <c r="E96" s="2758"/>
      <c r="F96" s="2758"/>
      <c r="G96" s="2758"/>
      <c r="H96" s="2758"/>
      <c r="I96" s="2759"/>
    </row>
    <row r="97" spans="1:9" ht="79.5" customHeight="1">
      <c r="A97" s="2538" t="s">
        <v>1227</v>
      </c>
      <c r="B97" s="2539"/>
      <c r="C97" s="2539"/>
      <c r="D97" s="2539"/>
      <c r="E97" s="2539"/>
      <c r="F97" s="2539"/>
      <c r="G97" s="2539"/>
      <c r="H97" s="2539"/>
      <c r="I97" s="2760"/>
    </row>
    <row r="98" spans="1:9">
      <c r="A98" s="2332"/>
      <c r="B98" s="2333"/>
      <c r="C98" s="2333"/>
      <c r="D98" s="2333"/>
      <c r="E98" s="2333"/>
      <c r="F98" s="2333"/>
      <c r="G98" s="2333"/>
      <c r="H98" s="2333"/>
      <c r="I98" s="2334"/>
    </row>
    <row r="99" spans="1:9">
      <c r="A99" s="2332"/>
      <c r="B99" s="2333"/>
      <c r="C99" s="2333"/>
      <c r="D99" s="2333"/>
      <c r="E99" s="2333"/>
      <c r="F99" s="2333"/>
      <c r="G99" s="2333"/>
      <c r="H99" s="2333"/>
      <c r="I99" s="2334"/>
    </row>
    <row r="100" spans="1:9">
      <c r="A100" s="163"/>
      <c r="B100" s="163"/>
      <c r="C100" s="163"/>
      <c r="D100" s="163"/>
      <c r="E100" s="163"/>
      <c r="F100" s="163"/>
      <c r="G100" s="163"/>
      <c r="H100" s="163"/>
      <c r="I100" s="163"/>
    </row>
    <row r="101" spans="1:9">
      <c r="A101" s="3" t="s">
        <v>442</v>
      </c>
      <c r="B101" s="3" t="s">
        <v>1228</v>
      </c>
    </row>
    <row r="102" spans="1:9">
      <c r="A102" s="3" t="s">
        <v>443</v>
      </c>
      <c r="B102" s="3" t="s">
        <v>1229</v>
      </c>
    </row>
    <row r="103" spans="1:9">
      <c r="A103" s="3"/>
    </row>
    <row r="104" spans="1:9">
      <c r="A104" s="3" t="s">
        <v>1230</v>
      </c>
    </row>
  </sheetData>
  <mergeCells count="79">
    <mergeCell ref="A20:I20"/>
    <mergeCell ref="F22:I22"/>
    <mergeCell ref="A15:A17"/>
    <mergeCell ref="A3:I3"/>
    <mergeCell ref="A5:B5"/>
    <mergeCell ref="D5:I5"/>
    <mergeCell ref="A6:B6"/>
    <mergeCell ref="D6:I6"/>
    <mergeCell ref="A7:B7"/>
    <mergeCell ref="D7:I7"/>
    <mergeCell ref="A8:B8"/>
    <mergeCell ref="D8:I8"/>
    <mergeCell ref="A9:B9"/>
    <mergeCell ref="D9:I9"/>
    <mergeCell ref="A11:I11"/>
    <mergeCell ref="A46:I46"/>
    <mergeCell ref="A48:B48"/>
    <mergeCell ref="F23:I23"/>
    <mergeCell ref="F24:I24"/>
    <mergeCell ref="F25:I25"/>
    <mergeCell ref="F26:I26"/>
    <mergeCell ref="C41:I41"/>
    <mergeCell ref="C42:I42"/>
    <mergeCell ref="C43:I43"/>
    <mergeCell ref="C44:I44"/>
    <mergeCell ref="F27:I27"/>
    <mergeCell ref="A29:I29"/>
    <mergeCell ref="A33:I33"/>
    <mergeCell ref="A37:I37"/>
    <mergeCell ref="C39:I39"/>
    <mergeCell ref="C40:I40"/>
    <mergeCell ref="A61:B61"/>
    <mergeCell ref="A50:B50"/>
    <mergeCell ref="A51:B51"/>
    <mergeCell ref="A52:B52"/>
    <mergeCell ref="A53:B53"/>
    <mergeCell ref="A54:B54"/>
    <mergeCell ref="A55:B55"/>
    <mergeCell ref="A56:B56"/>
    <mergeCell ref="A57:B57"/>
    <mergeCell ref="A58:B58"/>
    <mergeCell ref="A59:B59"/>
    <mergeCell ref="A60:B60"/>
    <mergeCell ref="A73:B73"/>
    <mergeCell ref="A62:B62"/>
    <mergeCell ref="A63:B63"/>
    <mergeCell ref="A64:B64"/>
    <mergeCell ref="A65:B65"/>
    <mergeCell ref="A66:B66"/>
    <mergeCell ref="A67:B67"/>
    <mergeCell ref="A99:I99"/>
    <mergeCell ref="A95:I95"/>
    <mergeCell ref="A96:I96"/>
    <mergeCell ref="A97:I97"/>
    <mergeCell ref="A80:B80"/>
    <mergeCell ref="A81:B81"/>
    <mergeCell ref="A82:B82"/>
    <mergeCell ref="A83:B83"/>
    <mergeCell ref="A89:I89"/>
    <mergeCell ref="A91:I91"/>
    <mergeCell ref="A93:I93"/>
    <mergeCell ref="A94:I94"/>
    <mergeCell ref="A98:I98"/>
    <mergeCell ref="A49:B49"/>
    <mergeCell ref="F83:G83"/>
    <mergeCell ref="A85:I85"/>
    <mergeCell ref="A87:I87"/>
    <mergeCell ref="A88:I88"/>
    <mergeCell ref="A74:B74"/>
    <mergeCell ref="A75:B75"/>
    <mergeCell ref="A76:B76"/>
    <mergeCell ref="A77:B77"/>
    <mergeCell ref="A78:B78"/>
    <mergeCell ref="A79:B79"/>
    <mergeCell ref="A68:B68"/>
    <mergeCell ref="A69:B69"/>
    <mergeCell ref="A70:B70"/>
    <mergeCell ref="A71:B71"/>
    <mergeCell ref="A72:B72"/>
  </mergeCells>
  <pageMargins left="0.23622047244094491" right="0.23622047244094491" top="0.74803149606299213" bottom="0.74803149606299213" header="0.31496062992125984" footer="0.31496062992125984"/>
  <pageSetup paperSize="9" scale="87" firstPageNumber="123" fitToHeight="4" orientation="landscape" useFirstPageNumber="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8.25"/>
  <cols>
    <col min="1" max="1" width="5.5" style="6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c r="A1" s="2317" t="s">
        <v>225</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1672" t="s">
        <v>101</v>
      </c>
      <c r="G5" s="1672" t="s">
        <v>36</v>
      </c>
      <c r="H5" s="1672" t="s">
        <v>342</v>
      </c>
      <c r="I5" s="2312"/>
      <c r="J5" s="2310"/>
      <c r="K5" s="1672" t="s">
        <v>101</v>
      </c>
      <c r="L5" s="1672" t="s">
        <v>36</v>
      </c>
      <c r="M5" s="1672" t="s">
        <v>342</v>
      </c>
      <c r="N5" s="2312"/>
      <c r="O5" s="2310"/>
      <c r="P5" s="1672" t="s">
        <v>101</v>
      </c>
      <c r="Q5" s="1672" t="s">
        <v>36</v>
      </c>
      <c r="R5" s="1672" t="s">
        <v>342</v>
      </c>
      <c r="S5" s="2312"/>
      <c r="T5" s="2310"/>
      <c r="U5" s="1672" t="s">
        <v>101</v>
      </c>
      <c r="V5" s="1672" t="s">
        <v>36</v>
      </c>
      <c r="W5" s="1672" t="s">
        <v>342</v>
      </c>
      <c r="X5" s="2312"/>
    </row>
    <row r="6" spans="1:24" ht="9.75">
      <c r="A6" s="1673" t="s">
        <v>0</v>
      </c>
      <c r="B6" s="2307" t="s">
        <v>1</v>
      </c>
      <c r="C6" s="2307"/>
      <c r="D6" s="1674" t="s">
        <v>25</v>
      </c>
      <c r="E6" s="1675">
        <v>41659045</v>
      </c>
      <c r="F6" s="1676">
        <v>41236718</v>
      </c>
      <c r="G6" s="1676">
        <v>41272550</v>
      </c>
      <c r="H6" s="1677">
        <v>100.08689343317769</v>
      </c>
      <c r="I6" s="1678">
        <v>38466448</v>
      </c>
      <c r="J6" s="1630">
        <v>5041200</v>
      </c>
      <c r="K6" s="1676">
        <v>4588024</v>
      </c>
      <c r="L6" s="1676">
        <v>4623856</v>
      </c>
      <c r="M6" s="1677">
        <v>100.78098981173595</v>
      </c>
      <c r="N6" s="1616">
        <v>5191378</v>
      </c>
      <c r="O6" s="1683">
        <v>36617845</v>
      </c>
      <c r="P6" s="1676">
        <v>36648694</v>
      </c>
      <c r="Q6" s="1676">
        <v>36648694</v>
      </c>
      <c r="R6" s="1677">
        <v>100</v>
      </c>
      <c r="S6" s="1616">
        <v>33275070</v>
      </c>
      <c r="T6" s="1630">
        <v>105717</v>
      </c>
      <c r="U6" s="1676">
        <v>105717</v>
      </c>
      <c r="V6" s="1676">
        <v>91566</v>
      </c>
      <c r="W6" s="1677">
        <v>86.614262606770907</v>
      </c>
      <c r="X6" s="1616">
        <v>97188</v>
      </c>
    </row>
    <row r="7" spans="1:24" ht="9.75">
      <c r="A7" s="1653" t="s">
        <v>2</v>
      </c>
      <c r="B7" s="2305" t="s">
        <v>46</v>
      </c>
      <c r="C7" s="2305"/>
      <c r="D7" s="1668" t="s">
        <v>25</v>
      </c>
      <c r="E7" s="1632">
        <v>3640000</v>
      </c>
      <c r="F7" s="1618">
        <v>3053700</v>
      </c>
      <c r="G7" s="1618">
        <v>3088916</v>
      </c>
      <c r="H7" s="1619">
        <v>101.15322395782167</v>
      </c>
      <c r="I7" s="1633">
        <v>3793905</v>
      </c>
      <c r="J7" s="1637">
        <v>3640000</v>
      </c>
      <c r="K7" s="1620">
        <v>3053700</v>
      </c>
      <c r="L7" s="1620">
        <v>3088916</v>
      </c>
      <c r="M7" s="1619">
        <v>101.15322395782167</v>
      </c>
      <c r="N7" s="1620">
        <v>3793905</v>
      </c>
      <c r="O7" s="1684"/>
      <c r="P7" s="1620"/>
      <c r="Q7" s="1620"/>
      <c r="R7" s="1619"/>
      <c r="S7" s="1620"/>
      <c r="T7" s="1647">
        <v>105717</v>
      </c>
      <c r="U7" s="1620">
        <v>105717</v>
      </c>
      <c r="V7" s="1620">
        <v>91566</v>
      </c>
      <c r="W7" s="1619">
        <v>86.614262606770907</v>
      </c>
      <c r="X7" s="1620">
        <v>97188</v>
      </c>
    </row>
    <row r="8" spans="1:24" ht="9.75">
      <c r="A8" s="1654" t="s">
        <v>3</v>
      </c>
      <c r="B8" s="2308" t="s">
        <v>47</v>
      </c>
      <c r="C8" s="2308"/>
      <c r="D8" s="1668" t="s">
        <v>25</v>
      </c>
      <c r="E8" s="1632">
        <v>1200</v>
      </c>
      <c r="F8" s="1618">
        <v>1200</v>
      </c>
      <c r="G8" s="1618">
        <v>1816</v>
      </c>
      <c r="H8" s="1619">
        <v>151.33333333333334</v>
      </c>
      <c r="I8" s="1633">
        <v>1220</v>
      </c>
      <c r="J8" s="1638">
        <v>1200</v>
      </c>
      <c r="K8" s="1618">
        <v>1200</v>
      </c>
      <c r="L8" s="1618">
        <v>1816</v>
      </c>
      <c r="M8" s="1619">
        <v>151.33333333333334</v>
      </c>
      <c r="N8" s="1618">
        <v>1220</v>
      </c>
      <c r="O8" s="1685"/>
      <c r="P8" s="1618"/>
      <c r="Q8" s="1618"/>
      <c r="R8" s="1619"/>
      <c r="S8" s="1618"/>
      <c r="T8" s="1632"/>
      <c r="U8" s="1618"/>
      <c r="V8" s="1618"/>
      <c r="W8" s="1619">
        <v>0</v>
      </c>
      <c r="X8" s="1618"/>
    </row>
    <row r="9" spans="1:24" ht="9.75">
      <c r="A9" s="1654" t="s">
        <v>4</v>
      </c>
      <c r="B9" s="1621" t="s">
        <v>62</v>
      </c>
      <c r="C9" s="1659"/>
      <c r="D9" s="1668" t="s">
        <v>25</v>
      </c>
      <c r="E9" s="1632">
        <v>38017845</v>
      </c>
      <c r="F9" s="1618">
        <v>38181818</v>
      </c>
      <c r="G9" s="1618">
        <v>38181818</v>
      </c>
      <c r="H9" s="1619">
        <v>100</v>
      </c>
      <c r="I9" s="1633">
        <v>34671323</v>
      </c>
      <c r="J9" s="1638">
        <v>1400000</v>
      </c>
      <c r="K9" s="1618">
        <v>1533124</v>
      </c>
      <c r="L9" s="1618">
        <v>1533124</v>
      </c>
      <c r="M9" s="1619">
        <v>100</v>
      </c>
      <c r="N9" s="1618">
        <v>1396253</v>
      </c>
      <c r="O9" s="1685">
        <v>36617845</v>
      </c>
      <c r="P9" s="1618">
        <v>36648694</v>
      </c>
      <c r="Q9" s="1618">
        <v>36648694</v>
      </c>
      <c r="R9" s="1619">
        <v>100</v>
      </c>
      <c r="S9" s="1618">
        <v>33275070</v>
      </c>
      <c r="T9" s="1632"/>
      <c r="U9" s="1618"/>
      <c r="V9" s="1618"/>
      <c r="W9" s="1619">
        <v>0</v>
      </c>
      <c r="X9" s="1618"/>
    </row>
    <row r="10" spans="1:24" ht="9.75">
      <c r="A10" s="1652" t="s">
        <v>5</v>
      </c>
      <c r="B10" s="2320" t="s">
        <v>7</v>
      </c>
      <c r="C10" s="2320"/>
      <c r="D10" s="1668" t="s">
        <v>25</v>
      </c>
      <c r="E10" s="1634"/>
      <c r="F10" s="1617"/>
      <c r="G10" s="1617"/>
      <c r="H10" s="1615"/>
      <c r="I10" s="1635"/>
      <c r="J10" s="1639"/>
      <c r="K10" s="1617"/>
      <c r="L10" s="1617"/>
      <c r="M10" s="1615"/>
      <c r="N10" s="1617"/>
      <c r="O10" s="1686"/>
      <c r="P10" s="1617"/>
      <c r="Q10" s="1617"/>
      <c r="R10" s="1615"/>
      <c r="S10" s="1617"/>
      <c r="T10" s="1634"/>
      <c r="U10" s="1617"/>
      <c r="V10" s="1617"/>
      <c r="W10" s="1615"/>
      <c r="X10" s="1617"/>
    </row>
    <row r="11" spans="1:24" ht="9.75">
      <c r="A11" s="1652" t="s">
        <v>6</v>
      </c>
      <c r="B11" s="2320" t="s">
        <v>9</v>
      </c>
      <c r="C11" s="2320"/>
      <c r="D11" s="1668" t="s">
        <v>25</v>
      </c>
      <c r="E11" s="1630">
        <v>41659045</v>
      </c>
      <c r="F11" s="1616">
        <v>41236718</v>
      </c>
      <c r="G11" s="1616">
        <v>41104446.560000002</v>
      </c>
      <c r="H11" s="1615">
        <v>99.679238682380117</v>
      </c>
      <c r="I11" s="1631">
        <v>38357658</v>
      </c>
      <c r="J11" s="1630">
        <v>5041200</v>
      </c>
      <c r="K11" s="1616">
        <v>4588024</v>
      </c>
      <c r="L11" s="1616">
        <v>4455752.9800000004</v>
      </c>
      <c r="M11" s="1615">
        <v>97.117037312795247</v>
      </c>
      <c r="N11" s="1616">
        <v>5082588</v>
      </c>
      <c r="O11" s="1683">
        <v>36617845</v>
      </c>
      <c r="P11" s="1616">
        <v>36648694</v>
      </c>
      <c r="Q11" s="1616">
        <v>36648694</v>
      </c>
      <c r="R11" s="1615">
        <v>100</v>
      </c>
      <c r="S11" s="1616">
        <v>33275070</v>
      </c>
      <c r="T11" s="1630">
        <v>71700</v>
      </c>
      <c r="U11" s="1616">
        <v>71700</v>
      </c>
      <c r="V11" s="1616">
        <v>56192</v>
      </c>
      <c r="W11" s="1615">
        <v>78.370990237099022</v>
      </c>
      <c r="X11" s="1616">
        <v>59693</v>
      </c>
    </row>
    <row r="12" spans="1:24" ht="9.75">
      <c r="A12" s="1655" t="s">
        <v>8</v>
      </c>
      <c r="B12" s="2321" t="s">
        <v>28</v>
      </c>
      <c r="C12" s="2321"/>
      <c r="D12" s="1668" t="s">
        <v>25</v>
      </c>
      <c r="E12" s="1632">
        <v>750000</v>
      </c>
      <c r="F12" s="1618">
        <v>643566</v>
      </c>
      <c r="G12" s="1618">
        <v>628674.17000000004</v>
      </c>
      <c r="H12" s="1619">
        <v>97.68604463256294</v>
      </c>
      <c r="I12" s="1633">
        <v>887288</v>
      </c>
      <c r="J12" s="1640">
        <v>750000</v>
      </c>
      <c r="K12" s="1622">
        <v>612000</v>
      </c>
      <c r="L12" s="1622">
        <v>597108.17000000004</v>
      </c>
      <c r="M12" s="1619">
        <v>97.566694444444451</v>
      </c>
      <c r="N12" s="1622">
        <v>805347</v>
      </c>
      <c r="O12" s="1687">
        <v>0</v>
      </c>
      <c r="P12" s="1622">
        <v>31566</v>
      </c>
      <c r="Q12" s="1622">
        <v>31566</v>
      </c>
      <c r="R12" s="1619">
        <v>100</v>
      </c>
      <c r="S12" s="1622">
        <v>81941</v>
      </c>
      <c r="T12" s="1648">
        <v>2000</v>
      </c>
      <c r="U12" s="1622">
        <v>2000</v>
      </c>
      <c r="V12" s="1622">
        <v>0</v>
      </c>
      <c r="W12" s="1619">
        <v>0</v>
      </c>
      <c r="X12" s="1622"/>
    </row>
    <row r="13" spans="1:24" ht="9.75">
      <c r="A13" s="1653" t="s">
        <v>10</v>
      </c>
      <c r="B13" s="2305" t="s">
        <v>29</v>
      </c>
      <c r="C13" s="2305"/>
      <c r="D13" s="1668" t="s">
        <v>25</v>
      </c>
      <c r="E13" s="1632">
        <v>1000000</v>
      </c>
      <c r="F13" s="1618">
        <v>880000</v>
      </c>
      <c r="G13" s="1618">
        <v>825453</v>
      </c>
      <c r="H13" s="1619">
        <v>93.801477272727269</v>
      </c>
      <c r="I13" s="1633">
        <v>876998</v>
      </c>
      <c r="J13" s="1640">
        <v>1000000</v>
      </c>
      <c r="K13" s="1618">
        <v>880000</v>
      </c>
      <c r="L13" s="1618">
        <v>825453</v>
      </c>
      <c r="M13" s="1619">
        <v>93.801477272727269</v>
      </c>
      <c r="N13" s="1618">
        <v>876998</v>
      </c>
      <c r="O13" s="1685"/>
      <c r="P13" s="1618"/>
      <c r="Q13" s="1618"/>
      <c r="R13" s="1619"/>
      <c r="S13" s="1618"/>
      <c r="T13" s="1632">
        <v>59000</v>
      </c>
      <c r="U13" s="1618">
        <v>59000</v>
      </c>
      <c r="V13" s="1618">
        <v>48177</v>
      </c>
      <c r="W13" s="1619">
        <v>81.655932203389838</v>
      </c>
      <c r="X13" s="1618">
        <v>54271</v>
      </c>
    </row>
    <row r="14" spans="1:24" ht="9.75">
      <c r="A14" s="1653" t="s">
        <v>11</v>
      </c>
      <c r="B14" s="1658" t="s">
        <v>63</v>
      </c>
      <c r="C14" s="1658"/>
      <c r="D14" s="1668" t="s">
        <v>25</v>
      </c>
      <c r="E14" s="1632"/>
      <c r="F14" s="1618"/>
      <c r="G14" s="1618"/>
      <c r="H14" s="1619"/>
      <c r="I14" s="1633"/>
      <c r="J14" s="1640"/>
      <c r="K14" s="1618"/>
      <c r="L14" s="1618"/>
      <c r="M14" s="1619"/>
      <c r="N14" s="1618"/>
      <c r="O14" s="1685"/>
      <c r="P14" s="1618"/>
      <c r="Q14" s="1618"/>
      <c r="R14" s="1619"/>
      <c r="S14" s="1618"/>
      <c r="T14" s="1632"/>
      <c r="U14" s="1618"/>
      <c r="V14" s="1618"/>
      <c r="W14" s="1619"/>
      <c r="X14" s="1618"/>
    </row>
    <row r="15" spans="1:24" ht="9.75">
      <c r="A15" s="1653" t="s">
        <v>12</v>
      </c>
      <c r="B15" s="2305" t="s">
        <v>64</v>
      </c>
      <c r="C15" s="2305"/>
      <c r="D15" s="1668" t="s">
        <v>25</v>
      </c>
      <c r="E15" s="1632">
        <v>450000</v>
      </c>
      <c r="F15" s="1618">
        <v>780000</v>
      </c>
      <c r="G15" s="1618">
        <v>763733</v>
      </c>
      <c r="H15" s="1619">
        <v>97.914487179487182</v>
      </c>
      <c r="I15" s="1633">
        <v>397826</v>
      </c>
      <c r="J15" s="1640">
        <v>450000</v>
      </c>
      <c r="K15" s="1618">
        <v>780000</v>
      </c>
      <c r="L15" s="1618">
        <v>763733</v>
      </c>
      <c r="M15" s="1619">
        <v>97.914487179487182</v>
      </c>
      <c r="N15" s="1618">
        <v>397826</v>
      </c>
      <c r="O15" s="1685"/>
      <c r="P15" s="1618"/>
      <c r="Q15" s="1618"/>
      <c r="R15" s="1619"/>
      <c r="S15" s="1618"/>
      <c r="T15" s="1632">
        <v>3000</v>
      </c>
      <c r="U15" s="1618">
        <v>3000</v>
      </c>
      <c r="V15" s="1618">
        <v>2517</v>
      </c>
      <c r="W15" s="1619">
        <v>83.899999999999991</v>
      </c>
      <c r="X15" s="1618">
        <v>0</v>
      </c>
    </row>
    <row r="16" spans="1:24" ht="9.75">
      <c r="A16" s="1653" t="s">
        <v>13</v>
      </c>
      <c r="B16" s="2305" t="s">
        <v>30</v>
      </c>
      <c r="C16" s="2305"/>
      <c r="D16" s="1668" t="s">
        <v>25</v>
      </c>
      <c r="E16" s="1632">
        <v>30000</v>
      </c>
      <c r="F16" s="1618">
        <v>6000</v>
      </c>
      <c r="G16" s="1618">
        <v>5026</v>
      </c>
      <c r="H16" s="1619">
        <v>83.766666666666666</v>
      </c>
      <c r="I16" s="1633">
        <v>39828</v>
      </c>
      <c r="J16" s="1640">
        <v>30000</v>
      </c>
      <c r="K16" s="1618">
        <v>6000</v>
      </c>
      <c r="L16" s="1618">
        <v>5026</v>
      </c>
      <c r="M16" s="1619">
        <v>83.766666666666666</v>
      </c>
      <c r="N16" s="1618">
        <v>39828</v>
      </c>
      <c r="O16" s="1685"/>
      <c r="P16" s="1618"/>
      <c r="Q16" s="1618"/>
      <c r="R16" s="1619"/>
      <c r="S16" s="1618"/>
      <c r="T16" s="1632"/>
      <c r="U16" s="1618"/>
      <c r="V16" s="1618"/>
      <c r="W16" s="1619"/>
      <c r="X16" s="1618"/>
    </row>
    <row r="17" spans="1:24" ht="9.75">
      <c r="A17" s="1653" t="s">
        <v>14</v>
      </c>
      <c r="B17" s="1658" t="s">
        <v>48</v>
      </c>
      <c r="C17" s="1658"/>
      <c r="D17" s="1668" t="s">
        <v>25</v>
      </c>
      <c r="E17" s="1632">
        <v>30000</v>
      </c>
      <c r="F17" s="1618">
        <v>12000</v>
      </c>
      <c r="G17" s="1618">
        <v>11005</v>
      </c>
      <c r="H17" s="1619">
        <v>91.708333333333343</v>
      </c>
      <c r="I17" s="1633">
        <v>44433</v>
      </c>
      <c r="J17" s="1640">
        <v>30000</v>
      </c>
      <c r="K17" s="1618">
        <v>12000</v>
      </c>
      <c r="L17" s="1618">
        <v>11005</v>
      </c>
      <c r="M17" s="1619">
        <v>91.708333333333343</v>
      </c>
      <c r="N17" s="1618">
        <v>44433</v>
      </c>
      <c r="O17" s="1685"/>
      <c r="P17" s="1618"/>
      <c r="Q17" s="1618"/>
      <c r="R17" s="1619"/>
      <c r="S17" s="1618"/>
      <c r="T17" s="1632"/>
      <c r="U17" s="1618"/>
      <c r="V17" s="1618"/>
      <c r="W17" s="1619"/>
      <c r="X17" s="1618"/>
    </row>
    <row r="18" spans="1:24" ht="9.75">
      <c r="A18" s="1653" t="s">
        <v>15</v>
      </c>
      <c r="B18" s="2305" t="s">
        <v>31</v>
      </c>
      <c r="C18" s="2305"/>
      <c r="D18" s="1668" t="s">
        <v>25</v>
      </c>
      <c r="E18" s="1632">
        <v>1072852</v>
      </c>
      <c r="F18" s="1618">
        <v>522421</v>
      </c>
      <c r="G18" s="1618">
        <v>484954</v>
      </c>
      <c r="H18" s="1619">
        <v>92.828197947632276</v>
      </c>
      <c r="I18" s="1633">
        <v>1206394</v>
      </c>
      <c r="J18" s="1640">
        <v>1072852</v>
      </c>
      <c r="K18" s="1618">
        <v>491572</v>
      </c>
      <c r="L18" s="1618">
        <v>454105</v>
      </c>
      <c r="M18" s="1619">
        <v>92.378125686572872</v>
      </c>
      <c r="N18" s="1618">
        <v>1206394</v>
      </c>
      <c r="O18" s="1685"/>
      <c r="P18" s="1618">
        <v>30849</v>
      </c>
      <c r="Q18" s="1618">
        <v>30849</v>
      </c>
      <c r="R18" s="1619"/>
      <c r="S18" s="1618"/>
      <c r="T18" s="1632">
        <v>5000</v>
      </c>
      <c r="U18" s="1618">
        <v>4900</v>
      </c>
      <c r="V18" s="1618">
        <v>2723</v>
      </c>
      <c r="W18" s="1619">
        <v>55.571428571428569</v>
      </c>
      <c r="X18" s="1618">
        <v>2722</v>
      </c>
    </row>
    <row r="19" spans="1:24" ht="9.75">
      <c r="A19" s="1653" t="s">
        <v>16</v>
      </c>
      <c r="B19" s="2305" t="s">
        <v>32</v>
      </c>
      <c r="C19" s="2305"/>
      <c r="D19" s="1668" t="s">
        <v>25</v>
      </c>
      <c r="E19" s="1632">
        <v>26987347</v>
      </c>
      <c r="F19" s="1618">
        <v>26991047</v>
      </c>
      <c r="G19" s="1618">
        <v>26991047</v>
      </c>
      <c r="H19" s="1619">
        <v>100</v>
      </c>
      <c r="I19" s="1633">
        <v>24463510</v>
      </c>
      <c r="J19" s="1641">
        <v>0</v>
      </c>
      <c r="K19" s="1618">
        <v>3700</v>
      </c>
      <c r="L19" s="1618">
        <v>3700</v>
      </c>
      <c r="M19" s="1619">
        <v>100</v>
      </c>
      <c r="N19" s="1618">
        <v>13600</v>
      </c>
      <c r="O19" s="1685">
        <v>26987347</v>
      </c>
      <c r="P19" s="1618">
        <v>26987347</v>
      </c>
      <c r="Q19" s="1618">
        <v>26987347</v>
      </c>
      <c r="R19" s="1619">
        <v>100</v>
      </c>
      <c r="S19" s="1618">
        <v>24449910</v>
      </c>
      <c r="T19" s="1650"/>
      <c r="U19" s="1624"/>
      <c r="V19" s="1624"/>
      <c r="W19" s="1619"/>
      <c r="X19" s="1624"/>
    </row>
    <row r="20" spans="1:24" ht="9.75">
      <c r="A20" s="1653" t="s">
        <v>17</v>
      </c>
      <c r="B20" s="2305" t="s">
        <v>49</v>
      </c>
      <c r="C20" s="2305"/>
      <c r="D20" s="1668" t="s">
        <v>25</v>
      </c>
      <c r="E20" s="1632">
        <v>9213071</v>
      </c>
      <c r="F20" s="1618">
        <v>9175339</v>
      </c>
      <c r="G20" s="1618">
        <v>9175339</v>
      </c>
      <c r="H20" s="1619">
        <v>100</v>
      </c>
      <c r="I20" s="1633">
        <v>8363248</v>
      </c>
      <c r="J20" s="1640">
        <v>120000</v>
      </c>
      <c r="K20" s="1618">
        <v>113834</v>
      </c>
      <c r="L20" s="1618">
        <v>113834</v>
      </c>
      <c r="M20" s="1619">
        <v>100</v>
      </c>
      <c r="N20" s="1618">
        <v>106927</v>
      </c>
      <c r="O20" s="1685">
        <v>9093071</v>
      </c>
      <c r="P20" s="1618">
        <v>9061505</v>
      </c>
      <c r="Q20" s="1618">
        <v>9061505</v>
      </c>
      <c r="R20" s="1619">
        <v>100</v>
      </c>
      <c r="S20" s="1618">
        <v>8256321</v>
      </c>
      <c r="T20" s="1632"/>
      <c r="U20" s="1618"/>
      <c r="V20" s="1618"/>
      <c r="W20" s="1619"/>
      <c r="X20" s="1618"/>
    </row>
    <row r="21" spans="1:24" ht="9.75">
      <c r="A21" s="1653" t="s">
        <v>18</v>
      </c>
      <c r="B21" s="2305" t="s">
        <v>50</v>
      </c>
      <c r="C21" s="2305"/>
      <c r="D21" s="1668" t="s">
        <v>25</v>
      </c>
      <c r="E21" s="1632">
        <v>567427</v>
      </c>
      <c r="F21" s="1618">
        <v>567373</v>
      </c>
      <c r="G21" s="1618">
        <v>567372.81000000006</v>
      </c>
      <c r="H21" s="1619">
        <v>99.999966512329635</v>
      </c>
      <c r="I21" s="1633">
        <v>506224</v>
      </c>
      <c r="J21" s="1640">
        <v>30000</v>
      </c>
      <c r="K21" s="1618">
        <v>29946</v>
      </c>
      <c r="L21" s="1618">
        <v>29945.81</v>
      </c>
      <c r="M21" s="1619">
        <v>99.999365524610965</v>
      </c>
      <c r="N21" s="1618">
        <v>19326</v>
      </c>
      <c r="O21" s="1685">
        <v>537427</v>
      </c>
      <c r="P21" s="1618">
        <v>537427</v>
      </c>
      <c r="Q21" s="1618">
        <v>537427</v>
      </c>
      <c r="R21" s="1619">
        <v>100</v>
      </c>
      <c r="S21" s="1618">
        <v>486898</v>
      </c>
      <c r="T21" s="1632"/>
      <c r="U21" s="1618"/>
      <c r="V21" s="1618"/>
      <c r="W21" s="1619"/>
      <c r="X21" s="1618"/>
    </row>
    <row r="22" spans="1:24" ht="9.75">
      <c r="A22" s="1653" t="s">
        <v>19</v>
      </c>
      <c r="B22" s="2305" t="s">
        <v>65</v>
      </c>
      <c r="C22" s="2305"/>
      <c r="D22" s="1668" t="s">
        <v>25</v>
      </c>
      <c r="E22" s="1632">
        <v>1500</v>
      </c>
      <c r="F22" s="1618">
        <v>1500</v>
      </c>
      <c r="G22" s="1618">
        <v>1500</v>
      </c>
      <c r="H22" s="1619">
        <v>100</v>
      </c>
      <c r="I22" s="1633">
        <v>1500</v>
      </c>
      <c r="J22" s="1640">
        <v>1500</v>
      </c>
      <c r="K22" s="1618">
        <v>1500</v>
      </c>
      <c r="L22" s="1618">
        <v>1500</v>
      </c>
      <c r="M22" s="1619">
        <v>100</v>
      </c>
      <c r="N22" s="1618">
        <v>1500</v>
      </c>
      <c r="O22" s="1685"/>
      <c r="P22" s="1618"/>
      <c r="Q22" s="1618"/>
      <c r="R22" s="1619"/>
      <c r="S22" s="1618"/>
      <c r="T22" s="1632">
        <v>2700</v>
      </c>
      <c r="U22" s="1618">
        <v>2800</v>
      </c>
      <c r="V22" s="1618">
        <v>2775</v>
      </c>
      <c r="W22" s="1619">
        <v>99.107142857142861</v>
      </c>
      <c r="X22" s="1618">
        <v>2700</v>
      </c>
    </row>
    <row r="23" spans="1:24" ht="9.75">
      <c r="A23" s="1653" t="s">
        <v>20</v>
      </c>
      <c r="B23" s="1658" t="s">
        <v>66</v>
      </c>
      <c r="C23" s="1658"/>
      <c r="D23" s="1668" t="s">
        <v>25</v>
      </c>
      <c r="E23" s="1632">
        <v>0</v>
      </c>
      <c r="F23" s="1618">
        <v>0</v>
      </c>
      <c r="G23" s="1618">
        <v>0</v>
      </c>
      <c r="H23" s="1619">
        <v>0</v>
      </c>
      <c r="I23" s="1633">
        <v>5000</v>
      </c>
      <c r="J23" s="1640">
        <v>0</v>
      </c>
      <c r="K23" s="1618">
        <v>0</v>
      </c>
      <c r="L23" s="1618">
        <v>0</v>
      </c>
      <c r="M23" s="1619">
        <v>0</v>
      </c>
      <c r="N23" s="1618">
        <v>5000</v>
      </c>
      <c r="O23" s="1685"/>
      <c r="P23" s="1618"/>
      <c r="Q23" s="1618"/>
      <c r="R23" s="1619"/>
      <c r="S23" s="1618"/>
      <c r="T23" s="1632"/>
      <c r="U23" s="1618"/>
      <c r="V23" s="1618"/>
      <c r="W23" s="1619"/>
      <c r="X23" s="1618"/>
    </row>
    <row r="24" spans="1:24" ht="9.75">
      <c r="A24" s="1653" t="s">
        <v>21</v>
      </c>
      <c r="B24" s="1658" t="s">
        <v>73</v>
      </c>
      <c r="C24" s="1658"/>
      <c r="D24" s="1668" t="s">
        <v>25</v>
      </c>
      <c r="E24" s="1632"/>
      <c r="F24" s="1618"/>
      <c r="G24" s="1618"/>
      <c r="H24" s="1619"/>
      <c r="I24" s="1633"/>
      <c r="J24" s="1640"/>
      <c r="K24" s="1618"/>
      <c r="L24" s="1618"/>
      <c r="M24" s="1619"/>
      <c r="N24" s="1618"/>
      <c r="O24" s="1685"/>
      <c r="P24" s="1618"/>
      <c r="Q24" s="1618"/>
      <c r="R24" s="1619"/>
      <c r="S24" s="1618"/>
      <c r="T24" s="1632"/>
      <c r="U24" s="1618"/>
      <c r="V24" s="1618"/>
      <c r="W24" s="1619"/>
      <c r="X24" s="1618"/>
    </row>
    <row r="25" spans="1:24" ht="9.75">
      <c r="A25" s="1655" t="s">
        <v>22</v>
      </c>
      <c r="B25" s="1661" t="s">
        <v>68</v>
      </c>
      <c r="C25" s="1661"/>
      <c r="D25" s="1668" t="s">
        <v>25</v>
      </c>
      <c r="E25" s="1632"/>
      <c r="F25" s="1618"/>
      <c r="G25" s="1618"/>
      <c r="H25" s="1619"/>
      <c r="I25" s="1633"/>
      <c r="J25" s="1640"/>
      <c r="K25" s="1622"/>
      <c r="L25" s="1622"/>
      <c r="M25" s="1619"/>
      <c r="N25" s="1622"/>
      <c r="O25" s="1687"/>
      <c r="P25" s="1622"/>
      <c r="Q25" s="1622"/>
      <c r="R25" s="1619"/>
      <c r="S25" s="1622"/>
      <c r="T25" s="1648"/>
      <c r="U25" s="1622"/>
      <c r="V25" s="1622"/>
      <c r="W25" s="1619"/>
      <c r="X25" s="1622"/>
    </row>
    <row r="26" spans="1:24" ht="9.75">
      <c r="A26" s="1653" t="s">
        <v>23</v>
      </c>
      <c r="B26" s="2305" t="s">
        <v>69</v>
      </c>
      <c r="C26" s="2305"/>
      <c r="D26" s="1668" t="s">
        <v>25</v>
      </c>
      <c r="E26" s="1632">
        <v>737848</v>
      </c>
      <c r="F26" s="1618">
        <v>737472</v>
      </c>
      <c r="G26" s="1618">
        <v>737472</v>
      </c>
      <c r="H26" s="1625">
        <v>100</v>
      </c>
      <c r="I26" s="1633">
        <v>728575</v>
      </c>
      <c r="J26" s="1640">
        <v>737848</v>
      </c>
      <c r="K26" s="1623">
        <v>737472</v>
      </c>
      <c r="L26" s="1623">
        <v>737472</v>
      </c>
      <c r="M26" s="1619">
        <v>100</v>
      </c>
      <c r="N26" s="1623">
        <v>728575</v>
      </c>
      <c r="O26" s="1688"/>
      <c r="P26" s="1623"/>
      <c r="Q26" s="1623"/>
      <c r="R26" s="1619"/>
      <c r="S26" s="1623"/>
      <c r="T26" s="1651"/>
      <c r="U26" s="1626"/>
      <c r="V26" s="1626"/>
      <c r="W26" s="1619"/>
      <c r="X26" s="1626"/>
    </row>
    <row r="27" spans="1:24" ht="9.75">
      <c r="A27" s="1653" t="s">
        <v>45</v>
      </c>
      <c r="B27" s="1658" t="s">
        <v>70</v>
      </c>
      <c r="C27" s="1658"/>
      <c r="D27" s="1668" t="s">
        <v>25</v>
      </c>
      <c r="E27" s="1632"/>
      <c r="F27" s="1618"/>
      <c r="G27" s="1618"/>
      <c r="H27" s="1625"/>
      <c r="I27" s="1633"/>
      <c r="J27" s="1640">
        <v>0</v>
      </c>
      <c r="K27" s="1623"/>
      <c r="L27" s="1623"/>
      <c r="M27" s="1619"/>
      <c r="N27" s="1623"/>
      <c r="O27" s="1688"/>
      <c r="P27" s="1623"/>
      <c r="Q27" s="1623"/>
      <c r="R27" s="1619"/>
      <c r="S27" s="1623"/>
      <c r="T27" s="1651"/>
      <c r="U27" s="1626"/>
      <c r="V27" s="1626"/>
      <c r="W27" s="1619"/>
      <c r="X27" s="1626"/>
    </row>
    <row r="28" spans="1:24" ht="9.75">
      <c r="A28" s="1653" t="s">
        <v>51</v>
      </c>
      <c r="B28" s="1658" t="s">
        <v>74</v>
      </c>
      <c r="C28" s="1658"/>
      <c r="D28" s="1668" t="s">
        <v>25</v>
      </c>
      <c r="E28" s="1632">
        <v>714000</v>
      </c>
      <c r="F28" s="1618">
        <v>780000</v>
      </c>
      <c r="G28" s="1618">
        <v>777228.58</v>
      </c>
      <c r="H28" s="1625">
        <v>102.81</v>
      </c>
      <c r="I28" s="1633">
        <v>710336</v>
      </c>
      <c r="J28" s="1640">
        <v>714000</v>
      </c>
      <c r="K28" s="1623">
        <v>780000</v>
      </c>
      <c r="L28" s="1623">
        <v>777229</v>
      </c>
      <c r="M28" s="1619">
        <v>99.644743589743584</v>
      </c>
      <c r="N28" s="1623">
        <v>710336</v>
      </c>
      <c r="O28" s="1688"/>
      <c r="P28" s="1623"/>
      <c r="Q28" s="1623"/>
      <c r="R28" s="1619"/>
      <c r="S28" s="1623"/>
      <c r="T28" s="1651"/>
      <c r="U28" s="1626"/>
      <c r="V28" s="1626"/>
      <c r="W28" s="1619"/>
      <c r="X28" s="1626"/>
    </row>
    <row r="29" spans="1:24" ht="9.75">
      <c r="A29" s="1653" t="s">
        <v>52</v>
      </c>
      <c r="B29" s="2305" t="s">
        <v>67</v>
      </c>
      <c r="C29" s="2305"/>
      <c r="D29" s="1668" t="s">
        <v>25</v>
      </c>
      <c r="E29" s="1632">
        <v>105000</v>
      </c>
      <c r="F29" s="1618">
        <v>140000</v>
      </c>
      <c r="G29" s="1618">
        <v>135642</v>
      </c>
      <c r="H29" s="1625">
        <v>96.887142857142862</v>
      </c>
      <c r="I29" s="1633">
        <v>126498</v>
      </c>
      <c r="J29" s="1640">
        <v>105000</v>
      </c>
      <c r="K29" s="1623">
        <v>140000</v>
      </c>
      <c r="L29" s="1623">
        <v>135642</v>
      </c>
      <c r="M29" s="1619">
        <v>96.887142857142862</v>
      </c>
      <c r="N29" s="1623">
        <v>126498</v>
      </c>
      <c r="O29" s="1688"/>
      <c r="P29" s="1623"/>
      <c r="Q29" s="1623"/>
      <c r="R29" s="1619"/>
      <c r="S29" s="1623"/>
      <c r="T29" s="1651"/>
      <c r="U29" s="1626"/>
      <c r="V29" s="1626"/>
      <c r="W29" s="1619"/>
      <c r="X29" s="1626"/>
    </row>
    <row r="30" spans="1:24" ht="9.75">
      <c r="A30" s="1653" t="s">
        <v>54</v>
      </c>
      <c r="B30" s="1658" t="s">
        <v>53</v>
      </c>
      <c r="C30" s="1658"/>
      <c r="D30" s="1668" t="s">
        <v>25</v>
      </c>
      <c r="E30" s="1632"/>
      <c r="F30" s="1618"/>
      <c r="G30" s="1618"/>
      <c r="H30" s="1625"/>
      <c r="I30" s="1633"/>
      <c r="J30" s="1640"/>
      <c r="K30" s="1623"/>
      <c r="L30" s="1623"/>
      <c r="M30" s="1619"/>
      <c r="N30" s="1623"/>
      <c r="O30" s="1688"/>
      <c r="P30" s="1623"/>
      <c r="Q30" s="1623"/>
      <c r="R30" s="1619"/>
      <c r="S30" s="1623"/>
      <c r="T30" s="1651"/>
      <c r="U30" s="1626"/>
      <c r="V30" s="1626"/>
      <c r="W30" s="1619"/>
      <c r="X30" s="1626"/>
    </row>
    <row r="31" spans="1:24" ht="9.75">
      <c r="A31" s="1653" t="s">
        <v>55</v>
      </c>
      <c r="B31" s="1658" t="s">
        <v>71</v>
      </c>
      <c r="C31" s="1658"/>
      <c r="D31" s="1668" t="s">
        <v>25</v>
      </c>
      <c r="E31" s="1632"/>
      <c r="F31" s="1618"/>
      <c r="G31" s="1618"/>
      <c r="H31" s="1625"/>
      <c r="I31" s="1633"/>
      <c r="J31" s="1640"/>
      <c r="K31" s="1627"/>
      <c r="L31" s="1627"/>
      <c r="M31" s="1619"/>
      <c r="N31" s="1627"/>
      <c r="O31" s="1689"/>
      <c r="P31" s="1627"/>
      <c r="Q31" s="1627"/>
      <c r="R31" s="1619"/>
      <c r="S31" s="1627"/>
      <c r="T31" s="1649"/>
      <c r="U31" s="1628"/>
      <c r="V31" s="1628"/>
      <c r="W31" s="1619"/>
      <c r="X31" s="1628"/>
    </row>
    <row r="32" spans="1:24" ht="9.75">
      <c r="A32" s="1655" t="s">
        <v>56</v>
      </c>
      <c r="B32" s="1661" t="s">
        <v>72</v>
      </c>
      <c r="C32" s="1661"/>
      <c r="D32" s="1668" t="s">
        <v>25</v>
      </c>
      <c r="E32" s="1632"/>
      <c r="F32" s="1618"/>
      <c r="G32" s="1618"/>
      <c r="H32" s="1625"/>
      <c r="I32" s="1633"/>
      <c r="J32" s="1642"/>
      <c r="K32" s="1628"/>
      <c r="L32" s="1628"/>
      <c r="M32" s="1619"/>
      <c r="N32" s="1628"/>
      <c r="O32" s="1690"/>
      <c r="P32" s="1628"/>
      <c r="Q32" s="1628"/>
      <c r="R32" s="1619"/>
      <c r="S32" s="1628"/>
      <c r="T32" s="1649"/>
      <c r="U32" s="1628"/>
      <c r="V32" s="1628"/>
      <c r="W32" s="1619"/>
      <c r="X32" s="1628"/>
    </row>
    <row r="33" spans="1:24" ht="9.75">
      <c r="A33" s="1652" t="s">
        <v>57</v>
      </c>
      <c r="B33" s="1660" t="s">
        <v>58</v>
      </c>
      <c r="C33" s="1660"/>
      <c r="D33" s="1668" t="s">
        <v>25</v>
      </c>
      <c r="E33" s="1630">
        <v>0</v>
      </c>
      <c r="F33" s="1616">
        <v>0</v>
      </c>
      <c r="G33" s="1616">
        <v>168103</v>
      </c>
      <c r="H33" s="1629">
        <v>0</v>
      </c>
      <c r="I33" s="1631">
        <v>108790</v>
      </c>
      <c r="J33" s="1630">
        <v>0</v>
      </c>
      <c r="K33" s="1616">
        <v>0</v>
      </c>
      <c r="L33" s="1616">
        <v>168103.01999999955</v>
      </c>
      <c r="M33" s="1615">
        <v>0</v>
      </c>
      <c r="N33" s="1616">
        <v>108790</v>
      </c>
      <c r="O33" s="1683">
        <v>0</v>
      </c>
      <c r="P33" s="1616">
        <v>0</v>
      </c>
      <c r="Q33" s="1616">
        <v>0</v>
      </c>
      <c r="R33" s="1615">
        <v>0</v>
      </c>
      <c r="S33" s="1616">
        <v>0</v>
      </c>
      <c r="T33" s="1630">
        <v>34017</v>
      </c>
      <c r="U33" s="1616">
        <v>34017</v>
      </c>
      <c r="V33" s="1616">
        <v>35374</v>
      </c>
      <c r="W33" s="1615">
        <v>103.98918187964841</v>
      </c>
      <c r="X33" s="1616">
        <v>37495</v>
      </c>
    </row>
    <row r="34" spans="1:24" ht="9.75">
      <c r="A34" s="1656" t="s">
        <v>59</v>
      </c>
      <c r="B34" s="2306" t="s">
        <v>343</v>
      </c>
      <c r="C34" s="2306"/>
      <c r="D34" s="1669" t="s">
        <v>25</v>
      </c>
      <c r="E34" s="1691">
        <v>41849</v>
      </c>
      <c r="F34" s="1694">
        <v>41849</v>
      </c>
      <c r="G34" s="1694">
        <v>42365</v>
      </c>
      <c r="H34" s="1625">
        <v>0</v>
      </c>
      <c r="I34" s="1695">
        <v>33750</v>
      </c>
      <c r="J34" s="1680"/>
      <c r="K34" s="1696"/>
      <c r="L34" s="1696"/>
      <c r="M34" s="1615">
        <v>0</v>
      </c>
      <c r="N34" s="1697"/>
      <c r="O34" s="1691">
        <v>41849</v>
      </c>
      <c r="P34" s="1694">
        <v>41849</v>
      </c>
      <c r="Q34" s="1694">
        <v>42365</v>
      </c>
      <c r="R34" s="1615">
        <v>0</v>
      </c>
      <c r="S34" s="1696">
        <v>33750</v>
      </c>
      <c r="T34" s="1680"/>
      <c r="U34" s="1696"/>
      <c r="V34" s="1696"/>
      <c r="W34" s="1615">
        <v>0</v>
      </c>
      <c r="X34" s="1696"/>
    </row>
    <row r="35" spans="1:24" ht="9.75">
      <c r="A35" s="1657" t="s">
        <v>60</v>
      </c>
      <c r="B35" s="2318" t="s">
        <v>344</v>
      </c>
      <c r="C35" s="2318"/>
      <c r="D35" s="1670" t="s">
        <v>26</v>
      </c>
      <c r="E35" s="1692">
        <v>47.3</v>
      </c>
      <c r="F35" s="1698">
        <v>47.3</v>
      </c>
      <c r="G35" s="1698">
        <v>47.3</v>
      </c>
      <c r="H35" s="1625">
        <v>0</v>
      </c>
      <c r="I35" s="1699">
        <v>51</v>
      </c>
      <c r="J35" s="1681"/>
      <c r="K35" s="1700"/>
      <c r="L35" s="1701"/>
      <c r="M35" s="1615">
        <v>0</v>
      </c>
      <c r="N35" s="1702"/>
      <c r="O35" s="1692">
        <v>47.3</v>
      </c>
      <c r="P35" s="1698">
        <v>47.3</v>
      </c>
      <c r="Q35" s="1698">
        <v>47.3</v>
      </c>
      <c r="R35" s="1615">
        <v>0</v>
      </c>
      <c r="S35" s="1701">
        <v>51</v>
      </c>
      <c r="T35" s="1681"/>
      <c r="U35" s="1701"/>
      <c r="V35" s="1701"/>
      <c r="W35" s="1615">
        <v>0</v>
      </c>
      <c r="X35" s="1701"/>
    </row>
    <row r="36" spans="1:24" ht="10.5" thickBot="1">
      <c r="A36" s="1657" t="s">
        <v>61</v>
      </c>
      <c r="B36" s="2318" t="s">
        <v>345</v>
      </c>
      <c r="C36" s="2318"/>
      <c r="D36" s="1670" t="s">
        <v>26</v>
      </c>
      <c r="E36" s="1693">
        <v>59</v>
      </c>
      <c r="F36" s="1703">
        <v>59</v>
      </c>
      <c r="G36" s="1703">
        <v>59</v>
      </c>
      <c r="H36" s="1636">
        <v>0</v>
      </c>
      <c r="I36" s="1704">
        <v>52</v>
      </c>
      <c r="J36" s="1682"/>
      <c r="K36" s="1705"/>
      <c r="L36" s="1705"/>
      <c r="M36" s="1706">
        <v>0</v>
      </c>
      <c r="N36" s="1707"/>
      <c r="O36" s="1693">
        <v>59</v>
      </c>
      <c r="P36" s="1703">
        <v>59</v>
      </c>
      <c r="Q36" s="1703">
        <v>59</v>
      </c>
      <c r="R36" s="1706">
        <v>0</v>
      </c>
      <c r="S36" s="1705">
        <v>52</v>
      </c>
      <c r="T36" s="1682"/>
      <c r="U36" s="1705"/>
      <c r="V36" s="1705"/>
      <c r="W36" s="1706">
        <v>0</v>
      </c>
      <c r="X36" s="1707"/>
    </row>
    <row r="37" spans="1:24" ht="10.5" thickBot="1">
      <c r="A37" s="1679" t="s">
        <v>346</v>
      </c>
      <c r="B37" s="2319" t="s">
        <v>347</v>
      </c>
      <c r="C37" s="2319"/>
      <c r="D37" s="1671" t="s">
        <v>348</v>
      </c>
      <c r="E37" s="1662">
        <v>5</v>
      </c>
      <c r="F37" s="1663">
        <v>5</v>
      </c>
      <c r="G37" s="1663">
        <v>5</v>
      </c>
      <c r="H37" s="1636">
        <v>0</v>
      </c>
      <c r="I37" s="1664">
        <v>6</v>
      </c>
      <c r="J37" s="1643"/>
      <c r="K37" s="1644"/>
      <c r="L37" s="1644"/>
      <c r="M37" s="1645">
        <v>0</v>
      </c>
      <c r="N37" s="1646"/>
      <c r="O37" s="1665">
        <v>5</v>
      </c>
      <c r="P37" s="1666">
        <v>5</v>
      </c>
      <c r="Q37" s="1666">
        <v>5</v>
      </c>
      <c r="R37" s="1645">
        <v>0</v>
      </c>
      <c r="S37" s="1667">
        <v>6</v>
      </c>
      <c r="T37" s="1643"/>
      <c r="U37" s="1644"/>
      <c r="V37" s="1644"/>
      <c r="W37" s="1645">
        <v>0</v>
      </c>
      <c r="X37" s="1646"/>
    </row>
  </sheetData>
  <mergeCells count="40">
    <mergeCell ref="A1:X1"/>
    <mergeCell ref="T4:T5"/>
    <mergeCell ref="U4:W4"/>
    <mergeCell ref="X4:X5"/>
    <mergeCell ref="T3:X3"/>
    <mergeCell ref="A3:A5"/>
    <mergeCell ref="B3:C5"/>
    <mergeCell ref="D3:D5"/>
    <mergeCell ref="P4:R4"/>
    <mergeCell ref="N4:N5"/>
    <mergeCell ref="O3:S3"/>
    <mergeCell ref="F4:H4"/>
    <mergeCell ref="S4:S5"/>
    <mergeCell ref="I4:I5"/>
    <mergeCell ref="J3:N3"/>
    <mergeCell ref="J4:J5"/>
    <mergeCell ref="E3:I3"/>
    <mergeCell ref="O4:O5"/>
    <mergeCell ref="K4:M4"/>
    <mergeCell ref="E4:E5"/>
    <mergeCell ref="B37:C37"/>
    <mergeCell ref="B13:C13"/>
    <mergeCell ref="B15:C15"/>
    <mergeCell ref="B16:C16"/>
    <mergeCell ref="B18:C18"/>
    <mergeCell ref="B19:C19"/>
    <mergeCell ref="B34:C34"/>
    <mergeCell ref="B35:C35"/>
    <mergeCell ref="B20:C20"/>
    <mergeCell ref="B21:C21"/>
    <mergeCell ref="B22:C22"/>
    <mergeCell ref="B26:C26"/>
    <mergeCell ref="B10:C10"/>
    <mergeCell ref="B11:C11"/>
    <mergeCell ref="B12:C12"/>
    <mergeCell ref="B29:C29"/>
    <mergeCell ref="B36:C36"/>
    <mergeCell ref="B6:C6"/>
    <mergeCell ref="B7:C7"/>
    <mergeCell ref="B8:C8"/>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0"/>
  <sheetViews>
    <sheetView zoomScaleNormal="100"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9" ht="18.75">
      <c r="A1" s="164" t="s">
        <v>75</v>
      </c>
      <c r="B1" s="164" t="s">
        <v>1231</v>
      </c>
      <c r="C1" s="164"/>
      <c r="D1" s="164"/>
      <c r="E1" s="164"/>
      <c r="F1" s="164"/>
      <c r="G1" s="164"/>
      <c r="H1" s="164"/>
      <c r="I1" s="164"/>
    </row>
    <row r="3" spans="1:9">
      <c r="A3" s="2335" t="s">
        <v>349</v>
      </c>
      <c r="B3" s="2335"/>
      <c r="C3" s="2335"/>
      <c r="D3" s="2335"/>
      <c r="E3" s="2335"/>
      <c r="F3" s="2335"/>
      <c r="G3" s="2335"/>
      <c r="H3" s="2335"/>
      <c r="I3" s="2335"/>
    </row>
    <row r="4" spans="1:9">
      <c r="A4" s="3"/>
      <c r="B4" s="3"/>
      <c r="C4" s="3"/>
      <c r="D4" s="3"/>
      <c r="E4" s="3"/>
      <c r="F4" s="3"/>
      <c r="G4" s="3"/>
      <c r="H4" s="3"/>
      <c r="I4" s="3"/>
    </row>
    <row r="5" spans="1:9">
      <c r="A5" s="2373" t="s">
        <v>76</v>
      </c>
      <c r="B5" s="2374"/>
      <c r="C5" s="160" t="s">
        <v>25</v>
      </c>
      <c r="D5" s="2354" t="s">
        <v>350</v>
      </c>
      <c r="E5" s="2354"/>
      <c r="F5" s="2354"/>
      <c r="G5" s="2354"/>
      <c r="H5" s="2354"/>
      <c r="I5" s="2354"/>
    </row>
    <row r="6" spans="1:9">
      <c r="A6" s="2389" t="s">
        <v>351</v>
      </c>
      <c r="B6" s="2389"/>
      <c r="C6" s="19">
        <f>SUM(C7:C9)</f>
        <v>203477.27</v>
      </c>
      <c r="D6" s="2383"/>
      <c r="E6" s="2384"/>
      <c r="F6" s="2384"/>
      <c r="G6" s="2384"/>
      <c r="H6" s="2384"/>
      <c r="I6" s="2385"/>
    </row>
    <row r="7" spans="1:9" ht="27" customHeight="1">
      <c r="A7" s="2375" t="s">
        <v>77</v>
      </c>
      <c r="B7" s="2376"/>
      <c r="C7" s="20">
        <v>168102.77</v>
      </c>
      <c r="D7" s="2381" t="s">
        <v>1232</v>
      </c>
      <c r="E7" s="2381"/>
      <c r="F7" s="2381"/>
      <c r="G7" s="2381"/>
      <c r="H7" s="2381"/>
      <c r="I7" s="2382"/>
    </row>
    <row r="8" spans="1:9" ht="24" customHeight="1">
      <c r="A8" s="2377" t="s">
        <v>78</v>
      </c>
      <c r="B8" s="2378"/>
      <c r="C8" s="21">
        <v>35374.5</v>
      </c>
      <c r="D8" s="2381" t="s">
        <v>1233</v>
      </c>
      <c r="E8" s="2381"/>
      <c r="F8" s="2381"/>
      <c r="G8" s="2381"/>
      <c r="H8" s="2381"/>
      <c r="I8" s="2382"/>
    </row>
    <row r="9" spans="1:9">
      <c r="A9" s="2379" t="s">
        <v>79</v>
      </c>
      <c r="B9" s="2380"/>
      <c r="C9" s="141"/>
      <c r="D9" s="2386"/>
      <c r="E9" s="2387"/>
      <c r="F9" s="2387"/>
      <c r="G9" s="2387"/>
      <c r="H9" s="2387"/>
      <c r="I9" s="2388"/>
    </row>
    <row r="10" spans="1:9">
      <c r="A10" s="3"/>
      <c r="B10" s="3"/>
      <c r="C10" s="22"/>
      <c r="D10" s="3"/>
      <c r="E10" s="3"/>
      <c r="F10" s="3"/>
      <c r="G10" s="3"/>
      <c r="H10" s="3"/>
      <c r="I10" s="3"/>
    </row>
    <row r="11" spans="1:9">
      <c r="A11" s="2335" t="s">
        <v>354</v>
      </c>
      <c r="B11" s="2335"/>
      <c r="C11" s="2335"/>
      <c r="D11" s="2335"/>
      <c r="E11" s="2335"/>
      <c r="F11" s="2335"/>
      <c r="G11" s="2335"/>
      <c r="H11" s="2335"/>
      <c r="I11" s="2335"/>
    </row>
    <row r="12" spans="1:9">
      <c r="A12" s="3"/>
      <c r="B12" s="3"/>
      <c r="C12" s="22"/>
      <c r="D12" s="23"/>
      <c r="E12" s="23"/>
      <c r="F12" s="23"/>
      <c r="G12" s="23"/>
      <c r="H12" s="23"/>
      <c r="I12" s="23"/>
    </row>
    <row r="13" spans="1:9">
      <c r="A13" s="160" t="s">
        <v>76</v>
      </c>
      <c r="B13" s="160" t="s">
        <v>80</v>
      </c>
      <c r="C13" s="160" t="s">
        <v>25</v>
      </c>
      <c r="D13" s="24"/>
      <c r="E13" s="24"/>
      <c r="F13" s="24"/>
      <c r="G13" s="24"/>
      <c r="H13" s="24"/>
      <c r="I13" s="24"/>
    </row>
    <row r="14" spans="1:9">
      <c r="A14" s="142" t="s">
        <v>81</v>
      </c>
      <c r="B14" s="5"/>
      <c r="C14" s="143"/>
      <c r="D14" s="25"/>
      <c r="E14" s="25"/>
      <c r="F14" s="25"/>
      <c r="G14" s="25"/>
      <c r="H14" s="25"/>
      <c r="I14" s="25"/>
    </row>
    <row r="15" spans="1:9">
      <c r="A15" s="2395" t="s">
        <v>82</v>
      </c>
      <c r="B15" s="26" t="s">
        <v>94</v>
      </c>
      <c r="C15" s="144">
        <v>0</v>
      </c>
      <c r="D15" s="25"/>
      <c r="E15" s="25"/>
      <c r="F15" s="25"/>
      <c r="G15" s="25"/>
      <c r="H15" s="25"/>
      <c r="I15" s="25"/>
    </row>
    <row r="16" spans="1:9">
      <c r="A16" s="2396"/>
      <c r="B16" s="6" t="s">
        <v>83</v>
      </c>
      <c r="C16" s="145">
        <v>203477.27</v>
      </c>
      <c r="D16" s="27"/>
      <c r="E16" s="27"/>
      <c r="F16" s="27"/>
      <c r="G16" s="27"/>
      <c r="H16" s="27"/>
      <c r="I16" s="27"/>
    </row>
    <row r="17" spans="1:9">
      <c r="A17" s="2397"/>
      <c r="B17" s="7" t="s">
        <v>84</v>
      </c>
      <c r="C17" s="146">
        <v>0</v>
      </c>
      <c r="D17" s="28"/>
      <c r="E17" s="28"/>
      <c r="F17" s="28"/>
      <c r="G17" s="28"/>
      <c r="H17" s="28"/>
      <c r="I17" s="28"/>
    </row>
    <row r="18" spans="1:9">
      <c r="A18" s="161" t="s">
        <v>351</v>
      </c>
      <c r="B18" s="8"/>
      <c r="C18" s="29">
        <f>SUM(C14:C17)</f>
        <v>203477.27</v>
      </c>
      <c r="D18" s="30"/>
      <c r="E18" s="30"/>
      <c r="F18" s="30"/>
      <c r="G18" s="30"/>
      <c r="H18" s="30"/>
      <c r="I18" s="30"/>
    </row>
    <row r="19" spans="1:9">
      <c r="A19" s="31"/>
      <c r="B19" s="32"/>
      <c r="C19" s="33"/>
      <c r="D19" s="34"/>
      <c r="E19" s="34"/>
      <c r="F19" s="34"/>
      <c r="G19" s="34"/>
      <c r="H19" s="34"/>
      <c r="I19" s="34"/>
    </row>
    <row r="20" spans="1:9">
      <c r="A20" s="2335" t="s">
        <v>355</v>
      </c>
      <c r="B20" s="2335"/>
      <c r="C20" s="2335"/>
      <c r="D20" s="2335"/>
      <c r="E20" s="2335"/>
      <c r="F20" s="2335"/>
      <c r="G20" s="2335"/>
      <c r="H20" s="2335"/>
      <c r="I20" s="2335"/>
    </row>
    <row r="21" spans="1:9">
      <c r="A21" s="3"/>
      <c r="B21" s="3"/>
      <c r="C21" s="22"/>
      <c r="D21" s="3"/>
      <c r="E21" s="3"/>
      <c r="F21" s="3"/>
      <c r="G21" s="3"/>
      <c r="H21" s="3"/>
      <c r="I21" s="3"/>
    </row>
    <row r="22" spans="1:9">
      <c r="A22" s="160" t="s">
        <v>80</v>
      </c>
      <c r="B22" s="160" t="s">
        <v>356</v>
      </c>
      <c r="C22" s="162" t="s">
        <v>357</v>
      </c>
      <c r="D22" s="160" t="s">
        <v>358</v>
      </c>
      <c r="E22" s="160" t="s">
        <v>359</v>
      </c>
      <c r="F22" s="2354" t="s">
        <v>360</v>
      </c>
      <c r="G22" s="2354"/>
      <c r="H22" s="2354"/>
      <c r="I22" s="2354"/>
    </row>
    <row r="23" spans="1:9">
      <c r="A23" s="147" t="s">
        <v>85</v>
      </c>
      <c r="B23" s="35">
        <v>186350.39</v>
      </c>
      <c r="C23" s="35">
        <v>146284.65</v>
      </c>
      <c r="D23" s="35">
        <v>70000</v>
      </c>
      <c r="E23" s="35">
        <f>B23+C23-D23</f>
        <v>262635.04000000004</v>
      </c>
      <c r="F23" s="2398" t="s">
        <v>1234</v>
      </c>
      <c r="G23" s="2399"/>
      <c r="H23" s="2399"/>
      <c r="I23" s="2400"/>
    </row>
    <row r="24" spans="1:9" ht="22.5" customHeight="1">
      <c r="A24" s="148" t="s">
        <v>86</v>
      </c>
      <c r="B24" s="36">
        <v>145917.76000000001</v>
      </c>
      <c r="C24" s="36">
        <v>807472</v>
      </c>
      <c r="D24" s="36">
        <v>752146</v>
      </c>
      <c r="E24" s="36">
        <f t="shared" ref="E24:E26" si="0">B24+C24-D24</f>
        <v>201243.76</v>
      </c>
      <c r="F24" s="2358" t="s">
        <v>1235</v>
      </c>
      <c r="G24" s="2390"/>
      <c r="H24" s="2390"/>
      <c r="I24" s="2391"/>
    </row>
    <row r="25" spans="1:9">
      <c r="A25" s="148" t="s">
        <v>84</v>
      </c>
      <c r="B25" s="36">
        <v>31100.77</v>
      </c>
      <c r="C25" s="36">
        <v>0</v>
      </c>
      <c r="D25" s="36">
        <v>3700</v>
      </c>
      <c r="E25" s="36">
        <f t="shared" si="0"/>
        <v>27400.77</v>
      </c>
      <c r="F25" s="2358" t="s">
        <v>1236</v>
      </c>
      <c r="G25" s="2390"/>
      <c r="H25" s="2390"/>
      <c r="I25" s="2391"/>
    </row>
    <row r="26" spans="1:9" ht="24.75" customHeight="1">
      <c r="A26" s="149" t="s">
        <v>87</v>
      </c>
      <c r="B26" s="37">
        <v>389786.46</v>
      </c>
      <c r="C26" s="37">
        <v>537501</v>
      </c>
      <c r="D26" s="37">
        <v>431282</v>
      </c>
      <c r="E26" s="36">
        <f t="shared" si="0"/>
        <v>496005.45999999996</v>
      </c>
      <c r="F26" s="2392" t="s">
        <v>1237</v>
      </c>
      <c r="G26" s="2393"/>
      <c r="H26" s="2393"/>
      <c r="I26" s="2394"/>
    </row>
    <row r="27" spans="1:9">
      <c r="A27" s="4" t="s">
        <v>34</v>
      </c>
      <c r="B27" s="19">
        <f>SUM(B23:B26)</f>
        <v>753155.38000000012</v>
      </c>
      <c r="C27" s="19">
        <f t="shared" ref="C27:E27" si="1">SUM(C23:C26)</f>
        <v>1491257.65</v>
      </c>
      <c r="D27" s="19">
        <f t="shared" si="1"/>
        <v>1257128</v>
      </c>
      <c r="E27" s="19">
        <f t="shared" si="1"/>
        <v>987285.03</v>
      </c>
      <c r="F27" s="2361"/>
      <c r="G27" s="2361"/>
      <c r="H27" s="2361"/>
      <c r="I27" s="2361"/>
    </row>
    <row r="28" spans="1:9">
      <c r="A28" s="3"/>
      <c r="B28" s="3"/>
      <c r="C28" s="22"/>
      <c r="D28" s="3"/>
      <c r="E28" s="3"/>
      <c r="F28" s="3"/>
      <c r="G28" s="3"/>
      <c r="H28" s="3"/>
      <c r="I28" s="3"/>
    </row>
    <row r="29" spans="1:9">
      <c r="A29" s="2335" t="s">
        <v>365</v>
      </c>
      <c r="B29" s="2335"/>
      <c r="C29" s="2335"/>
      <c r="D29" s="2335"/>
      <c r="E29" s="2335"/>
      <c r="F29" s="2335"/>
      <c r="G29" s="2335"/>
      <c r="H29" s="2335"/>
      <c r="I29" s="2335"/>
    </row>
    <row r="30" spans="1:9">
      <c r="A30" s="3"/>
      <c r="B30" s="3"/>
      <c r="C30" s="22"/>
      <c r="D30" s="3"/>
      <c r="E30" s="3"/>
      <c r="F30" s="3"/>
      <c r="G30" s="3"/>
      <c r="H30" s="3"/>
      <c r="I30" s="3"/>
    </row>
    <row r="31" spans="1:9">
      <c r="A31" s="160" t="s">
        <v>88</v>
      </c>
      <c r="B31" s="160" t="s">
        <v>25</v>
      </c>
      <c r="C31" s="162" t="s">
        <v>89</v>
      </c>
      <c r="D31" s="2354" t="s">
        <v>90</v>
      </c>
      <c r="E31" s="2354"/>
      <c r="F31" s="2354"/>
      <c r="G31" s="2354"/>
      <c r="H31" s="2354"/>
      <c r="I31" s="2354"/>
    </row>
    <row r="32" spans="1:9">
      <c r="A32" s="253"/>
      <c r="B32" s="35"/>
      <c r="C32" s="9"/>
      <c r="D32" s="2362"/>
      <c r="E32" s="2363"/>
      <c r="F32" s="2363"/>
      <c r="G32" s="2363"/>
      <c r="H32" s="2363"/>
      <c r="I32" s="2364"/>
    </row>
    <row r="33" spans="1:9">
      <c r="A33" s="254" t="s">
        <v>1238</v>
      </c>
      <c r="B33" s="37">
        <v>0</v>
      </c>
      <c r="C33" s="15"/>
      <c r="D33" s="2365"/>
      <c r="E33" s="2366"/>
      <c r="F33" s="2366"/>
      <c r="G33" s="2366"/>
      <c r="H33" s="2366"/>
      <c r="I33" s="2367"/>
    </row>
    <row r="34" spans="1:9">
      <c r="A34" s="255"/>
      <c r="B34" s="256"/>
      <c r="C34" s="257"/>
      <c r="D34" s="2368"/>
      <c r="E34" s="2369"/>
      <c r="F34" s="2369"/>
      <c r="G34" s="2369"/>
      <c r="H34" s="2369"/>
      <c r="I34" s="2370"/>
    </row>
    <row r="35" spans="1:9">
      <c r="A35" s="258" t="s">
        <v>34</v>
      </c>
      <c r="B35" s="259">
        <f>SUM(B32:B34)</f>
        <v>0</v>
      </c>
      <c r="C35" s="2371"/>
      <c r="D35" s="2371"/>
      <c r="E35" s="2371"/>
      <c r="F35" s="2371"/>
      <c r="G35" s="2371"/>
      <c r="H35" s="2371"/>
      <c r="I35" s="2372"/>
    </row>
    <row r="36" spans="1:9">
      <c r="A36" s="3"/>
      <c r="B36" s="3"/>
      <c r="C36" s="22"/>
      <c r="D36" s="3"/>
      <c r="E36" s="3"/>
      <c r="F36" s="3"/>
      <c r="G36" s="3"/>
      <c r="H36" s="3"/>
      <c r="I36" s="3"/>
    </row>
    <row r="37" spans="1:9">
      <c r="A37" s="2335" t="s">
        <v>367</v>
      </c>
      <c r="B37" s="2335"/>
      <c r="C37" s="2335"/>
      <c r="D37" s="2335"/>
      <c r="E37" s="2335"/>
      <c r="F37" s="2335"/>
      <c r="G37" s="2335"/>
      <c r="H37" s="2335"/>
      <c r="I37" s="2335"/>
    </row>
    <row r="38" spans="1:9">
      <c r="A38" s="3"/>
      <c r="B38" s="3"/>
      <c r="C38" s="22"/>
      <c r="D38" s="3"/>
      <c r="E38" s="3"/>
      <c r="F38" s="3"/>
      <c r="G38" s="3"/>
      <c r="H38" s="3"/>
      <c r="I38" s="3"/>
    </row>
    <row r="39" spans="1:9">
      <c r="A39" s="160" t="s">
        <v>88</v>
      </c>
      <c r="B39" s="160" t="s">
        <v>25</v>
      </c>
      <c r="C39" s="162" t="s">
        <v>89</v>
      </c>
      <c r="D39" s="2354" t="s">
        <v>90</v>
      </c>
      <c r="E39" s="2354"/>
      <c r="F39" s="2354"/>
      <c r="G39" s="2354"/>
      <c r="H39" s="2354"/>
      <c r="I39" s="2354"/>
    </row>
    <row r="40" spans="1:9">
      <c r="A40" s="253"/>
      <c r="B40" s="35"/>
      <c r="C40" s="9"/>
      <c r="D40" s="2355"/>
      <c r="E40" s="2356"/>
      <c r="F40" s="2356"/>
      <c r="G40" s="2356"/>
      <c r="H40" s="2356"/>
      <c r="I40" s="2357"/>
    </row>
    <row r="41" spans="1:9">
      <c r="A41" s="260" t="s">
        <v>206</v>
      </c>
      <c r="B41" s="36">
        <v>0</v>
      </c>
      <c r="C41" s="10"/>
      <c r="D41" s="2358"/>
      <c r="E41" s="2359"/>
      <c r="F41" s="2359"/>
      <c r="G41" s="2359"/>
      <c r="H41" s="2359"/>
      <c r="I41" s="2360"/>
    </row>
    <row r="42" spans="1:9">
      <c r="A42" s="260"/>
      <c r="B42" s="36"/>
      <c r="C42" s="10"/>
      <c r="D42" s="2358"/>
      <c r="E42" s="2359"/>
      <c r="F42" s="2359"/>
      <c r="G42" s="2359"/>
      <c r="H42" s="2359"/>
      <c r="I42" s="2360"/>
    </row>
    <row r="43" spans="1:9">
      <c r="A43" s="4" t="s">
        <v>34</v>
      </c>
      <c r="B43" s="19">
        <f>SUM(B40:B42)</f>
        <v>0</v>
      </c>
      <c r="C43" s="2346"/>
      <c r="D43" s="2347"/>
      <c r="E43" s="2347"/>
      <c r="F43" s="2347"/>
      <c r="G43" s="2347"/>
      <c r="H43" s="2347"/>
      <c r="I43" s="2347"/>
    </row>
    <row r="44" spans="1:9">
      <c r="A44" s="3"/>
      <c r="B44" s="3"/>
      <c r="C44" s="22"/>
      <c r="D44" s="3"/>
      <c r="E44" s="3"/>
      <c r="F44" s="3"/>
      <c r="G44" s="3"/>
      <c r="H44" s="3"/>
      <c r="I44" s="3"/>
    </row>
    <row r="45" spans="1:9">
      <c r="A45" s="2335" t="s">
        <v>369</v>
      </c>
      <c r="B45" s="2335"/>
      <c r="C45" s="2335"/>
      <c r="D45" s="2335"/>
      <c r="E45" s="2335"/>
      <c r="F45" s="2335"/>
      <c r="G45" s="2335"/>
      <c r="H45" s="2335"/>
      <c r="I45" s="2335"/>
    </row>
    <row r="46" spans="1:9">
      <c r="A46" s="3"/>
      <c r="B46" s="3"/>
      <c r="C46" s="22"/>
      <c r="D46" s="3"/>
      <c r="E46" s="3"/>
      <c r="F46" s="3"/>
      <c r="G46" s="3"/>
      <c r="H46" s="3"/>
      <c r="I46" s="3"/>
    </row>
    <row r="47" spans="1:9">
      <c r="A47" s="160" t="s">
        <v>25</v>
      </c>
      <c r="B47" s="162" t="s">
        <v>370</v>
      </c>
      <c r="C47" s="2348" t="s">
        <v>91</v>
      </c>
      <c r="D47" s="2348"/>
      <c r="E47" s="2348"/>
      <c r="F47" s="2348"/>
      <c r="G47" s="2348"/>
      <c r="H47" s="2348"/>
      <c r="I47" s="2348"/>
    </row>
    <row r="48" spans="1:9">
      <c r="A48" s="261"/>
      <c r="B48" s="56"/>
      <c r="C48" s="2349"/>
      <c r="D48" s="2349"/>
      <c r="E48" s="2349"/>
      <c r="F48" s="2349"/>
      <c r="G48" s="2349"/>
      <c r="H48" s="2349"/>
      <c r="I48" s="2350"/>
    </row>
    <row r="49" spans="1:9">
      <c r="A49" s="150" t="s">
        <v>1239</v>
      </c>
      <c r="B49" s="36">
        <v>0</v>
      </c>
      <c r="C49" s="2351"/>
      <c r="D49" s="2352"/>
      <c r="E49" s="2352"/>
      <c r="F49" s="2352"/>
      <c r="G49" s="2352"/>
      <c r="H49" s="2352"/>
      <c r="I49" s="2353"/>
    </row>
    <row r="50" spans="1:9">
      <c r="A50" s="262"/>
      <c r="B50" s="114"/>
      <c r="C50" s="2341"/>
      <c r="D50" s="2341"/>
      <c r="E50" s="2341"/>
      <c r="F50" s="2341"/>
      <c r="G50" s="2341"/>
      <c r="H50" s="2341"/>
      <c r="I50" s="2342"/>
    </row>
    <row r="51" spans="1:9">
      <c r="A51" s="19" t="e">
        <f>A48+A49+A50</f>
        <v>#VALUE!</v>
      </c>
      <c r="B51" s="19">
        <f>B48+B49+B50</f>
        <v>0</v>
      </c>
      <c r="C51" s="2343" t="s">
        <v>34</v>
      </c>
      <c r="D51" s="2343"/>
      <c r="E51" s="2343"/>
      <c r="F51" s="2343"/>
      <c r="G51" s="2343"/>
      <c r="H51" s="2343"/>
      <c r="I51" s="2343"/>
    </row>
    <row r="52" spans="1:9">
      <c r="A52" s="3"/>
      <c r="B52" s="3"/>
      <c r="C52" s="22"/>
      <c r="D52" s="3"/>
      <c r="E52" s="3"/>
      <c r="F52" s="3"/>
      <c r="G52" s="3"/>
      <c r="H52" s="3"/>
      <c r="I52" s="3"/>
    </row>
    <row r="53" spans="1:9" ht="15.75">
      <c r="A53" s="2777" t="s">
        <v>1240</v>
      </c>
      <c r="B53" s="2777"/>
      <c r="C53" s="2777"/>
      <c r="D53" s="2777"/>
      <c r="E53" s="2777"/>
      <c r="F53" s="2777"/>
      <c r="G53" s="2777"/>
      <c r="H53" s="3"/>
      <c r="I53" s="3"/>
    </row>
    <row r="54" spans="1:9" ht="31.5">
      <c r="A54" s="2778" t="s">
        <v>243</v>
      </c>
      <c r="B54" s="2779"/>
      <c r="C54" s="119" t="s">
        <v>227</v>
      </c>
      <c r="D54" s="119" t="s">
        <v>137</v>
      </c>
      <c r="E54" s="119" t="s">
        <v>138</v>
      </c>
      <c r="F54" s="119" t="s">
        <v>236</v>
      </c>
      <c r="G54" s="119" t="s">
        <v>228</v>
      </c>
      <c r="H54" s="3"/>
      <c r="I54" s="3"/>
    </row>
    <row r="55" spans="1:9">
      <c r="A55" s="2675" t="s">
        <v>1241</v>
      </c>
      <c r="B55" s="2780"/>
      <c r="C55" s="63">
        <v>602</v>
      </c>
      <c r="D55" s="120">
        <v>-450000</v>
      </c>
      <c r="E55" s="120"/>
      <c r="F55" s="1614">
        <v>43980</v>
      </c>
      <c r="G55" s="1614">
        <v>43980</v>
      </c>
      <c r="H55" s="3"/>
      <c r="I55" s="3"/>
    </row>
    <row r="56" spans="1:9">
      <c r="A56" s="2781" t="s">
        <v>122</v>
      </c>
      <c r="B56" s="2782"/>
      <c r="C56" s="129">
        <v>518</v>
      </c>
      <c r="D56" s="130"/>
      <c r="E56" s="123">
        <v>-360000</v>
      </c>
      <c r="F56" s="1614">
        <v>43980</v>
      </c>
      <c r="G56" s="1614">
        <v>43980</v>
      </c>
      <c r="H56" s="3"/>
      <c r="I56" s="3"/>
    </row>
    <row r="57" spans="1:9">
      <c r="A57" s="2785" t="s">
        <v>1242</v>
      </c>
      <c r="B57" s="2786"/>
      <c r="C57" s="125">
        <v>511</v>
      </c>
      <c r="D57" s="123"/>
      <c r="E57" s="130">
        <v>-90000</v>
      </c>
      <c r="F57" s="1614">
        <v>43980</v>
      </c>
      <c r="G57" s="1614">
        <v>43980</v>
      </c>
      <c r="H57" s="3"/>
      <c r="I57" s="3"/>
    </row>
    <row r="58" spans="1:9">
      <c r="A58" s="169"/>
      <c r="B58" s="170"/>
      <c r="C58" s="125"/>
      <c r="D58" s="130"/>
      <c r="E58" s="123"/>
      <c r="F58" s="1614"/>
      <c r="G58" s="1614"/>
      <c r="H58" s="3"/>
      <c r="I58" s="3"/>
    </row>
    <row r="59" spans="1:9">
      <c r="A59" s="2781" t="s">
        <v>1243</v>
      </c>
      <c r="B59" s="2782"/>
      <c r="C59" s="125">
        <v>649</v>
      </c>
      <c r="D59" s="123">
        <v>-70000</v>
      </c>
      <c r="E59" s="123"/>
      <c r="F59" s="1614">
        <v>43980</v>
      </c>
      <c r="G59" s="1614">
        <v>43980</v>
      </c>
      <c r="H59" s="3"/>
      <c r="I59" s="3"/>
    </row>
    <row r="60" spans="1:9">
      <c r="A60" s="2781" t="s">
        <v>1244</v>
      </c>
      <c r="B60" s="2782"/>
      <c r="C60" s="125">
        <v>518</v>
      </c>
      <c r="D60" s="123"/>
      <c r="E60" s="123">
        <v>-70000</v>
      </c>
      <c r="F60" s="1614">
        <v>43980</v>
      </c>
      <c r="G60" s="1614">
        <v>43980</v>
      </c>
      <c r="H60" s="3"/>
      <c r="I60" s="3"/>
    </row>
    <row r="61" spans="1:9">
      <c r="A61" s="169"/>
      <c r="B61" s="170"/>
      <c r="C61" s="125"/>
      <c r="D61" s="123"/>
      <c r="E61" s="123"/>
      <c r="F61" s="1614"/>
      <c r="G61" s="1614"/>
      <c r="H61" s="3"/>
      <c r="I61" s="3"/>
    </row>
    <row r="62" spans="1:9">
      <c r="A62" s="2781" t="s">
        <v>1245</v>
      </c>
      <c r="B62" s="2782"/>
      <c r="C62" s="125">
        <v>672</v>
      </c>
      <c r="D62" s="123">
        <v>340000</v>
      </c>
      <c r="E62" s="123"/>
      <c r="F62" s="1614">
        <v>43980</v>
      </c>
      <c r="G62" s="1614">
        <v>43980</v>
      </c>
      <c r="H62" s="3"/>
      <c r="I62" s="3"/>
    </row>
    <row r="63" spans="1:9">
      <c r="A63" s="2781" t="s">
        <v>1246</v>
      </c>
      <c r="B63" s="2782"/>
      <c r="C63" s="125">
        <v>511</v>
      </c>
      <c r="D63" s="130"/>
      <c r="E63" s="123">
        <v>340000</v>
      </c>
      <c r="F63" s="1614">
        <v>43980</v>
      </c>
      <c r="G63" s="1614">
        <v>43980</v>
      </c>
      <c r="H63" s="3"/>
      <c r="I63" s="3"/>
    </row>
    <row r="64" spans="1:9">
      <c r="A64" s="2773"/>
      <c r="B64" s="2774"/>
      <c r="C64" s="125"/>
      <c r="D64" s="123"/>
      <c r="E64" s="123"/>
      <c r="F64" s="1614"/>
      <c r="G64" s="1614"/>
      <c r="H64" s="3"/>
      <c r="I64" s="3"/>
    </row>
    <row r="65" spans="1:9">
      <c r="A65" s="2773" t="s">
        <v>776</v>
      </c>
      <c r="B65" s="2774"/>
      <c r="C65" s="125">
        <v>549</v>
      </c>
      <c r="D65" s="123"/>
      <c r="E65" s="130">
        <v>30000</v>
      </c>
      <c r="F65" s="1614">
        <v>43980</v>
      </c>
      <c r="G65" s="1614">
        <v>43980</v>
      </c>
      <c r="H65" s="3"/>
      <c r="I65" s="3"/>
    </row>
    <row r="66" spans="1:9">
      <c r="A66" s="2781" t="s">
        <v>536</v>
      </c>
      <c r="B66" s="2782"/>
      <c r="C66" s="125">
        <v>501</v>
      </c>
      <c r="D66" s="123"/>
      <c r="E66" s="123">
        <v>-30000</v>
      </c>
      <c r="F66" s="1614">
        <v>43980</v>
      </c>
      <c r="G66" s="1614">
        <v>43980</v>
      </c>
      <c r="H66" s="3"/>
      <c r="I66" s="3"/>
    </row>
    <row r="67" spans="1:9">
      <c r="A67" s="2781"/>
      <c r="B67" s="2782"/>
      <c r="C67" s="125"/>
      <c r="D67" s="123"/>
      <c r="E67" s="123"/>
      <c r="F67" s="128"/>
      <c r="G67" s="128"/>
      <c r="H67" s="3"/>
      <c r="I67" s="3"/>
    </row>
    <row r="68" spans="1:9">
      <c r="A68" s="2781" t="s">
        <v>213</v>
      </c>
      <c r="B68" s="2782"/>
      <c r="C68" s="126">
        <v>521</v>
      </c>
      <c r="D68" s="120"/>
      <c r="E68" s="120">
        <v>3700</v>
      </c>
      <c r="F68" s="121">
        <v>44043</v>
      </c>
      <c r="G68" s="121">
        <v>44043</v>
      </c>
      <c r="H68" s="3"/>
      <c r="I68" s="3"/>
    </row>
    <row r="69" spans="1:9">
      <c r="A69" s="2785"/>
      <c r="B69" s="2786"/>
      <c r="C69" s="125">
        <v>648</v>
      </c>
      <c r="D69" s="123">
        <v>3700</v>
      </c>
      <c r="E69" s="127"/>
      <c r="F69" s="131">
        <v>44043</v>
      </c>
      <c r="G69" s="131">
        <v>44043</v>
      </c>
      <c r="H69" s="3"/>
      <c r="I69" s="3"/>
    </row>
    <row r="70" spans="1:9">
      <c r="A70" s="2781"/>
      <c r="B70" s="2782"/>
      <c r="C70" s="129"/>
      <c r="D70" s="130"/>
      <c r="E70" s="130"/>
      <c r="F70" s="132"/>
      <c r="G70" s="132"/>
      <c r="H70" s="3"/>
      <c r="I70" s="3"/>
    </row>
    <row r="71" spans="1:9">
      <c r="A71" s="2773" t="s">
        <v>1247</v>
      </c>
      <c r="B71" s="2774"/>
      <c r="C71" s="122">
        <v>511</v>
      </c>
      <c r="D71" s="133"/>
      <c r="E71" s="123">
        <v>80000</v>
      </c>
      <c r="F71" s="134">
        <v>44075</v>
      </c>
      <c r="G71" s="134">
        <v>44075</v>
      </c>
      <c r="H71" s="3"/>
      <c r="I71" s="3"/>
    </row>
    <row r="72" spans="1:9">
      <c r="A72" s="2781" t="s">
        <v>1248</v>
      </c>
      <c r="B72" s="2782"/>
      <c r="C72" s="122">
        <v>512</v>
      </c>
      <c r="D72" s="133"/>
      <c r="E72" s="123">
        <v>-21000</v>
      </c>
      <c r="F72" s="128">
        <v>44075</v>
      </c>
      <c r="G72" s="128">
        <v>44075</v>
      </c>
      <c r="H72" s="3"/>
      <c r="I72" s="3"/>
    </row>
    <row r="73" spans="1:9">
      <c r="A73" s="2781"/>
      <c r="B73" s="2782"/>
      <c r="C73" s="122">
        <v>513</v>
      </c>
      <c r="D73" s="135"/>
      <c r="E73" s="130">
        <v>-6000</v>
      </c>
      <c r="F73" s="128">
        <v>44075</v>
      </c>
      <c r="G73" s="128">
        <v>44075</v>
      </c>
      <c r="H73" s="3"/>
      <c r="I73" s="3"/>
    </row>
    <row r="74" spans="1:9">
      <c r="A74" s="2781"/>
      <c r="B74" s="2782"/>
      <c r="C74" s="136">
        <v>518</v>
      </c>
      <c r="D74" s="123"/>
      <c r="E74" s="123">
        <v>-37000</v>
      </c>
      <c r="F74" s="128">
        <v>44075</v>
      </c>
      <c r="G74" s="128">
        <v>44075</v>
      </c>
      <c r="H74" s="3"/>
      <c r="I74" s="3"/>
    </row>
    <row r="75" spans="1:9">
      <c r="A75" s="2781"/>
      <c r="B75" s="2782"/>
      <c r="C75" s="136">
        <v>501</v>
      </c>
      <c r="D75" s="123"/>
      <c r="E75" s="123">
        <v>-16000</v>
      </c>
      <c r="F75" s="128">
        <v>44075</v>
      </c>
      <c r="G75" s="128">
        <v>44075</v>
      </c>
      <c r="H75" s="3"/>
      <c r="I75" s="3"/>
    </row>
    <row r="76" spans="1:9">
      <c r="A76" s="2785"/>
      <c r="B76" s="2786"/>
      <c r="C76" s="136"/>
      <c r="D76" s="130"/>
      <c r="E76" s="123"/>
      <c r="F76" s="128"/>
      <c r="G76" s="134"/>
      <c r="H76" s="3"/>
      <c r="I76" s="3"/>
    </row>
    <row r="77" spans="1:9">
      <c r="A77" s="2781" t="s">
        <v>1249</v>
      </c>
      <c r="B77" s="2782"/>
      <c r="C77" s="129">
        <v>649</v>
      </c>
      <c r="D77" s="123">
        <v>-70000</v>
      </c>
      <c r="E77" s="130"/>
      <c r="F77" s="134">
        <v>44099</v>
      </c>
      <c r="G77" s="134">
        <v>44099</v>
      </c>
      <c r="H77" s="3"/>
      <c r="I77" s="3"/>
    </row>
    <row r="78" spans="1:9">
      <c r="A78" s="2781" t="s">
        <v>1250</v>
      </c>
      <c r="B78" s="2782"/>
      <c r="C78" s="136">
        <v>501</v>
      </c>
      <c r="D78" s="123"/>
      <c r="E78" s="124">
        <v>-55000</v>
      </c>
      <c r="F78" s="128">
        <v>44099</v>
      </c>
      <c r="G78" s="134">
        <v>44099</v>
      </c>
      <c r="H78" s="3"/>
      <c r="I78" s="3"/>
    </row>
    <row r="79" spans="1:9">
      <c r="A79" s="2781"/>
      <c r="B79" s="2782"/>
      <c r="C79" s="137">
        <v>513</v>
      </c>
      <c r="D79" s="123"/>
      <c r="E79" s="123">
        <v>-12000</v>
      </c>
      <c r="F79" s="134">
        <v>44099</v>
      </c>
      <c r="G79" s="128">
        <v>44099</v>
      </c>
      <c r="H79" s="3"/>
      <c r="I79" s="3"/>
    </row>
    <row r="80" spans="1:9">
      <c r="A80" s="2789"/>
      <c r="B80" s="2790"/>
      <c r="C80" s="137">
        <v>512</v>
      </c>
      <c r="D80" s="123"/>
      <c r="E80" s="123">
        <v>-3000</v>
      </c>
      <c r="F80" s="128">
        <v>44099</v>
      </c>
      <c r="G80" s="134">
        <v>44099</v>
      </c>
      <c r="H80" s="3"/>
      <c r="I80" s="3"/>
    </row>
    <row r="81" spans="1:9">
      <c r="A81" s="2789"/>
      <c r="B81" s="2790"/>
      <c r="C81" s="137"/>
      <c r="D81" s="123"/>
      <c r="E81" s="123"/>
      <c r="F81" s="128"/>
      <c r="G81" s="134"/>
      <c r="H81" s="3"/>
      <c r="I81" s="3"/>
    </row>
    <row r="82" spans="1:9">
      <c r="A82" s="2787" t="s">
        <v>1251</v>
      </c>
      <c r="B82" s="2788"/>
      <c r="C82" s="136">
        <v>558</v>
      </c>
      <c r="D82" s="123"/>
      <c r="E82" s="123">
        <v>66000</v>
      </c>
      <c r="F82" s="134">
        <v>44099</v>
      </c>
      <c r="G82" s="134">
        <v>44099</v>
      </c>
      <c r="H82" s="3"/>
      <c r="I82" s="3"/>
    </row>
    <row r="83" spans="1:9">
      <c r="A83" s="2773" t="s">
        <v>1252</v>
      </c>
      <c r="B83" s="2774"/>
      <c r="C83" s="136">
        <v>501</v>
      </c>
      <c r="D83" s="123"/>
      <c r="E83" s="123">
        <v>-36000</v>
      </c>
      <c r="F83" s="128">
        <v>44099</v>
      </c>
      <c r="G83" s="128">
        <v>44099</v>
      </c>
      <c r="H83" s="3"/>
      <c r="I83" s="3"/>
    </row>
    <row r="84" spans="1:9">
      <c r="A84" s="2781"/>
      <c r="B84" s="2782"/>
      <c r="C84" s="136">
        <v>518</v>
      </c>
      <c r="D84" s="123"/>
      <c r="E84" s="123">
        <v>-30000</v>
      </c>
      <c r="F84" s="134">
        <v>44099</v>
      </c>
      <c r="G84" s="134">
        <v>44099</v>
      </c>
      <c r="H84" s="3"/>
      <c r="I84" s="3"/>
    </row>
    <row r="85" spans="1:9">
      <c r="A85" s="2785"/>
      <c r="B85" s="2786"/>
      <c r="C85" s="136"/>
      <c r="D85" s="123"/>
      <c r="E85" s="123"/>
      <c r="F85" s="128"/>
      <c r="G85" s="128"/>
      <c r="H85" s="3"/>
      <c r="I85" s="3"/>
    </row>
    <row r="86" spans="1:9" ht="21">
      <c r="A86" s="2781" t="s">
        <v>1253</v>
      </c>
      <c r="B86" s="2782"/>
      <c r="C86" s="137">
        <v>518</v>
      </c>
      <c r="D86" s="123"/>
      <c r="E86" s="123">
        <v>-5000</v>
      </c>
      <c r="F86" s="128" t="s">
        <v>1254</v>
      </c>
      <c r="G86" s="128" t="s">
        <v>1254</v>
      </c>
      <c r="H86" s="3"/>
      <c r="I86" s="3"/>
    </row>
    <row r="87" spans="1:9">
      <c r="A87" s="2787" t="s">
        <v>1255</v>
      </c>
      <c r="B87" s="2788"/>
      <c r="C87" s="137">
        <v>549</v>
      </c>
      <c r="D87" s="123"/>
      <c r="E87" s="123">
        <v>5000</v>
      </c>
      <c r="F87" s="128">
        <v>44119</v>
      </c>
      <c r="G87" s="128">
        <v>44119</v>
      </c>
      <c r="H87" s="3"/>
      <c r="I87" s="3"/>
    </row>
    <row r="88" spans="1:9">
      <c r="A88" s="2781"/>
      <c r="B88" s="2782"/>
      <c r="C88" s="137"/>
      <c r="D88" s="123"/>
      <c r="E88" s="123"/>
      <c r="F88" s="131"/>
      <c r="G88" s="131"/>
      <c r="H88" s="3"/>
      <c r="I88" s="3"/>
    </row>
    <row r="89" spans="1:9">
      <c r="A89" s="2781" t="s">
        <v>1256</v>
      </c>
      <c r="B89" s="2782"/>
      <c r="C89" s="137">
        <v>551</v>
      </c>
      <c r="D89" s="123"/>
      <c r="E89" s="123">
        <v>1000</v>
      </c>
      <c r="F89" s="131">
        <v>44147</v>
      </c>
      <c r="G89" s="131">
        <v>44147</v>
      </c>
      <c r="H89" s="3"/>
      <c r="I89" s="3"/>
    </row>
    <row r="90" spans="1:9">
      <c r="A90" s="2781" t="s">
        <v>1257</v>
      </c>
      <c r="B90" s="2782"/>
      <c r="C90" s="137">
        <v>501</v>
      </c>
      <c r="D90" s="123"/>
      <c r="E90" s="123">
        <v>-1000</v>
      </c>
      <c r="F90" s="131">
        <v>44147</v>
      </c>
      <c r="G90" s="131">
        <v>44147</v>
      </c>
      <c r="H90" s="3"/>
      <c r="I90" s="3"/>
    </row>
    <row r="91" spans="1:9">
      <c r="A91" s="2781" t="s">
        <v>1258</v>
      </c>
      <c r="B91" s="2782"/>
      <c r="C91" s="137"/>
      <c r="D91" s="123"/>
      <c r="E91" s="123"/>
      <c r="F91" s="131"/>
      <c r="G91" s="131"/>
      <c r="H91" s="3"/>
      <c r="I91" s="3"/>
    </row>
    <row r="92" spans="1:9">
      <c r="A92" s="2781"/>
      <c r="B92" s="2782"/>
      <c r="C92" s="137"/>
      <c r="D92" s="123"/>
      <c r="E92" s="123"/>
      <c r="F92" s="131"/>
      <c r="G92" s="131"/>
      <c r="H92" s="3"/>
      <c r="I92" s="3"/>
    </row>
    <row r="93" spans="1:9">
      <c r="A93" s="2781" t="s">
        <v>1259</v>
      </c>
      <c r="B93" s="2782"/>
      <c r="C93" s="137">
        <v>672</v>
      </c>
      <c r="D93" s="123">
        <v>720</v>
      </c>
      <c r="E93" s="123"/>
      <c r="F93" s="131">
        <v>44150</v>
      </c>
      <c r="G93" s="131">
        <v>44150</v>
      </c>
      <c r="H93" s="3"/>
      <c r="I93" s="3"/>
    </row>
    <row r="94" spans="1:9">
      <c r="A94" s="2781"/>
      <c r="B94" s="2782"/>
      <c r="C94" s="137">
        <v>518</v>
      </c>
      <c r="D94" s="123"/>
      <c r="E94" s="123">
        <v>720</v>
      </c>
      <c r="F94" s="131">
        <v>44150</v>
      </c>
      <c r="G94" s="131">
        <v>44150</v>
      </c>
      <c r="H94" s="3"/>
      <c r="I94" s="3"/>
    </row>
    <row r="95" spans="1:9">
      <c r="A95" s="2781"/>
      <c r="B95" s="2782"/>
      <c r="C95" s="137"/>
      <c r="D95" s="123"/>
      <c r="E95" s="123"/>
      <c r="F95" s="131"/>
      <c r="G95" s="131"/>
      <c r="H95" s="3"/>
      <c r="I95" s="3"/>
    </row>
    <row r="96" spans="1:9">
      <c r="A96" s="2781" t="s">
        <v>1260</v>
      </c>
      <c r="B96" s="2782"/>
      <c r="C96" s="137">
        <v>672</v>
      </c>
      <c r="D96" s="123">
        <v>-200000</v>
      </c>
      <c r="E96" s="123"/>
      <c r="F96" s="131">
        <v>44180</v>
      </c>
      <c r="G96" s="131">
        <v>44180</v>
      </c>
      <c r="H96" s="3"/>
      <c r="I96" s="3"/>
    </row>
    <row r="97" spans="1:9">
      <c r="A97" s="2781" t="s">
        <v>1261</v>
      </c>
      <c r="B97" s="2782"/>
      <c r="C97" s="137">
        <v>502</v>
      </c>
      <c r="D97" s="123"/>
      <c r="E97" s="130">
        <v>-120000</v>
      </c>
      <c r="F97" s="131">
        <v>44180</v>
      </c>
      <c r="G97" s="131">
        <v>44180</v>
      </c>
      <c r="H97" s="3"/>
      <c r="I97" s="3"/>
    </row>
    <row r="98" spans="1:9">
      <c r="A98" s="2781"/>
      <c r="B98" s="2782"/>
      <c r="C98" s="125">
        <v>518</v>
      </c>
      <c r="D98" s="123"/>
      <c r="E98" s="123">
        <v>-80000</v>
      </c>
      <c r="F98" s="128">
        <v>44180</v>
      </c>
      <c r="G98" s="128">
        <v>44180</v>
      </c>
      <c r="H98" s="3"/>
      <c r="I98" s="3"/>
    </row>
    <row r="99" spans="1:9">
      <c r="A99" s="2781"/>
      <c r="B99" s="2782"/>
      <c r="C99" s="137"/>
      <c r="D99" s="123"/>
      <c r="E99" s="123"/>
      <c r="F99" s="131"/>
      <c r="G99" s="131"/>
      <c r="H99" s="3"/>
      <c r="I99" s="3"/>
    </row>
    <row r="100" spans="1:9">
      <c r="A100" s="2783"/>
      <c r="B100" s="2784"/>
      <c r="C100" s="137">
        <v>672</v>
      </c>
      <c r="D100" s="123">
        <v>-7596.19</v>
      </c>
      <c r="E100" s="123"/>
      <c r="F100" s="131">
        <v>44196</v>
      </c>
      <c r="G100" s="131">
        <v>44196</v>
      </c>
      <c r="H100" s="3"/>
      <c r="I100" s="3"/>
    </row>
    <row r="101" spans="1:9">
      <c r="A101" s="2781"/>
      <c r="B101" s="2782"/>
      <c r="C101" s="137">
        <v>551</v>
      </c>
      <c r="D101" s="123"/>
      <c r="E101" s="130">
        <v>-1376</v>
      </c>
      <c r="F101" s="131">
        <v>44196</v>
      </c>
      <c r="G101" s="131">
        <v>44196</v>
      </c>
      <c r="H101" s="3"/>
      <c r="I101" s="3"/>
    </row>
    <row r="102" spans="1:9">
      <c r="A102" s="166"/>
      <c r="B102" s="167"/>
      <c r="C102" s="137">
        <v>525</v>
      </c>
      <c r="D102" s="123"/>
      <c r="E102" s="130">
        <v>-6166</v>
      </c>
      <c r="F102" s="131">
        <v>44196</v>
      </c>
      <c r="G102" s="131">
        <v>44196</v>
      </c>
      <c r="H102" s="3"/>
      <c r="I102" s="3"/>
    </row>
    <row r="103" spans="1:9">
      <c r="A103" s="2781"/>
      <c r="B103" s="2782"/>
      <c r="C103" s="125">
        <v>527</v>
      </c>
      <c r="D103" s="123"/>
      <c r="E103" s="123">
        <v>-54.19</v>
      </c>
      <c r="F103" s="128">
        <v>44196</v>
      </c>
      <c r="G103" s="128">
        <v>44196</v>
      </c>
      <c r="H103" s="3"/>
      <c r="I103" s="3"/>
    </row>
    <row r="104" spans="1:9">
      <c r="A104" s="2679" t="s">
        <v>220</v>
      </c>
      <c r="B104" s="2775"/>
      <c r="C104" s="138"/>
      <c r="D104" s="139">
        <f>SUM(D55:D103)</f>
        <v>-453176.19</v>
      </c>
      <c r="E104" s="139">
        <f>SUM(E55:E103)</f>
        <v>-453176.19</v>
      </c>
      <c r="F104" s="2671"/>
      <c r="G104" s="2672"/>
      <c r="H104" s="3"/>
      <c r="I104" s="3"/>
    </row>
    <row r="105" spans="1:9">
      <c r="A105" s="168"/>
      <c r="B105" s="168"/>
      <c r="C105" s="168"/>
      <c r="D105" s="168"/>
      <c r="E105" s="168"/>
      <c r="F105" s="168"/>
      <c r="G105" s="168"/>
      <c r="H105" s="3"/>
      <c r="I105" s="3"/>
    </row>
    <row r="106" spans="1:9">
      <c r="A106" s="2776" t="s">
        <v>275</v>
      </c>
      <c r="B106" s="2776"/>
      <c r="C106" s="2776"/>
      <c r="D106" s="2776"/>
      <c r="E106" s="2776"/>
      <c r="F106" s="2776"/>
      <c r="G106" s="2776"/>
      <c r="H106" s="3"/>
      <c r="I106" s="3"/>
    </row>
    <row r="107" spans="1:9" ht="15.75">
      <c r="A107" s="2777" t="s">
        <v>1262</v>
      </c>
      <c r="B107" s="2777"/>
      <c r="C107" s="2777"/>
      <c r="D107" s="2777"/>
      <c r="E107" s="2777"/>
      <c r="F107" s="2777"/>
      <c r="G107" s="2777"/>
      <c r="H107" s="1708"/>
      <c r="I107" s="1708"/>
    </row>
    <row r="108" spans="1:9">
      <c r="A108" s="165"/>
      <c r="B108" s="165"/>
      <c r="C108" s="165"/>
      <c r="D108" s="165"/>
      <c r="E108" s="165"/>
      <c r="F108" s="165"/>
      <c r="G108" s="165"/>
      <c r="H108" s="3"/>
      <c r="I108" s="3"/>
    </row>
    <row r="109" spans="1:9" ht="31.5">
      <c r="A109" s="2778" t="s">
        <v>243</v>
      </c>
      <c r="B109" s="2779"/>
      <c r="C109" s="119" t="s">
        <v>227</v>
      </c>
      <c r="D109" s="119" t="s">
        <v>137</v>
      </c>
      <c r="E109" s="119" t="s">
        <v>138</v>
      </c>
      <c r="F109" s="119" t="s">
        <v>236</v>
      </c>
      <c r="G109" s="119" t="s">
        <v>228</v>
      </c>
      <c r="H109" s="3"/>
      <c r="I109" s="3"/>
    </row>
    <row r="110" spans="1:9">
      <c r="A110" s="2675" t="s">
        <v>1263</v>
      </c>
      <c r="B110" s="2780"/>
      <c r="C110" s="1709">
        <v>538</v>
      </c>
      <c r="D110" s="120"/>
      <c r="E110" s="120">
        <v>100</v>
      </c>
      <c r="F110" s="121">
        <v>44180</v>
      </c>
      <c r="G110" s="121">
        <v>44180</v>
      </c>
      <c r="H110" s="3"/>
      <c r="I110" s="3"/>
    </row>
    <row r="111" spans="1:9">
      <c r="A111" s="2773" t="s">
        <v>122</v>
      </c>
      <c r="B111" s="2774"/>
      <c r="C111" s="122">
        <v>518</v>
      </c>
      <c r="D111" s="123"/>
      <c r="E111" s="124">
        <v>-100</v>
      </c>
      <c r="F111" s="121">
        <v>44180</v>
      </c>
      <c r="G111" s="121">
        <v>44180</v>
      </c>
      <c r="H111" s="3"/>
      <c r="I111" s="3"/>
    </row>
    <row r="112" spans="1:9">
      <c r="A112" s="2679" t="s">
        <v>220</v>
      </c>
      <c r="B112" s="2775"/>
      <c r="C112" s="138"/>
      <c r="D112" s="139">
        <v>0</v>
      </c>
      <c r="E112" s="139">
        <v>0</v>
      </c>
      <c r="F112" s="2671"/>
      <c r="G112" s="2672"/>
      <c r="H112" s="3"/>
      <c r="I112" s="3"/>
    </row>
    <row r="113" spans="1:9">
      <c r="A113" s="1710"/>
      <c r="B113" s="1710"/>
      <c r="C113" s="1711"/>
      <c r="D113" s="1712"/>
      <c r="E113" s="1712"/>
      <c r="F113" s="1713"/>
      <c r="G113" s="1713"/>
      <c r="H113" s="1714"/>
      <c r="I113" s="1714"/>
    </row>
    <row r="114" spans="1:9">
      <c r="A114" s="3"/>
      <c r="B114" s="3"/>
      <c r="C114" s="3"/>
      <c r="D114" s="3"/>
      <c r="E114" s="3"/>
      <c r="F114" s="3"/>
      <c r="G114" s="3"/>
      <c r="H114" s="3"/>
      <c r="I114" s="3"/>
    </row>
    <row r="115" spans="1:9">
      <c r="A115" s="2340" t="s">
        <v>439</v>
      </c>
      <c r="B115" s="2340"/>
      <c r="C115" s="2340"/>
      <c r="D115" s="2340"/>
      <c r="E115" s="2340"/>
      <c r="F115" s="2340"/>
      <c r="G115" s="2340"/>
      <c r="H115" s="2340"/>
      <c r="I115" s="2340"/>
    </row>
    <row r="116" spans="1:9">
      <c r="A116" s="3" t="s">
        <v>92</v>
      </c>
      <c r="B116" s="3"/>
      <c r="C116" s="3"/>
      <c r="D116" s="3"/>
      <c r="E116" s="3"/>
      <c r="F116" s="3"/>
      <c r="G116" s="3"/>
      <c r="H116" s="3"/>
      <c r="I116" s="3"/>
    </row>
    <row r="117" spans="1:9">
      <c r="A117" s="3"/>
      <c r="B117" s="3"/>
      <c r="C117" s="3"/>
      <c r="D117" s="3"/>
      <c r="E117" s="3"/>
      <c r="F117" s="3"/>
      <c r="G117" s="3"/>
      <c r="H117" s="3"/>
      <c r="I117" s="3"/>
    </row>
    <row r="118" spans="1:9">
      <c r="A118" s="2332" t="s">
        <v>1264</v>
      </c>
      <c r="B118" s="2333"/>
      <c r="C118" s="2333"/>
      <c r="D118" s="2333"/>
      <c r="E118" s="2333"/>
      <c r="F118" s="2333"/>
      <c r="G118" s="2333"/>
      <c r="H118" s="2333"/>
      <c r="I118" s="2334"/>
    </row>
    <row r="119" spans="1:9">
      <c r="A119" s="2332"/>
      <c r="B119" s="2333"/>
      <c r="C119" s="2333"/>
      <c r="D119" s="2333"/>
      <c r="E119" s="2333"/>
      <c r="F119" s="2333"/>
      <c r="G119" s="2333"/>
      <c r="H119" s="2333"/>
      <c r="I119" s="2334"/>
    </row>
    <row r="120" spans="1:9">
      <c r="A120" s="2332"/>
      <c r="B120" s="2333"/>
      <c r="C120" s="2333"/>
      <c r="D120" s="2333"/>
      <c r="E120" s="2333"/>
      <c r="F120" s="2333"/>
      <c r="G120" s="2333"/>
      <c r="H120" s="2333"/>
      <c r="I120" s="2334"/>
    </row>
    <row r="121" spans="1:9">
      <c r="A121" s="3"/>
      <c r="B121" s="3"/>
      <c r="C121" s="3"/>
      <c r="D121" s="3"/>
      <c r="E121" s="3"/>
      <c r="F121" s="3"/>
      <c r="G121" s="3"/>
      <c r="H121" s="3"/>
      <c r="I121" s="3"/>
    </row>
    <row r="122" spans="1:9">
      <c r="A122" s="2335" t="s">
        <v>441</v>
      </c>
      <c r="B122" s="2335"/>
      <c r="C122" s="2335"/>
      <c r="D122" s="2335"/>
      <c r="E122" s="2335"/>
      <c r="F122" s="2335"/>
      <c r="G122" s="2335"/>
      <c r="H122" s="2335"/>
      <c r="I122" s="2335"/>
    </row>
    <row r="123" spans="1:9">
      <c r="A123" s="3" t="s">
        <v>92</v>
      </c>
      <c r="B123" s="3"/>
      <c r="C123" s="3"/>
      <c r="D123" s="3"/>
      <c r="E123" s="3"/>
      <c r="F123" s="3"/>
      <c r="G123" s="3"/>
      <c r="H123" s="3"/>
      <c r="I123" s="3"/>
    </row>
    <row r="124" spans="1:9">
      <c r="A124" s="2332"/>
      <c r="B124" s="2333"/>
      <c r="C124" s="2333"/>
      <c r="D124" s="2333"/>
      <c r="E124" s="2333"/>
      <c r="F124" s="2333"/>
      <c r="G124" s="2333"/>
      <c r="H124" s="2333"/>
      <c r="I124" s="2334"/>
    </row>
    <row r="125" spans="1:9">
      <c r="A125" s="2332" t="s">
        <v>1265</v>
      </c>
      <c r="B125" s="2333"/>
      <c r="C125" s="2333"/>
      <c r="D125" s="2333"/>
      <c r="E125" s="2333"/>
      <c r="F125" s="2333"/>
      <c r="G125" s="2333"/>
      <c r="H125" s="2333"/>
      <c r="I125" s="2334"/>
    </row>
    <row r="126" spans="1:9">
      <c r="A126" s="163"/>
      <c r="B126" s="163"/>
      <c r="C126" s="163"/>
      <c r="D126" s="163"/>
      <c r="E126" s="163"/>
      <c r="F126" s="163"/>
      <c r="G126" s="163"/>
      <c r="H126" s="163"/>
      <c r="I126" s="163"/>
    </row>
    <row r="127" spans="1:9">
      <c r="A127" s="3" t="s">
        <v>442</v>
      </c>
      <c r="B127" s="16" t="s">
        <v>1266</v>
      </c>
    </row>
    <row r="128" spans="1:9">
      <c r="A128" s="3" t="s">
        <v>443</v>
      </c>
      <c r="B128" s="16" t="s">
        <v>1267</v>
      </c>
    </row>
    <row r="129" spans="1:2">
      <c r="A129" s="3"/>
    </row>
    <row r="130" spans="1:2">
      <c r="A130" s="3" t="s">
        <v>962</v>
      </c>
      <c r="B130" s="1098">
        <v>44293</v>
      </c>
    </row>
  </sheetData>
  <mergeCells count="100">
    <mergeCell ref="A3:I3"/>
    <mergeCell ref="A5:B5"/>
    <mergeCell ref="D5:I5"/>
    <mergeCell ref="A6:B6"/>
    <mergeCell ref="D6:I6"/>
    <mergeCell ref="F24:I24"/>
    <mergeCell ref="A7:B7"/>
    <mergeCell ref="D7:I7"/>
    <mergeCell ref="A8:B8"/>
    <mergeCell ref="D8:I8"/>
    <mergeCell ref="A9:B9"/>
    <mergeCell ref="D9:I9"/>
    <mergeCell ref="A11:I11"/>
    <mergeCell ref="A15:A17"/>
    <mergeCell ref="A20:I20"/>
    <mergeCell ref="F22:I22"/>
    <mergeCell ref="F23:I23"/>
    <mergeCell ref="A56:B56"/>
    <mergeCell ref="D42:I42"/>
    <mergeCell ref="F25:I25"/>
    <mergeCell ref="F26:I26"/>
    <mergeCell ref="F27:I27"/>
    <mergeCell ref="A29:I29"/>
    <mergeCell ref="D31:I31"/>
    <mergeCell ref="D32:I34"/>
    <mergeCell ref="C35:I35"/>
    <mergeCell ref="A37:I37"/>
    <mergeCell ref="D39:I39"/>
    <mergeCell ref="D40:I40"/>
    <mergeCell ref="D41:I41"/>
    <mergeCell ref="C50:I50"/>
    <mergeCell ref="C51:I51"/>
    <mergeCell ref="A53:G53"/>
    <mergeCell ref="A54:B54"/>
    <mergeCell ref="A55:B55"/>
    <mergeCell ref="C43:I43"/>
    <mergeCell ref="A45:I45"/>
    <mergeCell ref="C47:I47"/>
    <mergeCell ref="C48:I48"/>
    <mergeCell ref="C49:I49"/>
    <mergeCell ref="A57:B57"/>
    <mergeCell ref="A59:B59"/>
    <mergeCell ref="A60:B60"/>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3:B103"/>
    <mergeCell ref="A104:B104"/>
    <mergeCell ref="F104:G104"/>
    <mergeCell ref="A106:G106"/>
    <mergeCell ref="A107:G107"/>
    <mergeCell ref="A109:B109"/>
    <mergeCell ref="A110:B110"/>
    <mergeCell ref="A111:B111"/>
    <mergeCell ref="A112:B112"/>
    <mergeCell ref="F112:G112"/>
    <mergeCell ref="A115:I115"/>
    <mergeCell ref="A118:I118"/>
    <mergeCell ref="A119:I119"/>
    <mergeCell ref="A120:I120"/>
    <mergeCell ref="A122:I122"/>
    <mergeCell ref="A124:I124"/>
    <mergeCell ref="A125:I125"/>
  </mergeCells>
  <pageMargins left="0.23622047244094491" right="0.23622047244094491" top="0.74803149606299213" bottom="0.74803149606299213" header="0.31496062992125984" footer="0.31496062992125984"/>
  <pageSetup paperSize="9" firstPageNumber="123" fitToHeight="5" orientation="landscape" useFirstPageNumber="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10" zoomScaleNormal="110" workbookViewId="0">
      <selection activeCell="K28" sqref="K28"/>
    </sheetView>
  </sheetViews>
  <sheetFormatPr defaultColWidth="6.5" defaultRowHeight="8.25"/>
  <cols>
    <col min="1" max="1" width="5.5" style="152" customWidth="1"/>
    <col min="2" max="2" width="50.75" style="151" customWidth="1"/>
    <col min="3" max="3" width="9.25" style="151" customWidth="1"/>
    <col min="4" max="4" width="17" style="151" customWidth="1"/>
    <col min="5" max="5" width="17.25" style="151" customWidth="1"/>
    <col min="6" max="6" width="14.5" style="151" customWidth="1"/>
    <col min="7" max="7" width="11" style="151" customWidth="1"/>
    <col min="8" max="8" width="15" style="151" customWidth="1"/>
    <col min="9" max="9" width="14.75" style="151" customWidth="1"/>
    <col min="10" max="10" width="15.75" style="151" customWidth="1"/>
    <col min="11" max="11" width="14.5" style="151" customWidth="1"/>
    <col min="12" max="12" width="11" style="151" customWidth="1"/>
    <col min="13" max="13" width="14" style="151" customWidth="1"/>
    <col min="14" max="14" width="14.5" style="151" customWidth="1"/>
    <col min="15" max="15" width="16" style="151" customWidth="1"/>
    <col min="16" max="16" width="14.75" style="151" customWidth="1"/>
    <col min="17" max="17" width="11" style="151" customWidth="1"/>
    <col min="18" max="19" width="14.25" style="151" customWidth="1"/>
    <col min="20" max="20" width="16.5" style="151" customWidth="1"/>
    <col min="21" max="21" width="14.5" style="151" customWidth="1"/>
    <col min="22" max="22" width="11.75" style="151" bestFit="1" customWidth="1"/>
    <col min="23" max="23" width="12.5" style="151" customWidth="1"/>
    <col min="24" max="24" width="11" style="151" customWidth="1"/>
    <col min="25" max="16384" width="6.5" style="151"/>
  </cols>
  <sheetData>
    <row r="1" spans="1:24" s="153" customFormat="1" ht="15.75">
      <c r="A1" s="2806" t="s">
        <v>338</v>
      </c>
      <c r="B1" s="2806"/>
      <c r="C1" s="2806"/>
      <c r="D1" s="2806"/>
      <c r="E1" s="2806"/>
      <c r="F1" s="2806"/>
      <c r="G1" s="2806"/>
      <c r="H1" s="2806"/>
      <c r="I1" s="2806"/>
      <c r="J1" s="2806"/>
      <c r="K1" s="2806"/>
      <c r="L1" s="2806"/>
      <c r="M1" s="2806"/>
      <c r="N1" s="2806"/>
      <c r="O1" s="2806"/>
      <c r="P1" s="2806"/>
      <c r="Q1" s="2806"/>
      <c r="R1" s="2806"/>
      <c r="S1" s="2806"/>
      <c r="T1" s="2806"/>
      <c r="U1" s="2806"/>
      <c r="V1" s="2806"/>
      <c r="W1" s="2806"/>
      <c r="X1" s="2806"/>
    </row>
    <row r="2" spans="1:24" ht="9" thickBot="1">
      <c r="A2" s="154"/>
      <c r="B2" s="155"/>
      <c r="C2" s="155"/>
      <c r="D2" s="155"/>
      <c r="E2" s="155"/>
      <c r="F2" s="155"/>
      <c r="G2" s="155"/>
      <c r="H2" s="155"/>
      <c r="I2" s="155"/>
      <c r="J2" s="155"/>
      <c r="K2" s="155"/>
      <c r="L2" s="155"/>
      <c r="M2" s="155"/>
      <c r="N2" s="155"/>
      <c r="O2" s="155"/>
      <c r="P2" s="155"/>
      <c r="Q2" s="155"/>
      <c r="R2" s="155"/>
      <c r="S2" s="155"/>
      <c r="T2" s="155"/>
      <c r="U2" s="155"/>
      <c r="V2" s="155"/>
      <c r="W2" s="155"/>
      <c r="X2" s="155"/>
    </row>
    <row r="3" spans="1:24" ht="10.5">
      <c r="A3" s="2322" t="s">
        <v>40</v>
      </c>
      <c r="B3" s="2791" t="s">
        <v>41</v>
      </c>
      <c r="C3" s="2793" t="s">
        <v>42</v>
      </c>
      <c r="D3" s="2795" t="s">
        <v>97</v>
      </c>
      <c r="E3" s="2796"/>
      <c r="F3" s="2796"/>
      <c r="G3" s="2796"/>
      <c r="H3" s="2797"/>
      <c r="I3" s="2795" t="s">
        <v>1534</v>
      </c>
      <c r="J3" s="2796"/>
      <c r="K3" s="2796"/>
      <c r="L3" s="2796"/>
      <c r="M3" s="2798"/>
      <c r="N3" s="2799" t="s">
        <v>1535</v>
      </c>
      <c r="O3" s="2796"/>
      <c r="P3" s="2796"/>
      <c r="Q3" s="2796"/>
      <c r="R3" s="2798"/>
      <c r="S3" s="2795" t="s">
        <v>99</v>
      </c>
      <c r="T3" s="2796"/>
      <c r="U3" s="2796"/>
      <c r="V3" s="2796"/>
      <c r="W3" s="2798"/>
    </row>
    <row r="4" spans="1:24" ht="10.5">
      <c r="A4" s="2804"/>
      <c r="B4" s="2792"/>
      <c r="C4" s="2794"/>
      <c r="D4" s="2802" t="s">
        <v>100</v>
      </c>
      <c r="E4" s="2803" t="s">
        <v>1536</v>
      </c>
      <c r="F4" s="2803"/>
      <c r="G4" s="2803"/>
      <c r="H4" s="2800" t="s">
        <v>341</v>
      </c>
      <c r="I4" s="2802" t="s">
        <v>100</v>
      </c>
      <c r="J4" s="2803" t="s">
        <v>1536</v>
      </c>
      <c r="K4" s="2803"/>
      <c r="L4" s="2803"/>
      <c r="M4" s="2800" t="s">
        <v>341</v>
      </c>
      <c r="N4" s="2802" t="s">
        <v>100</v>
      </c>
      <c r="O4" s="2803" t="s">
        <v>1536</v>
      </c>
      <c r="P4" s="2803"/>
      <c r="Q4" s="2803"/>
      <c r="R4" s="2800" t="s">
        <v>341</v>
      </c>
      <c r="S4" s="2802" t="s">
        <v>100</v>
      </c>
      <c r="T4" s="2803" t="s">
        <v>1536</v>
      </c>
      <c r="U4" s="2803"/>
      <c r="V4" s="2803"/>
      <c r="W4" s="2800" t="s">
        <v>341</v>
      </c>
    </row>
    <row r="5" spans="1:24" ht="11.25" thickBot="1">
      <c r="A5" s="2805"/>
      <c r="B5" s="2792"/>
      <c r="C5" s="2794"/>
      <c r="D5" s="2802"/>
      <c r="E5" s="2233" t="s">
        <v>101</v>
      </c>
      <c r="F5" s="2233" t="s">
        <v>36</v>
      </c>
      <c r="G5" s="2233" t="s">
        <v>37</v>
      </c>
      <c r="H5" s="2801"/>
      <c r="I5" s="2802"/>
      <c r="J5" s="2233" t="s">
        <v>101</v>
      </c>
      <c r="K5" s="2233" t="s">
        <v>36</v>
      </c>
      <c r="L5" s="2233" t="s">
        <v>37</v>
      </c>
      <c r="M5" s="2801"/>
      <c r="N5" s="2802"/>
      <c r="O5" s="2233" t="s">
        <v>101</v>
      </c>
      <c r="P5" s="2233" t="s">
        <v>36</v>
      </c>
      <c r="Q5" s="2233" t="s">
        <v>37</v>
      </c>
      <c r="R5" s="2801"/>
      <c r="S5" s="2802"/>
      <c r="T5" s="2233" t="s">
        <v>101</v>
      </c>
      <c r="U5" s="2233" t="s">
        <v>36</v>
      </c>
      <c r="V5" s="2233" t="s">
        <v>37</v>
      </c>
      <c r="W5" s="2801"/>
    </row>
    <row r="6" spans="1:24" ht="11.25">
      <c r="A6" s="2224" t="s">
        <v>0</v>
      </c>
      <c r="B6" s="2228" t="s">
        <v>1</v>
      </c>
      <c r="C6" s="2229" t="s">
        <v>25</v>
      </c>
      <c r="D6" s="2234">
        <v>28848923</v>
      </c>
      <c r="E6" s="2235">
        <v>30033772</v>
      </c>
      <c r="F6" s="2235">
        <v>28804046.280000001</v>
      </c>
      <c r="G6" s="2236">
        <v>95.90552355528304</v>
      </c>
      <c r="H6" s="2237">
        <v>34476184</v>
      </c>
      <c r="I6" s="2234">
        <v>15350500</v>
      </c>
      <c r="J6" s="2235">
        <v>16969779</v>
      </c>
      <c r="K6" s="2235">
        <v>15938822.439999999</v>
      </c>
      <c r="L6" s="2236">
        <v>93.924749638754861</v>
      </c>
      <c r="M6" s="2238">
        <v>22590753</v>
      </c>
      <c r="N6" s="2239">
        <v>13498423</v>
      </c>
      <c r="O6" s="2235">
        <v>13063993</v>
      </c>
      <c r="P6" s="2235">
        <v>12865223.84</v>
      </c>
      <c r="Q6" s="2236">
        <v>98.478496122892906</v>
      </c>
      <c r="R6" s="2234">
        <v>11885431</v>
      </c>
      <c r="S6" s="2234">
        <v>1890000</v>
      </c>
      <c r="T6" s="2235">
        <v>1890000</v>
      </c>
      <c r="U6" s="2235">
        <v>1346445.32</v>
      </c>
      <c r="V6" s="2236">
        <v>71.24049312169312</v>
      </c>
      <c r="W6" s="2240">
        <v>1709734</v>
      </c>
    </row>
    <row r="7" spans="1:24" ht="11.25">
      <c r="A7" s="2225" t="s">
        <v>2</v>
      </c>
      <c r="B7" s="2230" t="s">
        <v>46</v>
      </c>
      <c r="C7" s="2231" t="s">
        <v>25</v>
      </c>
      <c r="D7" s="2241">
        <v>3850000</v>
      </c>
      <c r="E7" s="2242">
        <v>4288984</v>
      </c>
      <c r="F7" s="2243">
        <v>4008618.35</v>
      </c>
      <c r="G7" s="2244">
        <v>93.463122035428441</v>
      </c>
      <c r="H7" s="2245">
        <v>5146358</v>
      </c>
      <c r="I7" s="2246">
        <v>3850000</v>
      </c>
      <c r="J7" s="2247">
        <v>3976384</v>
      </c>
      <c r="K7" s="2248">
        <v>3696018.35</v>
      </c>
      <c r="L7" s="2244">
        <v>92.949231009882354</v>
      </c>
      <c r="M7" s="2249">
        <v>4802293</v>
      </c>
      <c r="N7" s="2250">
        <v>0</v>
      </c>
      <c r="O7" s="2247">
        <v>312600</v>
      </c>
      <c r="P7" s="2248">
        <v>312600</v>
      </c>
      <c r="Q7" s="2244">
        <v>0</v>
      </c>
      <c r="R7" s="2249">
        <v>344065</v>
      </c>
      <c r="S7" s="2246">
        <v>1890000</v>
      </c>
      <c r="T7" s="2247">
        <v>1890000</v>
      </c>
      <c r="U7" s="2248">
        <v>1346245.32</v>
      </c>
      <c r="V7" s="2244">
        <v>71.229911111111107</v>
      </c>
      <c r="W7" s="2249">
        <v>1709734</v>
      </c>
    </row>
    <row r="8" spans="1:24" ht="11.25">
      <c r="A8" s="2225" t="s">
        <v>3</v>
      </c>
      <c r="B8" s="2230" t="s">
        <v>47</v>
      </c>
      <c r="C8" s="2231" t="s">
        <v>25</v>
      </c>
      <c r="D8" s="2241">
        <v>500</v>
      </c>
      <c r="E8" s="2242">
        <v>500</v>
      </c>
      <c r="F8" s="2243">
        <v>248.57</v>
      </c>
      <c r="G8" s="2244">
        <v>49.713999999999999</v>
      </c>
      <c r="H8" s="2245">
        <v>249</v>
      </c>
      <c r="I8" s="2241">
        <v>500</v>
      </c>
      <c r="J8" s="2242">
        <v>500</v>
      </c>
      <c r="K8" s="2251">
        <v>248.57</v>
      </c>
      <c r="L8" s="2244">
        <v>49.713999999999999</v>
      </c>
      <c r="M8" s="2252">
        <v>249</v>
      </c>
      <c r="N8" s="2253">
        <v>0</v>
      </c>
      <c r="O8" s="2242"/>
      <c r="P8" s="2251"/>
      <c r="Q8" s="2244">
        <v>0</v>
      </c>
      <c r="R8" s="2252"/>
      <c r="S8" s="2241">
        <v>0</v>
      </c>
      <c r="T8" s="2242">
        <v>0</v>
      </c>
      <c r="U8" s="2251">
        <v>200</v>
      </c>
      <c r="V8" s="2244">
        <v>0</v>
      </c>
      <c r="W8" s="2252"/>
    </row>
    <row r="9" spans="1:24" ht="11.25">
      <c r="A9" s="2225" t="s">
        <v>4</v>
      </c>
      <c r="B9" s="2232" t="s">
        <v>62</v>
      </c>
      <c r="C9" s="2231" t="s">
        <v>25</v>
      </c>
      <c r="D9" s="2241">
        <v>24998423</v>
      </c>
      <c r="E9" s="2242">
        <v>25744288</v>
      </c>
      <c r="F9" s="2243">
        <v>24795179.359999999</v>
      </c>
      <c r="G9" s="2244">
        <v>96.313323405953199</v>
      </c>
      <c r="H9" s="2245">
        <v>29329577</v>
      </c>
      <c r="I9" s="2241">
        <v>11500000</v>
      </c>
      <c r="J9" s="2242">
        <v>12992895</v>
      </c>
      <c r="K9" s="2251">
        <v>12242555.52</v>
      </c>
      <c r="L9" s="2244">
        <v>94.225001587406027</v>
      </c>
      <c r="M9" s="2252">
        <v>17788211</v>
      </c>
      <c r="N9" s="2253">
        <v>13498423</v>
      </c>
      <c r="O9" s="2242">
        <v>12751393</v>
      </c>
      <c r="P9" s="2251">
        <v>12552623.84</v>
      </c>
      <c r="Q9" s="2244">
        <v>98.441196503001677</v>
      </c>
      <c r="R9" s="2252">
        <v>11541366</v>
      </c>
      <c r="S9" s="2241">
        <v>0</v>
      </c>
      <c r="T9" s="2242">
        <v>0</v>
      </c>
      <c r="U9" s="2251">
        <v>0</v>
      </c>
      <c r="V9" s="2244">
        <v>0</v>
      </c>
      <c r="W9" s="2252"/>
    </row>
    <row r="10" spans="1:24" ht="11.25">
      <c r="A10" s="2226" t="s">
        <v>5</v>
      </c>
      <c r="B10" s="2228" t="s">
        <v>7</v>
      </c>
      <c r="C10" s="2229" t="s">
        <v>25</v>
      </c>
      <c r="D10" s="2254">
        <v>0</v>
      </c>
      <c r="E10" s="2255">
        <v>0</v>
      </c>
      <c r="F10" s="2255">
        <v>0</v>
      </c>
      <c r="G10" s="2236">
        <v>0</v>
      </c>
      <c r="H10" s="2256">
        <v>22590753</v>
      </c>
      <c r="I10" s="2254"/>
      <c r="J10" s="2255"/>
      <c r="K10" s="2255"/>
      <c r="L10" s="2236">
        <v>0</v>
      </c>
      <c r="M10" s="2240"/>
      <c r="N10" s="2257"/>
      <c r="O10" s="2255"/>
      <c r="P10" s="2255" t="s">
        <v>1473</v>
      </c>
      <c r="Q10" s="2236">
        <v>0</v>
      </c>
      <c r="R10" s="2238"/>
      <c r="S10" s="2254"/>
      <c r="T10" s="2255"/>
      <c r="U10" s="2255"/>
      <c r="V10" s="2236">
        <v>0</v>
      </c>
      <c r="W10" s="2238"/>
    </row>
    <row r="11" spans="1:24" ht="11.25">
      <c r="A11" s="2226" t="s">
        <v>6</v>
      </c>
      <c r="B11" s="2228" t="s">
        <v>9</v>
      </c>
      <c r="C11" s="2229" t="s">
        <v>25</v>
      </c>
      <c r="D11" s="2234">
        <v>28848923</v>
      </c>
      <c r="E11" s="2235">
        <v>30033772</v>
      </c>
      <c r="F11" s="2235">
        <v>28714912.260000005</v>
      </c>
      <c r="G11" s="2236">
        <v>95.608744249640054</v>
      </c>
      <c r="H11" s="2237">
        <v>34388806</v>
      </c>
      <c r="I11" s="2234">
        <v>15350500</v>
      </c>
      <c r="J11" s="2235">
        <v>16969779</v>
      </c>
      <c r="K11" s="2235">
        <v>15847726.389999999</v>
      </c>
      <c r="L11" s="2236">
        <v>93.387936224743996</v>
      </c>
      <c r="M11" s="2239">
        <v>22486575</v>
      </c>
      <c r="N11" s="2239">
        <v>13498423</v>
      </c>
      <c r="O11" s="2239">
        <v>13063993</v>
      </c>
      <c r="P11" s="2239">
        <v>12867185.870000001</v>
      </c>
      <c r="Q11" s="2236">
        <v>98.493514731675077</v>
      </c>
      <c r="R11" s="2234">
        <v>11902231</v>
      </c>
      <c r="S11" s="2234">
        <v>1856955</v>
      </c>
      <c r="T11" s="2234">
        <v>1856955</v>
      </c>
      <c r="U11" s="2234">
        <v>1435832.8</v>
      </c>
      <c r="V11" s="2236">
        <v>77.321895253250617</v>
      </c>
      <c r="W11" s="2240">
        <v>1690226</v>
      </c>
    </row>
    <row r="12" spans="1:24" ht="11.25">
      <c r="A12" s="2227" t="s">
        <v>8</v>
      </c>
      <c r="B12" s="2230" t="s">
        <v>28</v>
      </c>
      <c r="C12" s="2231" t="s">
        <v>25</v>
      </c>
      <c r="D12" s="2241">
        <v>2006352</v>
      </c>
      <c r="E12" s="2242">
        <v>1886885</v>
      </c>
      <c r="F12" s="2243">
        <v>1736471.0499999998</v>
      </c>
      <c r="G12" s="2244">
        <v>92.028451654446343</v>
      </c>
      <c r="H12" s="2245">
        <v>2396854</v>
      </c>
      <c r="I12" s="2241">
        <v>1334000</v>
      </c>
      <c r="J12" s="2258">
        <v>1413000</v>
      </c>
      <c r="K12" s="2248">
        <v>1302732.44</v>
      </c>
      <c r="L12" s="2244">
        <v>92.196209483368719</v>
      </c>
      <c r="M12" s="2259">
        <v>2062203</v>
      </c>
      <c r="N12" s="2260">
        <v>672352</v>
      </c>
      <c r="O12" s="2258">
        <v>473885</v>
      </c>
      <c r="P12" s="2248">
        <v>433738.61</v>
      </c>
      <c r="Q12" s="2244">
        <v>91.528242084049921</v>
      </c>
      <c r="R12" s="2261">
        <v>334651</v>
      </c>
      <c r="S12" s="2262">
        <v>56000</v>
      </c>
      <c r="T12" s="2258">
        <v>76000</v>
      </c>
      <c r="U12" s="2248">
        <v>75543.259999999995</v>
      </c>
      <c r="V12" s="2244">
        <v>99.399026315789456</v>
      </c>
      <c r="W12" s="2259">
        <v>39006</v>
      </c>
    </row>
    <row r="13" spans="1:24" ht="11.25">
      <c r="A13" s="2225" t="s">
        <v>10</v>
      </c>
      <c r="B13" s="2230" t="s">
        <v>29</v>
      </c>
      <c r="C13" s="2231" t="s">
        <v>25</v>
      </c>
      <c r="D13" s="2241">
        <v>2090000</v>
      </c>
      <c r="E13" s="2242">
        <v>1890000</v>
      </c>
      <c r="F13" s="2243">
        <v>1872026.14</v>
      </c>
      <c r="G13" s="2244">
        <v>99.049002116402107</v>
      </c>
      <c r="H13" s="2245">
        <v>1725798</v>
      </c>
      <c r="I13" s="2241">
        <v>2090000</v>
      </c>
      <c r="J13" s="2263">
        <v>1890000</v>
      </c>
      <c r="K13" s="2251">
        <v>1872026.14</v>
      </c>
      <c r="L13" s="2244">
        <v>99.049002116402107</v>
      </c>
      <c r="M13" s="2252">
        <v>1725798</v>
      </c>
      <c r="N13" s="2253">
        <v>0</v>
      </c>
      <c r="O13" s="2242">
        <v>0</v>
      </c>
      <c r="P13" s="2251"/>
      <c r="Q13" s="2244">
        <v>0</v>
      </c>
      <c r="R13" s="2252"/>
      <c r="S13" s="2241">
        <v>640000</v>
      </c>
      <c r="T13" s="2242">
        <v>532738</v>
      </c>
      <c r="U13" s="2251">
        <v>465830.92</v>
      </c>
      <c r="V13" s="2244">
        <v>87.440903408429662</v>
      </c>
      <c r="W13" s="2252">
        <v>542182</v>
      </c>
    </row>
    <row r="14" spans="1:24" ht="11.25">
      <c r="A14" s="2225" t="s">
        <v>11</v>
      </c>
      <c r="B14" s="2232" t="s">
        <v>63</v>
      </c>
      <c r="C14" s="2231" t="s">
        <v>25</v>
      </c>
      <c r="D14" s="2241">
        <v>0</v>
      </c>
      <c r="E14" s="2242">
        <v>0</v>
      </c>
      <c r="F14" s="2243">
        <v>0</v>
      </c>
      <c r="G14" s="2244">
        <v>0</v>
      </c>
      <c r="H14" s="2245">
        <v>0</v>
      </c>
      <c r="I14" s="2241">
        <v>0</v>
      </c>
      <c r="J14" s="2263">
        <v>0</v>
      </c>
      <c r="K14" s="2251"/>
      <c r="L14" s="2244">
        <v>0</v>
      </c>
      <c r="M14" s="2252"/>
      <c r="N14" s="2253">
        <v>0</v>
      </c>
      <c r="O14" s="2242">
        <v>0</v>
      </c>
      <c r="P14" s="2251"/>
      <c r="Q14" s="2244">
        <v>0</v>
      </c>
      <c r="R14" s="2252"/>
      <c r="S14" s="2241">
        <v>0</v>
      </c>
      <c r="T14" s="2242">
        <v>0</v>
      </c>
      <c r="U14" s="2251"/>
      <c r="V14" s="2244">
        <v>0</v>
      </c>
      <c r="W14" s="2252"/>
    </row>
    <row r="15" spans="1:24" ht="11.25">
      <c r="A15" s="2225" t="s">
        <v>12</v>
      </c>
      <c r="B15" s="2230" t="s">
        <v>64</v>
      </c>
      <c r="C15" s="2231" t="s">
        <v>25</v>
      </c>
      <c r="D15" s="2241">
        <v>170000</v>
      </c>
      <c r="E15" s="2242">
        <v>1532878</v>
      </c>
      <c r="F15" s="2243">
        <v>1089996.6499999999</v>
      </c>
      <c r="G15" s="2244">
        <v>71.10785398446582</v>
      </c>
      <c r="H15" s="2245">
        <v>6621150</v>
      </c>
      <c r="I15" s="2241">
        <v>170000</v>
      </c>
      <c r="J15" s="2263">
        <v>1492878</v>
      </c>
      <c r="K15" s="2251">
        <v>1049996.6499999999</v>
      </c>
      <c r="L15" s="2244">
        <v>70.333721174804637</v>
      </c>
      <c r="M15" s="2252">
        <v>6588115</v>
      </c>
      <c r="N15" s="2253">
        <v>0</v>
      </c>
      <c r="O15" s="2242">
        <v>40000</v>
      </c>
      <c r="P15" s="2251">
        <v>40000</v>
      </c>
      <c r="Q15" s="2244">
        <v>0</v>
      </c>
      <c r="R15" s="2252">
        <v>33035</v>
      </c>
      <c r="S15" s="2241">
        <v>38000</v>
      </c>
      <c r="T15" s="2242">
        <v>47500</v>
      </c>
      <c r="U15" s="2251">
        <v>47067.78</v>
      </c>
      <c r="V15" s="2244">
        <v>99.090063157894733</v>
      </c>
      <c r="W15" s="2252">
        <v>10208</v>
      </c>
    </row>
    <row r="16" spans="1:24" ht="11.25">
      <c r="A16" s="2225" t="s">
        <v>13</v>
      </c>
      <c r="B16" s="2230" t="s">
        <v>30</v>
      </c>
      <c r="C16" s="2231" t="s">
        <v>25</v>
      </c>
      <c r="D16" s="2241">
        <v>23800</v>
      </c>
      <c r="E16" s="2242">
        <v>23908</v>
      </c>
      <c r="F16" s="2243">
        <v>6653</v>
      </c>
      <c r="G16" s="2244">
        <v>27.827505437510457</v>
      </c>
      <c r="H16" s="2245">
        <v>15121</v>
      </c>
      <c r="I16" s="2241">
        <v>23800</v>
      </c>
      <c r="J16" s="2263">
        <v>23800</v>
      </c>
      <c r="K16" s="2251">
        <v>6545</v>
      </c>
      <c r="L16" s="2244">
        <v>27.500000000000004</v>
      </c>
      <c r="M16" s="2252">
        <v>15121</v>
      </c>
      <c r="N16" s="2253">
        <v>0</v>
      </c>
      <c r="O16" s="2242">
        <v>108</v>
      </c>
      <c r="P16" s="2251">
        <v>108</v>
      </c>
      <c r="Q16" s="2244">
        <v>0</v>
      </c>
      <c r="R16" s="2252"/>
      <c r="S16" s="2241">
        <v>0</v>
      </c>
      <c r="T16" s="2242">
        <v>0</v>
      </c>
      <c r="U16" s="2251"/>
      <c r="V16" s="2244">
        <v>0</v>
      </c>
      <c r="W16" s="2252"/>
    </row>
    <row r="17" spans="1:23" ht="11.25">
      <c r="A17" s="2225" t="s">
        <v>14</v>
      </c>
      <c r="B17" s="2232" t="s">
        <v>48</v>
      </c>
      <c r="C17" s="2231" t="s">
        <v>25</v>
      </c>
      <c r="D17" s="2241">
        <v>2000</v>
      </c>
      <c r="E17" s="2242">
        <v>5000</v>
      </c>
      <c r="F17" s="2243">
        <v>4229</v>
      </c>
      <c r="G17" s="2244">
        <v>84.58</v>
      </c>
      <c r="H17" s="2245">
        <v>7333</v>
      </c>
      <c r="I17" s="2241">
        <v>2000</v>
      </c>
      <c r="J17" s="2263">
        <v>5000</v>
      </c>
      <c r="K17" s="2251">
        <v>4229</v>
      </c>
      <c r="L17" s="2244">
        <v>84.58</v>
      </c>
      <c r="M17" s="2252">
        <v>7333</v>
      </c>
      <c r="N17" s="2253">
        <v>0</v>
      </c>
      <c r="O17" s="2242">
        <v>0</v>
      </c>
      <c r="P17" s="2251"/>
      <c r="Q17" s="2244">
        <v>0</v>
      </c>
      <c r="R17" s="2252"/>
      <c r="S17" s="2241">
        <v>0</v>
      </c>
      <c r="T17" s="2242">
        <v>0</v>
      </c>
      <c r="U17" s="2251"/>
      <c r="V17" s="2244">
        <v>0</v>
      </c>
      <c r="W17" s="2252"/>
    </row>
    <row r="18" spans="1:23" ht="11.25">
      <c r="A18" s="2225" t="s">
        <v>15</v>
      </c>
      <c r="B18" s="2230" t="s">
        <v>31</v>
      </c>
      <c r="C18" s="2231" t="s">
        <v>25</v>
      </c>
      <c r="D18" s="2241">
        <v>3157527</v>
      </c>
      <c r="E18" s="2242">
        <v>2602181</v>
      </c>
      <c r="F18" s="2243">
        <v>2378901.5100000002</v>
      </c>
      <c r="G18" s="2244">
        <v>91.419525006139096</v>
      </c>
      <c r="H18" s="2245">
        <v>2743487</v>
      </c>
      <c r="I18" s="2241">
        <v>2859531</v>
      </c>
      <c r="J18" s="2263">
        <v>2302181</v>
      </c>
      <c r="K18" s="2251">
        <v>2100404.9700000002</v>
      </c>
      <c r="L18" s="2244">
        <v>91.235440219513592</v>
      </c>
      <c r="M18" s="2252">
        <v>2650892</v>
      </c>
      <c r="N18" s="2253">
        <v>297996</v>
      </c>
      <c r="O18" s="2242">
        <v>300000</v>
      </c>
      <c r="P18" s="2251">
        <v>278496.53999999998</v>
      </c>
      <c r="Q18" s="2244">
        <v>92.832179999999994</v>
      </c>
      <c r="R18" s="2252">
        <v>92595</v>
      </c>
      <c r="S18" s="2241">
        <v>35800</v>
      </c>
      <c r="T18" s="2242">
        <v>32800</v>
      </c>
      <c r="U18" s="2251">
        <v>32772.47</v>
      </c>
      <c r="V18" s="2244">
        <v>99.916067073170737</v>
      </c>
      <c r="W18" s="2252">
        <v>14530</v>
      </c>
    </row>
    <row r="19" spans="1:23" ht="11.25">
      <c r="A19" s="2225" t="s">
        <v>16</v>
      </c>
      <c r="B19" s="2230" t="s">
        <v>32</v>
      </c>
      <c r="C19" s="2231" t="s">
        <v>25</v>
      </c>
      <c r="D19" s="2241">
        <v>13735495</v>
      </c>
      <c r="E19" s="2242">
        <v>13708452</v>
      </c>
      <c r="F19" s="2243">
        <v>13603224</v>
      </c>
      <c r="G19" s="2244">
        <v>99.232385976184617</v>
      </c>
      <c r="H19" s="2245">
        <v>12867864</v>
      </c>
      <c r="I19" s="2264">
        <v>4526800</v>
      </c>
      <c r="J19" s="2263">
        <v>4808452</v>
      </c>
      <c r="K19" s="2251">
        <v>4786991</v>
      </c>
      <c r="L19" s="2244">
        <v>99.553681725428476</v>
      </c>
      <c r="M19" s="2252">
        <v>4280890</v>
      </c>
      <c r="N19" s="2253">
        <v>9208695</v>
      </c>
      <c r="O19" s="2242">
        <v>8900000</v>
      </c>
      <c r="P19" s="2251">
        <v>8816233</v>
      </c>
      <c r="Q19" s="2244">
        <v>99.058797752808985</v>
      </c>
      <c r="R19" s="2252">
        <v>8586974</v>
      </c>
      <c r="S19" s="2264">
        <v>505000</v>
      </c>
      <c r="T19" s="2265">
        <v>505000</v>
      </c>
      <c r="U19" s="2266">
        <v>283725</v>
      </c>
      <c r="V19" s="2244">
        <v>56.18316831683169</v>
      </c>
      <c r="W19" s="2267">
        <v>496763</v>
      </c>
    </row>
    <row r="20" spans="1:23" ht="11.25">
      <c r="A20" s="2225" t="s">
        <v>17</v>
      </c>
      <c r="B20" s="2230" t="s">
        <v>49</v>
      </c>
      <c r="C20" s="2231" t="s">
        <v>25</v>
      </c>
      <c r="D20" s="2241">
        <v>4340958</v>
      </c>
      <c r="E20" s="2242">
        <v>4271579</v>
      </c>
      <c r="F20" s="2243">
        <v>4178388.2800000003</v>
      </c>
      <c r="G20" s="2244">
        <v>97.818354290064633</v>
      </c>
      <c r="H20" s="2245">
        <v>3805450</v>
      </c>
      <c r="I20" s="2241">
        <v>1328470</v>
      </c>
      <c r="J20" s="2263">
        <v>1471579</v>
      </c>
      <c r="K20" s="2251">
        <v>1409664.45</v>
      </c>
      <c r="L20" s="2244">
        <v>95.792645179089945</v>
      </c>
      <c r="M20" s="2252">
        <v>1277990</v>
      </c>
      <c r="N20" s="2253">
        <v>3012488</v>
      </c>
      <c r="O20" s="2242">
        <v>2800000</v>
      </c>
      <c r="P20" s="2251">
        <v>2768723.83</v>
      </c>
      <c r="Q20" s="2244">
        <v>98.882993928571423</v>
      </c>
      <c r="R20" s="2252">
        <v>2527460</v>
      </c>
      <c r="S20" s="2241">
        <v>173500</v>
      </c>
      <c r="T20" s="2242">
        <v>173500</v>
      </c>
      <c r="U20" s="2251">
        <v>84899.89</v>
      </c>
      <c r="V20" s="2244">
        <v>48.933654178674352</v>
      </c>
      <c r="W20" s="2252">
        <v>170519</v>
      </c>
    </row>
    <row r="21" spans="1:23" ht="11.25">
      <c r="A21" s="2225" t="s">
        <v>18</v>
      </c>
      <c r="B21" s="2230" t="s">
        <v>50</v>
      </c>
      <c r="C21" s="2231" t="s">
        <v>25</v>
      </c>
      <c r="D21" s="2241">
        <v>451972</v>
      </c>
      <c r="E21" s="2242">
        <v>383871</v>
      </c>
      <c r="F21" s="2243">
        <v>365042.33999999997</v>
      </c>
      <c r="G21" s="2244">
        <v>95.095055370163408</v>
      </c>
      <c r="H21" s="2245">
        <v>296420</v>
      </c>
      <c r="I21" s="2241">
        <v>145080</v>
      </c>
      <c r="J21" s="2263">
        <v>183871</v>
      </c>
      <c r="K21" s="2251">
        <v>180927.6</v>
      </c>
      <c r="L21" s="2244">
        <v>98.399203789613381</v>
      </c>
      <c r="M21" s="2252">
        <v>149141</v>
      </c>
      <c r="N21" s="2253">
        <v>306892</v>
      </c>
      <c r="O21" s="2242">
        <v>200000</v>
      </c>
      <c r="P21" s="2251">
        <v>184114.74</v>
      </c>
      <c r="Q21" s="2244">
        <v>92.057369999999992</v>
      </c>
      <c r="R21" s="2252">
        <v>147279</v>
      </c>
      <c r="S21" s="2241">
        <v>10100</v>
      </c>
      <c r="T21" s="2242">
        <v>10100</v>
      </c>
      <c r="U21" s="2251">
        <v>4996.8999999999996</v>
      </c>
      <c r="V21" s="2244">
        <v>49.474257425742572</v>
      </c>
      <c r="W21" s="2252">
        <v>8943</v>
      </c>
    </row>
    <row r="22" spans="1:23" ht="11.25">
      <c r="A22" s="2225" t="s">
        <v>19</v>
      </c>
      <c r="B22" s="2230" t="s">
        <v>65</v>
      </c>
      <c r="C22" s="2231" t="s">
        <v>25</v>
      </c>
      <c r="D22" s="2241">
        <v>9300</v>
      </c>
      <c r="E22" s="2242">
        <v>9300</v>
      </c>
      <c r="F22" s="2243">
        <v>6441.2</v>
      </c>
      <c r="G22" s="2244">
        <v>69.260215053763446</v>
      </c>
      <c r="H22" s="2245">
        <v>5947</v>
      </c>
      <c r="I22" s="2241">
        <v>9300</v>
      </c>
      <c r="J22" s="2263">
        <v>9300</v>
      </c>
      <c r="K22" s="2251">
        <v>6441.2</v>
      </c>
      <c r="L22" s="2244">
        <v>69.260215053763446</v>
      </c>
      <c r="M22" s="2252">
        <v>5947</v>
      </c>
      <c r="N22" s="2253">
        <v>0</v>
      </c>
      <c r="O22" s="2242">
        <v>0</v>
      </c>
      <c r="P22" s="2251"/>
      <c r="Q22" s="2244">
        <v>0</v>
      </c>
      <c r="R22" s="2252"/>
      <c r="S22" s="2241">
        <v>6000</v>
      </c>
      <c r="T22" s="2242">
        <v>6000</v>
      </c>
      <c r="U22" s="2251">
        <v>2699.8</v>
      </c>
      <c r="V22" s="2244">
        <v>44.99666666666667</v>
      </c>
      <c r="W22" s="2252">
        <v>1940</v>
      </c>
    </row>
    <row r="23" spans="1:23" ht="11.25">
      <c r="A23" s="2225" t="s">
        <v>20</v>
      </c>
      <c r="B23" s="2232" t="s">
        <v>102</v>
      </c>
      <c r="C23" s="2231" t="s">
        <v>25</v>
      </c>
      <c r="D23" s="2241">
        <v>0</v>
      </c>
      <c r="E23" s="2242">
        <v>0</v>
      </c>
      <c r="F23" s="2243">
        <v>0</v>
      </c>
      <c r="G23" s="2244">
        <v>0</v>
      </c>
      <c r="H23" s="2245">
        <v>630</v>
      </c>
      <c r="I23" s="2241">
        <v>0</v>
      </c>
      <c r="J23" s="2263">
        <v>0</v>
      </c>
      <c r="K23" s="2251"/>
      <c r="L23" s="2244">
        <v>0</v>
      </c>
      <c r="M23" s="2252">
        <v>630</v>
      </c>
      <c r="N23" s="2253">
        <v>0</v>
      </c>
      <c r="O23" s="2242">
        <v>0</v>
      </c>
      <c r="P23" s="2251"/>
      <c r="Q23" s="2244">
        <v>0</v>
      </c>
      <c r="R23" s="2252"/>
      <c r="S23" s="2241">
        <v>0</v>
      </c>
      <c r="T23" s="2242">
        <v>0</v>
      </c>
      <c r="U23" s="2251"/>
      <c r="V23" s="2244">
        <v>0</v>
      </c>
      <c r="W23" s="2252"/>
    </row>
    <row r="24" spans="1:23" ht="11.25">
      <c r="A24" s="2225" t="s">
        <v>21</v>
      </c>
      <c r="B24" s="2232" t="s">
        <v>73</v>
      </c>
      <c r="C24" s="2231" t="s">
        <v>25</v>
      </c>
      <c r="D24" s="2241">
        <v>0</v>
      </c>
      <c r="E24" s="2242">
        <v>0</v>
      </c>
      <c r="F24" s="2243">
        <v>0</v>
      </c>
      <c r="G24" s="2244">
        <v>0</v>
      </c>
      <c r="H24" s="2245">
        <v>0</v>
      </c>
      <c r="I24" s="2241">
        <v>0</v>
      </c>
      <c r="J24" s="2263">
        <v>0</v>
      </c>
      <c r="K24" s="2251"/>
      <c r="L24" s="2244">
        <v>0</v>
      </c>
      <c r="M24" s="2252"/>
      <c r="N24" s="2253">
        <v>0</v>
      </c>
      <c r="O24" s="2242">
        <v>0</v>
      </c>
      <c r="P24" s="2251"/>
      <c r="Q24" s="2244">
        <v>0</v>
      </c>
      <c r="R24" s="2252"/>
      <c r="S24" s="2241">
        <v>0</v>
      </c>
      <c r="T24" s="2242">
        <v>0</v>
      </c>
      <c r="U24" s="2251"/>
      <c r="V24" s="2244">
        <v>0</v>
      </c>
      <c r="W24" s="2252"/>
    </row>
    <row r="25" spans="1:23" ht="11.25">
      <c r="A25" s="2227" t="s">
        <v>22</v>
      </c>
      <c r="B25" s="2232" t="s">
        <v>68</v>
      </c>
      <c r="C25" s="2231" t="s">
        <v>25</v>
      </c>
      <c r="D25" s="2241">
        <v>0</v>
      </c>
      <c r="E25" s="2242">
        <v>0</v>
      </c>
      <c r="F25" s="2243">
        <v>0</v>
      </c>
      <c r="G25" s="2244">
        <v>0</v>
      </c>
      <c r="H25" s="2245">
        <v>0</v>
      </c>
      <c r="I25" s="2241">
        <v>0</v>
      </c>
      <c r="J25" s="2258">
        <v>0</v>
      </c>
      <c r="K25" s="2248"/>
      <c r="L25" s="2244">
        <v>0</v>
      </c>
      <c r="M25" s="2259"/>
      <c r="N25" s="2260">
        <v>0</v>
      </c>
      <c r="O25" s="2258">
        <v>0</v>
      </c>
      <c r="P25" s="2248"/>
      <c r="Q25" s="2244">
        <v>0</v>
      </c>
      <c r="R25" s="2261"/>
      <c r="S25" s="2262">
        <v>0</v>
      </c>
      <c r="T25" s="2258">
        <v>0</v>
      </c>
      <c r="U25" s="2248"/>
      <c r="V25" s="2244">
        <v>0</v>
      </c>
      <c r="W25" s="2261"/>
    </row>
    <row r="26" spans="1:23" ht="11.25">
      <c r="A26" s="2225" t="s">
        <v>23</v>
      </c>
      <c r="B26" s="2230" t="s">
        <v>69</v>
      </c>
      <c r="C26" s="2231" t="s">
        <v>25</v>
      </c>
      <c r="D26" s="2241">
        <v>2596519</v>
      </c>
      <c r="E26" s="2242">
        <v>2794784</v>
      </c>
      <c r="F26" s="2243">
        <v>2596571.4900000002</v>
      </c>
      <c r="G26" s="2268">
        <v>92.907769974352234</v>
      </c>
      <c r="H26" s="2245">
        <v>2596518</v>
      </c>
      <c r="I26" s="2241">
        <v>2596519</v>
      </c>
      <c r="J26" s="2263">
        <v>2794784</v>
      </c>
      <c r="K26" s="2251">
        <v>2596571.4900000002</v>
      </c>
      <c r="L26" s="2244">
        <v>92.907769974352234</v>
      </c>
      <c r="M26" s="2259">
        <v>2596518</v>
      </c>
      <c r="N26" s="2269">
        <v>0</v>
      </c>
      <c r="O26" s="2263">
        <v>0</v>
      </c>
      <c r="P26" s="2251"/>
      <c r="Q26" s="2244">
        <v>0</v>
      </c>
      <c r="R26" s="2259"/>
      <c r="S26" s="2270">
        <v>372555</v>
      </c>
      <c r="T26" s="2263">
        <v>427317</v>
      </c>
      <c r="U26" s="2271">
        <v>396910.04</v>
      </c>
      <c r="V26" s="2244">
        <v>92.884214763278777</v>
      </c>
      <c r="W26" s="2272">
        <v>398123</v>
      </c>
    </row>
    <row r="27" spans="1:23" ht="11.25">
      <c r="A27" s="2225" t="s">
        <v>45</v>
      </c>
      <c r="B27" s="2230" t="s">
        <v>70</v>
      </c>
      <c r="C27" s="2231" t="s">
        <v>25</v>
      </c>
      <c r="D27" s="2241">
        <v>0</v>
      </c>
      <c r="E27" s="2242">
        <v>0</v>
      </c>
      <c r="F27" s="2243">
        <v>0</v>
      </c>
      <c r="G27" s="2268">
        <v>0</v>
      </c>
      <c r="H27" s="2245">
        <v>0</v>
      </c>
      <c r="I27" s="2241">
        <v>0</v>
      </c>
      <c r="J27" s="2263">
        <v>0</v>
      </c>
      <c r="K27" s="2251"/>
      <c r="L27" s="2244">
        <v>0</v>
      </c>
      <c r="M27" s="2252"/>
      <c r="N27" s="2269">
        <v>0</v>
      </c>
      <c r="O27" s="2263">
        <v>0</v>
      </c>
      <c r="P27" s="2251"/>
      <c r="Q27" s="2244">
        <v>0</v>
      </c>
      <c r="R27" s="2259"/>
      <c r="S27" s="2270">
        <v>0</v>
      </c>
      <c r="T27" s="2263">
        <v>0</v>
      </c>
      <c r="U27" s="2271"/>
      <c r="V27" s="2244">
        <v>0</v>
      </c>
      <c r="W27" s="2272"/>
    </row>
    <row r="28" spans="1:23" ht="11.25">
      <c r="A28" s="2225" t="s">
        <v>51</v>
      </c>
      <c r="B28" s="2230" t="s">
        <v>74</v>
      </c>
      <c r="C28" s="2231" t="s">
        <v>25</v>
      </c>
      <c r="D28" s="2241">
        <v>120000</v>
      </c>
      <c r="E28" s="2242">
        <v>779934</v>
      </c>
      <c r="F28" s="2243">
        <v>773920.91</v>
      </c>
      <c r="G28" s="2268">
        <v>99.229025789361671</v>
      </c>
      <c r="H28" s="2245">
        <v>1212680</v>
      </c>
      <c r="I28" s="2241">
        <v>120000</v>
      </c>
      <c r="J28" s="2263">
        <v>429934</v>
      </c>
      <c r="K28" s="2251">
        <v>428149.76000000001</v>
      </c>
      <c r="L28" s="2244">
        <v>99.584996766945622</v>
      </c>
      <c r="M28" s="2252">
        <v>1032443</v>
      </c>
      <c r="N28" s="2269">
        <v>0</v>
      </c>
      <c r="O28" s="2263">
        <v>350000</v>
      </c>
      <c r="P28" s="2251">
        <v>345771.15</v>
      </c>
      <c r="Q28" s="2244">
        <v>98.791757142857151</v>
      </c>
      <c r="R28" s="2259">
        <v>180237</v>
      </c>
      <c r="S28" s="2270">
        <v>0</v>
      </c>
      <c r="T28" s="2263">
        <v>36000</v>
      </c>
      <c r="U28" s="2271">
        <v>35377.93</v>
      </c>
      <c r="V28" s="2244">
        <v>98.27202777777778</v>
      </c>
      <c r="W28" s="2272">
        <v>2988</v>
      </c>
    </row>
    <row r="29" spans="1:23" ht="11.25">
      <c r="A29" s="2225" t="s">
        <v>52</v>
      </c>
      <c r="B29" s="2230" t="s">
        <v>67</v>
      </c>
      <c r="C29" s="2231" t="s">
        <v>25</v>
      </c>
      <c r="D29" s="2241">
        <v>145000</v>
      </c>
      <c r="E29" s="2242">
        <v>145000</v>
      </c>
      <c r="F29" s="2243">
        <v>103046.69</v>
      </c>
      <c r="G29" s="2268">
        <v>71.066682758620686</v>
      </c>
      <c r="H29" s="2245">
        <v>93554</v>
      </c>
      <c r="I29" s="2241">
        <v>145000</v>
      </c>
      <c r="J29" s="2263">
        <v>145000</v>
      </c>
      <c r="K29" s="2251">
        <v>103046.69</v>
      </c>
      <c r="L29" s="2244">
        <v>71.066682758620686</v>
      </c>
      <c r="M29" s="2259">
        <v>93554</v>
      </c>
      <c r="N29" s="2269">
        <v>0</v>
      </c>
      <c r="O29" s="2263">
        <v>0</v>
      </c>
      <c r="P29" s="2251"/>
      <c r="Q29" s="2244">
        <v>0</v>
      </c>
      <c r="R29" s="2259"/>
      <c r="S29" s="2270">
        <v>20000</v>
      </c>
      <c r="T29" s="2263">
        <v>10000</v>
      </c>
      <c r="U29" s="2271">
        <v>6008.81</v>
      </c>
      <c r="V29" s="2244">
        <v>60.088099999999997</v>
      </c>
      <c r="W29" s="2272">
        <v>5024</v>
      </c>
    </row>
    <row r="30" spans="1:23" ht="11.25">
      <c r="A30" s="2225" t="s">
        <v>54</v>
      </c>
      <c r="B30" s="2230" t="s">
        <v>53</v>
      </c>
      <c r="C30" s="2231" t="s">
        <v>25</v>
      </c>
      <c r="D30" s="2241">
        <v>0</v>
      </c>
      <c r="E30" s="2242">
        <v>0</v>
      </c>
      <c r="F30" s="2243">
        <v>0</v>
      </c>
      <c r="G30" s="2268">
        <v>0</v>
      </c>
      <c r="H30" s="2245">
        <v>0</v>
      </c>
      <c r="I30" s="2241">
        <v>0</v>
      </c>
      <c r="J30" s="2263">
        <v>0</v>
      </c>
      <c r="K30" s="2251"/>
      <c r="L30" s="2244">
        <v>0</v>
      </c>
      <c r="M30" s="2259"/>
      <c r="N30" s="2269">
        <v>0</v>
      </c>
      <c r="O30" s="2263">
        <v>0</v>
      </c>
      <c r="P30" s="2251"/>
      <c r="Q30" s="2244">
        <v>0</v>
      </c>
      <c r="R30" s="2259"/>
      <c r="S30" s="2270">
        <v>0</v>
      </c>
      <c r="T30" s="2263">
        <v>0</v>
      </c>
      <c r="U30" s="2271"/>
      <c r="V30" s="2244">
        <v>0</v>
      </c>
      <c r="W30" s="2272"/>
    </row>
    <row r="31" spans="1:23" ht="11.25">
      <c r="A31" s="2225" t="s">
        <v>55</v>
      </c>
      <c r="B31" s="2230" t="s">
        <v>71</v>
      </c>
      <c r="C31" s="2231" t="s">
        <v>25</v>
      </c>
      <c r="D31" s="2241">
        <v>0</v>
      </c>
      <c r="E31" s="2242">
        <v>0</v>
      </c>
      <c r="F31" s="2243">
        <v>0</v>
      </c>
      <c r="G31" s="2268">
        <v>0</v>
      </c>
      <c r="H31" s="2245">
        <v>0</v>
      </c>
      <c r="I31" s="2241">
        <v>0</v>
      </c>
      <c r="J31" s="2273">
        <v>0</v>
      </c>
      <c r="K31" s="2274"/>
      <c r="L31" s="2244">
        <v>0</v>
      </c>
      <c r="M31" s="2275"/>
      <c r="N31" s="2276">
        <v>0</v>
      </c>
      <c r="O31" s="2273">
        <v>0</v>
      </c>
      <c r="P31" s="2274"/>
      <c r="Q31" s="2244">
        <v>0</v>
      </c>
      <c r="R31" s="2275"/>
      <c r="S31" s="2277">
        <v>0</v>
      </c>
      <c r="T31" s="2278">
        <v>0</v>
      </c>
      <c r="U31" s="2279"/>
      <c r="V31" s="2244">
        <v>0</v>
      </c>
      <c r="W31" s="2280"/>
    </row>
    <row r="32" spans="1:23" ht="11.25">
      <c r="A32" s="2227" t="s">
        <v>56</v>
      </c>
      <c r="B32" s="2230" t="s">
        <v>72</v>
      </c>
      <c r="C32" s="2231" t="s">
        <v>25</v>
      </c>
      <c r="D32" s="2241">
        <v>0</v>
      </c>
      <c r="E32" s="2242">
        <v>0</v>
      </c>
      <c r="F32" s="2243">
        <v>0</v>
      </c>
      <c r="G32" s="2268">
        <v>0</v>
      </c>
      <c r="H32" s="2245">
        <v>0</v>
      </c>
      <c r="I32" s="2262">
        <v>0</v>
      </c>
      <c r="J32" s="2278">
        <v>0</v>
      </c>
      <c r="K32" s="2279"/>
      <c r="L32" s="2244">
        <v>0</v>
      </c>
      <c r="M32" s="2280"/>
      <c r="N32" s="2281">
        <v>0</v>
      </c>
      <c r="O32" s="2278">
        <v>0</v>
      </c>
      <c r="P32" s="2279"/>
      <c r="Q32" s="2244">
        <v>0</v>
      </c>
      <c r="R32" s="2280"/>
      <c r="S32" s="2277">
        <v>0</v>
      </c>
      <c r="T32" s="2278">
        <v>0</v>
      </c>
      <c r="U32" s="2279"/>
      <c r="V32" s="2244">
        <v>0</v>
      </c>
      <c r="W32" s="2280"/>
    </row>
    <row r="33" spans="1:23" ht="11.25">
      <c r="A33" s="2226" t="s">
        <v>57</v>
      </c>
      <c r="B33" s="2228" t="s">
        <v>103</v>
      </c>
      <c r="C33" s="2229" t="s">
        <v>25</v>
      </c>
      <c r="D33" s="2234">
        <v>0</v>
      </c>
      <c r="E33" s="2235">
        <v>0</v>
      </c>
      <c r="F33" s="2282">
        <v>89134.019999995828</v>
      </c>
      <c r="G33" s="2283">
        <v>0</v>
      </c>
      <c r="H33" s="2237">
        <v>87378</v>
      </c>
      <c r="I33" s="2234">
        <v>0</v>
      </c>
      <c r="J33" s="2235">
        <v>0</v>
      </c>
      <c r="K33" s="2284">
        <v>91096.050000000745</v>
      </c>
      <c r="L33" s="2236">
        <v>0</v>
      </c>
      <c r="M33" s="2239">
        <v>104178</v>
      </c>
      <c r="N33" s="2239">
        <v>0</v>
      </c>
      <c r="O33" s="2235">
        <v>0</v>
      </c>
      <c r="P33" s="2284">
        <v>-1962.0300000011921</v>
      </c>
      <c r="Q33" s="2236">
        <v>0</v>
      </c>
      <c r="R33" s="2234">
        <v>-16800</v>
      </c>
      <c r="S33" s="2234">
        <v>33045</v>
      </c>
      <c r="T33" s="2235">
        <v>33045</v>
      </c>
      <c r="U33" s="2284">
        <v>-89387.479999999981</v>
      </c>
      <c r="V33" s="2236">
        <v>-270.5022847632016</v>
      </c>
      <c r="W33" s="2240">
        <v>19508</v>
      </c>
    </row>
    <row r="34" spans="1:23" ht="11.25">
      <c r="A34" s="2215" t="s">
        <v>59</v>
      </c>
      <c r="B34" s="2221" t="s">
        <v>343</v>
      </c>
      <c r="C34" s="2219" t="s">
        <v>25</v>
      </c>
      <c r="D34" s="2285"/>
      <c r="E34" s="2286"/>
      <c r="F34" s="2286"/>
      <c r="G34" s="2268" t="e">
        <v>#DIV/0!</v>
      </c>
      <c r="H34" s="2287"/>
      <c r="I34" s="2288">
        <v>20674.549549549549</v>
      </c>
      <c r="J34" s="2288">
        <v>22260.427927927929</v>
      </c>
      <c r="K34" s="2288">
        <v>23098.067362229533</v>
      </c>
      <c r="L34" s="2244">
        <v>103.76290804926846</v>
      </c>
      <c r="M34" s="2289">
        <v>19859.769144144142</v>
      </c>
      <c r="N34" s="2290"/>
      <c r="O34" s="2291"/>
      <c r="P34" s="2291"/>
      <c r="Q34" s="2244" t="e">
        <v>#DIV/0!</v>
      </c>
      <c r="R34" s="2292"/>
      <c r="S34" s="2288">
        <v>17984.330484330483</v>
      </c>
      <c r="T34" s="2293">
        <v>17984.330484330483</v>
      </c>
      <c r="U34" s="2293">
        <v>18480.109435078379</v>
      </c>
      <c r="V34" s="2244">
        <v>102.7567273142576</v>
      </c>
      <c r="W34" s="2289">
        <v>17690.990028490029</v>
      </c>
    </row>
    <row r="35" spans="1:23" ht="11.25">
      <c r="A35" s="2216" t="s">
        <v>60</v>
      </c>
      <c r="B35" s="2222" t="s">
        <v>344</v>
      </c>
      <c r="C35" s="2220" t="s">
        <v>26</v>
      </c>
      <c r="D35" s="2285"/>
      <c r="E35" s="2286"/>
      <c r="F35" s="2286"/>
      <c r="G35" s="2268" t="e">
        <v>#DIV/0!</v>
      </c>
      <c r="H35" s="2287"/>
      <c r="I35" s="2288">
        <v>14.8</v>
      </c>
      <c r="J35" s="2293">
        <v>14.8</v>
      </c>
      <c r="K35" s="2293">
        <v>14.281000000000001</v>
      </c>
      <c r="L35" s="2244">
        <v>96.493243243243242</v>
      </c>
      <c r="M35" s="2289">
        <v>14.8</v>
      </c>
      <c r="N35" s="2290"/>
      <c r="O35" s="2291"/>
      <c r="P35" s="2291"/>
      <c r="Q35" s="2244" t="e">
        <v>#DIV/0!</v>
      </c>
      <c r="R35" s="2292"/>
      <c r="S35" s="2288">
        <v>2.34</v>
      </c>
      <c r="T35" s="2293">
        <v>2.34</v>
      </c>
      <c r="U35" s="2293">
        <v>1.127</v>
      </c>
      <c r="V35" s="2244">
        <v>48.162393162393165</v>
      </c>
      <c r="W35" s="2289">
        <v>2.34</v>
      </c>
    </row>
    <row r="36" spans="1:23" ht="11.25">
      <c r="A36" s="2216" t="s">
        <v>61</v>
      </c>
      <c r="B36" s="2222" t="s">
        <v>345</v>
      </c>
      <c r="C36" s="2220" t="s">
        <v>26</v>
      </c>
      <c r="D36" s="2285"/>
      <c r="E36" s="2286"/>
      <c r="F36" s="2286"/>
      <c r="G36" s="2268" t="e">
        <v>#DIV/0!</v>
      </c>
      <c r="H36" s="2287"/>
      <c r="I36" s="2288">
        <v>28</v>
      </c>
      <c r="J36" s="2293">
        <v>28</v>
      </c>
      <c r="K36" s="2293">
        <v>28</v>
      </c>
      <c r="L36" s="2244">
        <v>100</v>
      </c>
      <c r="M36" s="2289">
        <v>28</v>
      </c>
      <c r="N36" s="2290"/>
      <c r="O36" s="2291"/>
      <c r="P36" s="2291"/>
      <c r="Q36" s="2244" t="e">
        <v>#DIV/0!</v>
      </c>
      <c r="R36" s="2292"/>
      <c r="S36" s="2288">
        <v>18</v>
      </c>
      <c r="T36" s="2293">
        <v>18</v>
      </c>
      <c r="U36" s="2293">
        <v>18</v>
      </c>
      <c r="V36" s="2244">
        <v>100</v>
      </c>
      <c r="W36" s="2289">
        <v>15</v>
      </c>
    </row>
    <row r="37" spans="1:23" ht="12" thickBot="1">
      <c r="A37" s="2217" t="s">
        <v>346</v>
      </c>
      <c r="B37" s="2223" t="s">
        <v>347</v>
      </c>
      <c r="C37" s="2218" t="s">
        <v>348</v>
      </c>
      <c r="D37" s="2294"/>
      <c r="E37" s="2295"/>
      <c r="F37" s="2295"/>
      <c r="G37" s="2296" t="e">
        <v>#DIV/0!</v>
      </c>
      <c r="H37" s="2297"/>
      <c r="I37" s="2298">
        <v>101</v>
      </c>
      <c r="J37" s="2299">
        <v>101</v>
      </c>
      <c r="K37" s="2299">
        <v>101</v>
      </c>
      <c r="L37" s="2300">
        <v>100</v>
      </c>
      <c r="M37" s="2301">
        <v>155</v>
      </c>
      <c r="N37" s="2302"/>
      <c r="O37" s="2303"/>
      <c r="P37" s="2303"/>
      <c r="Q37" s="2300" t="e">
        <v>#DIV/0!</v>
      </c>
      <c r="R37" s="2304"/>
      <c r="S37" s="2298"/>
      <c r="T37" s="2299">
        <v>4</v>
      </c>
      <c r="U37" s="2299">
        <v>4</v>
      </c>
      <c r="V37" s="2300">
        <v>100</v>
      </c>
      <c r="W37" s="2301">
        <v>0</v>
      </c>
    </row>
  </sheetData>
  <mergeCells count="20">
    <mergeCell ref="A1:X1"/>
    <mergeCell ref="A3:A5"/>
    <mergeCell ref="J4:L4"/>
    <mergeCell ref="S3:W3"/>
    <mergeCell ref="T4:V4"/>
    <mergeCell ref="W4:W5"/>
    <mergeCell ref="S4:S5"/>
    <mergeCell ref="D4:D5"/>
    <mergeCell ref="E4:G4"/>
    <mergeCell ref="H4:H5"/>
    <mergeCell ref="I4:I5"/>
    <mergeCell ref="B3:B5"/>
    <mergeCell ref="C3:C5"/>
    <mergeCell ref="D3:H3"/>
    <mergeCell ref="I3:M3"/>
    <mergeCell ref="N3:R3"/>
    <mergeCell ref="M4:M5"/>
    <mergeCell ref="N4:N5"/>
    <mergeCell ref="O4:Q4"/>
    <mergeCell ref="R4:R5"/>
  </mergeCells>
  <pageMargins left="0.23622047244094491" right="0.23622047244094491" top="0.74803149606299213" bottom="0.74803149606299213" header="0.31496062992125984" footer="0.31496062992125984"/>
  <pageSetup paperSize="9" scale="74" firstPageNumber="123"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zoomScaleSheetLayoutView="110" workbookViewId="0">
      <selection activeCell="K28" sqref="K28"/>
    </sheetView>
  </sheetViews>
  <sheetFormatPr defaultColWidth="6.5" defaultRowHeight="8.25"/>
  <cols>
    <col min="1" max="1" width="5.5" style="1" customWidth="1"/>
    <col min="2" max="2" width="6.5" customWidth="1"/>
    <col min="3" max="3" width="36.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19" width="11" customWidth="1"/>
    <col min="20" max="20" width="0.25" customWidth="1"/>
    <col min="21" max="22" width="11" hidden="1" customWidth="1"/>
    <col min="23" max="24" width="0.25" customWidth="1"/>
  </cols>
  <sheetData>
    <row r="1" spans="1:24" s="2" customFormat="1" ht="15.75">
      <c r="A1" s="2317" t="s">
        <v>96</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c r="E2" s="38"/>
      <c r="F2" s="38"/>
      <c r="G2" s="38"/>
      <c r="H2" s="38"/>
      <c r="I2" s="38"/>
    </row>
    <row r="3" spans="1:24" ht="9.75">
      <c r="A3" s="2405" t="s">
        <v>40</v>
      </c>
      <c r="B3" s="2401" t="s">
        <v>41</v>
      </c>
      <c r="C3" s="2406"/>
      <c r="D3" s="2401" t="s">
        <v>42</v>
      </c>
      <c r="E3" s="2402" t="s">
        <v>445</v>
      </c>
      <c r="F3" s="2402"/>
      <c r="G3" s="2402"/>
      <c r="H3" s="2402"/>
      <c r="I3" s="2402"/>
      <c r="J3" s="2402" t="s">
        <v>39</v>
      </c>
      <c r="K3" s="2402"/>
      <c r="L3" s="2402"/>
      <c r="M3" s="2402"/>
      <c r="N3" s="2402"/>
      <c r="O3" s="2402" t="s">
        <v>98</v>
      </c>
      <c r="P3" s="2402"/>
      <c r="Q3" s="2402"/>
      <c r="R3" s="2402"/>
      <c r="S3" s="2402"/>
    </row>
    <row r="4" spans="1:24" ht="9.75">
      <c r="A4" s="2406"/>
      <c r="B4" s="2406"/>
      <c r="C4" s="2406"/>
      <c r="D4" s="2401"/>
      <c r="E4" s="2404" t="s">
        <v>100</v>
      </c>
      <c r="F4" s="2316" t="s">
        <v>340</v>
      </c>
      <c r="G4" s="2316"/>
      <c r="H4" s="2316"/>
      <c r="I4" s="2405" t="s">
        <v>341</v>
      </c>
      <c r="J4" s="2404" t="s">
        <v>100</v>
      </c>
      <c r="K4" s="2316" t="s">
        <v>340</v>
      </c>
      <c r="L4" s="2316"/>
      <c r="M4" s="2316"/>
      <c r="N4" s="2405" t="s">
        <v>341</v>
      </c>
      <c r="O4" s="2404" t="s">
        <v>100</v>
      </c>
      <c r="P4" s="2316" t="s">
        <v>340</v>
      </c>
      <c r="Q4" s="2316"/>
      <c r="R4" s="2316"/>
      <c r="S4" s="2405" t="s">
        <v>341</v>
      </c>
    </row>
    <row r="5" spans="1:24" ht="9.75">
      <c r="A5" s="2406"/>
      <c r="B5" s="2406"/>
      <c r="C5" s="2406"/>
      <c r="D5" s="2401"/>
      <c r="E5" s="2404"/>
      <c r="F5" s="80" t="s">
        <v>101</v>
      </c>
      <c r="G5" s="80" t="s">
        <v>36</v>
      </c>
      <c r="H5" s="80" t="s">
        <v>342</v>
      </c>
      <c r="I5" s="2405"/>
      <c r="J5" s="2404"/>
      <c r="K5" s="80" t="s">
        <v>101</v>
      </c>
      <c r="L5" s="80" t="s">
        <v>36</v>
      </c>
      <c r="M5" s="80" t="s">
        <v>342</v>
      </c>
      <c r="N5" s="2405"/>
      <c r="O5" s="2404"/>
      <c r="P5" s="80" t="s">
        <v>101</v>
      </c>
      <c r="Q5" s="80" t="s">
        <v>36</v>
      </c>
      <c r="R5" s="80" t="s">
        <v>342</v>
      </c>
      <c r="S5" s="2405"/>
    </row>
    <row r="6" spans="1:24" ht="9.75">
      <c r="A6" s="39" t="s">
        <v>0</v>
      </c>
      <c r="B6" s="2320" t="s">
        <v>1</v>
      </c>
      <c r="C6" s="2320"/>
      <c r="D6" s="40" t="s">
        <v>25</v>
      </c>
      <c r="E6" s="173">
        <f>SUM(E7:E9)</f>
        <v>19724265</v>
      </c>
      <c r="F6" s="173">
        <f>SUM(F7:F9)</f>
        <v>21376835</v>
      </c>
      <c r="G6" s="173">
        <f>SUM(G7:G9)</f>
        <v>21122839</v>
      </c>
      <c r="H6" s="172">
        <f t="shared" ref="H6:H37" si="0">G6/F6*100</f>
        <v>98.811816622994002</v>
      </c>
      <c r="I6" s="173">
        <f>SUM(I7:I9)</f>
        <v>19675454</v>
      </c>
      <c r="J6" s="173">
        <f>SUM(J7:J9)</f>
        <v>3707500</v>
      </c>
      <c r="K6" s="173">
        <f t="shared" ref="K6:S6" si="1">SUM(K7:K9)</f>
        <v>5360070</v>
      </c>
      <c r="L6" s="173">
        <f>SUM(L7:L9)</f>
        <v>5106074</v>
      </c>
      <c r="M6" s="172">
        <f t="shared" ref="M6:M37" si="2">L6/K6*100</f>
        <v>95.261330542325013</v>
      </c>
      <c r="N6" s="173">
        <f t="shared" si="1"/>
        <v>4994209</v>
      </c>
      <c r="O6" s="173">
        <f t="shared" si="1"/>
        <v>16016765</v>
      </c>
      <c r="P6" s="173">
        <f t="shared" si="1"/>
        <v>16016765</v>
      </c>
      <c r="Q6" s="173">
        <f>SUM(Q7:Q9)</f>
        <v>16016765</v>
      </c>
      <c r="R6" s="172">
        <f t="shared" ref="R6:R37" si="3">Q6/P6*100</f>
        <v>100</v>
      </c>
      <c r="S6" s="173">
        <f t="shared" si="1"/>
        <v>14681245</v>
      </c>
    </row>
    <row r="7" spans="1:24" ht="9.75">
      <c r="A7" s="41" t="s">
        <v>2</v>
      </c>
      <c r="B7" s="2305" t="s">
        <v>46</v>
      </c>
      <c r="C7" s="2305"/>
      <c r="D7" s="42" t="s">
        <v>25</v>
      </c>
      <c r="E7" s="176">
        <f t="shared" ref="E7:I10" si="4">SUM(J7,O7)</f>
        <v>1282000</v>
      </c>
      <c r="F7" s="176">
        <f t="shared" si="4"/>
        <v>1282000</v>
      </c>
      <c r="G7" s="176">
        <f t="shared" si="4"/>
        <v>1028504</v>
      </c>
      <c r="H7" s="177">
        <f t="shared" si="0"/>
        <v>80.226521060842444</v>
      </c>
      <c r="I7" s="176">
        <f>SUM(N7,S7)</f>
        <v>1561674</v>
      </c>
      <c r="J7" s="43">
        <v>1282000</v>
      </c>
      <c r="K7" s="178">
        <v>1282000</v>
      </c>
      <c r="L7" s="178">
        <v>1028504</v>
      </c>
      <c r="M7" s="177">
        <f t="shared" si="2"/>
        <v>80.226521060842444</v>
      </c>
      <c r="N7" s="178">
        <v>1561674</v>
      </c>
      <c r="O7" s="178">
        <v>0</v>
      </c>
      <c r="P7" s="178">
        <v>0</v>
      </c>
      <c r="Q7" s="178">
        <v>0</v>
      </c>
      <c r="R7" s="177" t="e">
        <f t="shared" si="3"/>
        <v>#DIV/0!</v>
      </c>
      <c r="S7" s="178">
        <v>0</v>
      </c>
    </row>
    <row r="8" spans="1:24" ht="9.75">
      <c r="A8" s="44" t="s">
        <v>3</v>
      </c>
      <c r="B8" s="2308" t="s">
        <v>47</v>
      </c>
      <c r="C8" s="2308"/>
      <c r="D8" s="42" t="s">
        <v>25</v>
      </c>
      <c r="E8" s="176">
        <f t="shared" si="4"/>
        <v>500</v>
      </c>
      <c r="F8" s="176">
        <f t="shared" si="4"/>
        <v>500</v>
      </c>
      <c r="G8" s="176">
        <f t="shared" si="4"/>
        <v>0</v>
      </c>
      <c r="H8" s="177">
        <f t="shared" si="0"/>
        <v>0</v>
      </c>
      <c r="I8" s="176">
        <f t="shared" si="4"/>
        <v>0</v>
      </c>
      <c r="J8" s="45">
        <v>500</v>
      </c>
      <c r="K8" s="176">
        <v>500</v>
      </c>
      <c r="L8" s="176">
        <v>0</v>
      </c>
      <c r="M8" s="177">
        <f t="shared" si="2"/>
        <v>0</v>
      </c>
      <c r="N8" s="176">
        <v>0</v>
      </c>
      <c r="O8" s="176">
        <v>0</v>
      </c>
      <c r="P8" s="176">
        <v>0</v>
      </c>
      <c r="Q8" s="176">
        <v>0</v>
      </c>
      <c r="R8" s="177" t="e">
        <f t="shared" si="3"/>
        <v>#DIV/0!</v>
      </c>
      <c r="S8" s="176">
        <v>0</v>
      </c>
    </row>
    <row r="9" spans="1:24" ht="9.75">
      <c r="A9" s="44" t="s">
        <v>4</v>
      </c>
      <c r="B9" s="218" t="s">
        <v>62</v>
      </c>
      <c r="C9" s="219"/>
      <c r="D9" s="42" t="s">
        <v>25</v>
      </c>
      <c r="E9" s="176">
        <f t="shared" si="4"/>
        <v>18441765</v>
      </c>
      <c r="F9" s="176">
        <f t="shared" si="4"/>
        <v>20094335</v>
      </c>
      <c r="G9" s="176">
        <f t="shared" si="4"/>
        <v>20094335</v>
      </c>
      <c r="H9" s="177">
        <f t="shared" si="0"/>
        <v>100</v>
      </c>
      <c r="I9" s="176">
        <f t="shared" si="4"/>
        <v>18113780</v>
      </c>
      <c r="J9" s="45">
        <v>2425000</v>
      </c>
      <c r="K9" s="176">
        <v>4077570</v>
      </c>
      <c r="L9" s="176">
        <v>4077570</v>
      </c>
      <c r="M9" s="177">
        <f t="shared" si="2"/>
        <v>100</v>
      </c>
      <c r="N9" s="176">
        <v>3432535</v>
      </c>
      <c r="O9" s="176">
        <v>16016765</v>
      </c>
      <c r="P9" s="176">
        <v>16016765</v>
      </c>
      <c r="Q9" s="176">
        <v>16016765</v>
      </c>
      <c r="R9" s="177">
        <f t="shared" si="3"/>
        <v>100</v>
      </c>
      <c r="S9" s="176">
        <v>14681245</v>
      </c>
    </row>
    <row r="10" spans="1:24" ht="9.75">
      <c r="A10" s="39" t="s">
        <v>5</v>
      </c>
      <c r="B10" s="2320" t="s">
        <v>7</v>
      </c>
      <c r="C10" s="2320"/>
      <c r="D10" s="40" t="s">
        <v>25</v>
      </c>
      <c r="E10" s="174">
        <f t="shared" si="4"/>
        <v>0</v>
      </c>
      <c r="F10" s="174">
        <f t="shared" si="4"/>
        <v>0</v>
      </c>
      <c r="G10" s="174">
        <f t="shared" si="4"/>
        <v>0</v>
      </c>
      <c r="H10" s="172" t="e">
        <f t="shared" si="0"/>
        <v>#DIV/0!</v>
      </c>
      <c r="I10" s="174">
        <f>SUM(N10,S10)</f>
        <v>0</v>
      </c>
      <c r="J10" s="46"/>
      <c r="K10" s="174"/>
      <c r="L10" s="174">
        <v>0</v>
      </c>
      <c r="M10" s="172" t="e">
        <f t="shared" si="2"/>
        <v>#DIV/0!</v>
      </c>
      <c r="N10" s="174"/>
      <c r="O10" s="174"/>
      <c r="P10" s="174"/>
      <c r="Q10" s="174"/>
      <c r="R10" s="172" t="e">
        <f t="shared" si="3"/>
        <v>#DIV/0!</v>
      </c>
      <c r="S10" s="174"/>
    </row>
    <row r="11" spans="1:24" ht="9.75">
      <c r="A11" s="39" t="s">
        <v>6</v>
      </c>
      <c r="B11" s="2320" t="s">
        <v>9</v>
      </c>
      <c r="C11" s="2320"/>
      <c r="D11" s="40" t="s">
        <v>25</v>
      </c>
      <c r="E11" s="173">
        <f>SUM(E12:E31)</f>
        <v>19724265</v>
      </c>
      <c r="F11" s="173">
        <f>SUM(F12:F31)</f>
        <v>21376835</v>
      </c>
      <c r="G11" s="173">
        <f>SUM(G12:G31)</f>
        <v>21007288</v>
      </c>
      <c r="H11" s="172">
        <f t="shared" si="0"/>
        <v>98.271273553825907</v>
      </c>
      <c r="I11" s="173">
        <f>SUM(I12:I31)</f>
        <v>19480524.899999999</v>
      </c>
      <c r="J11" s="173">
        <f>SUM(J12:J31)</f>
        <v>3707500</v>
      </c>
      <c r="K11" s="173">
        <f>SUM(K12:K31)</f>
        <v>5360070</v>
      </c>
      <c r="L11" s="173">
        <f>SUM(L12:L31)</f>
        <v>4990523</v>
      </c>
      <c r="M11" s="172">
        <f t="shared" si="2"/>
        <v>93.105556457285076</v>
      </c>
      <c r="N11" s="173">
        <f>SUM(N12:N31)</f>
        <v>4799064</v>
      </c>
      <c r="O11" s="173">
        <f>SUM(O12:O31)</f>
        <v>16016765</v>
      </c>
      <c r="P11" s="173">
        <f>SUM(P12:P31)</f>
        <v>16016765</v>
      </c>
      <c r="Q11" s="173">
        <f>SUM(Q12:Q31)</f>
        <v>16016765</v>
      </c>
      <c r="R11" s="172">
        <f t="shared" si="3"/>
        <v>100</v>
      </c>
      <c r="S11" s="173">
        <f>SUM(S12:S31)</f>
        <v>14681460.9</v>
      </c>
    </row>
    <row r="12" spans="1:24" ht="9.75">
      <c r="A12" s="41" t="s">
        <v>8</v>
      </c>
      <c r="B12" s="2305" t="s">
        <v>28</v>
      </c>
      <c r="C12" s="2305"/>
      <c r="D12" s="42" t="s">
        <v>25</v>
      </c>
      <c r="E12" s="176">
        <f t="shared" ref="E12:I29" si="5">SUM(J12,O12)</f>
        <v>1019293</v>
      </c>
      <c r="F12" s="176">
        <f t="shared" si="5"/>
        <v>1019293</v>
      </c>
      <c r="G12" s="176">
        <f t="shared" si="5"/>
        <v>854420</v>
      </c>
      <c r="H12" s="177">
        <f t="shared" si="0"/>
        <v>83.824768736761655</v>
      </c>
      <c r="I12" s="176">
        <f t="shared" si="5"/>
        <v>875224</v>
      </c>
      <c r="J12" s="47">
        <v>896115</v>
      </c>
      <c r="K12" s="180">
        <v>896115</v>
      </c>
      <c r="L12" s="180">
        <v>731242</v>
      </c>
      <c r="M12" s="177">
        <f t="shared" si="2"/>
        <v>81.601356968692627</v>
      </c>
      <c r="N12" s="180">
        <v>834705</v>
      </c>
      <c r="O12" s="180">
        <v>123178</v>
      </c>
      <c r="P12" s="180">
        <v>123178</v>
      </c>
      <c r="Q12" s="180">
        <v>123178</v>
      </c>
      <c r="R12" s="177">
        <f t="shared" si="3"/>
        <v>100</v>
      </c>
      <c r="S12" s="180">
        <v>40519</v>
      </c>
    </row>
    <row r="13" spans="1:24" ht="9.75">
      <c r="A13" s="41" t="s">
        <v>10</v>
      </c>
      <c r="B13" s="2305" t="s">
        <v>29</v>
      </c>
      <c r="C13" s="2305"/>
      <c r="D13" s="42" t="s">
        <v>25</v>
      </c>
      <c r="E13" s="176">
        <f t="shared" si="5"/>
        <v>980000</v>
      </c>
      <c r="F13" s="176">
        <f t="shared" si="5"/>
        <v>830000</v>
      </c>
      <c r="G13" s="176">
        <f t="shared" si="5"/>
        <v>795008</v>
      </c>
      <c r="H13" s="177">
        <f t="shared" si="0"/>
        <v>95.784096385542171</v>
      </c>
      <c r="I13" s="176">
        <f t="shared" si="5"/>
        <v>966493</v>
      </c>
      <c r="J13" s="47">
        <v>980000</v>
      </c>
      <c r="K13" s="176">
        <v>830000</v>
      </c>
      <c r="L13" s="176">
        <v>795008</v>
      </c>
      <c r="M13" s="177">
        <f t="shared" si="2"/>
        <v>95.784096385542171</v>
      </c>
      <c r="N13" s="176">
        <v>966493</v>
      </c>
      <c r="O13" s="176">
        <v>0</v>
      </c>
      <c r="P13" s="176">
        <v>0</v>
      </c>
      <c r="Q13" s="176">
        <v>0</v>
      </c>
      <c r="R13" s="177" t="e">
        <f t="shared" si="3"/>
        <v>#DIV/0!</v>
      </c>
      <c r="S13" s="176">
        <v>0</v>
      </c>
    </row>
    <row r="14" spans="1:24" ht="9.75">
      <c r="A14" s="41" t="s">
        <v>11</v>
      </c>
      <c r="B14" s="218" t="s">
        <v>63</v>
      </c>
      <c r="C14" s="218"/>
      <c r="D14" s="42" t="s">
        <v>25</v>
      </c>
      <c r="E14" s="176">
        <f t="shared" si="5"/>
        <v>0</v>
      </c>
      <c r="F14" s="176">
        <f t="shared" si="5"/>
        <v>0</v>
      </c>
      <c r="G14" s="176">
        <f t="shared" si="5"/>
        <v>0</v>
      </c>
      <c r="H14" s="177" t="e">
        <f t="shared" si="0"/>
        <v>#DIV/0!</v>
      </c>
      <c r="I14" s="176">
        <f t="shared" si="5"/>
        <v>0</v>
      </c>
      <c r="J14" s="47">
        <v>0</v>
      </c>
      <c r="K14" s="176"/>
      <c r="L14" s="176">
        <v>0</v>
      </c>
      <c r="M14" s="177" t="e">
        <f t="shared" si="2"/>
        <v>#DIV/0!</v>
      </c>
      <c r="N14" s="176">
        <v>0</v>
      </c>
      <c r="O14" s="176">
        <v>0</v>
      </c>
      <c r="P14" s="176">
        <v>0</v>
      </c>
      <c r="Q14" s="176">
        <v>0</v>
      </c>
      <c r="R14" s="177" t="e">
        <f t="shared" si="3"/>
        <v>#DIV/0!</v>
      </c>
      <c r="S14" s="176">
        <v>0</v>
      </c>
    </row>
    <row r="15" spans="1:24" ht="9.75">
      <c r="A15" s="41" t="s">
        <v>12</v>
      </c>
      <c r="B15" s="2305" t="s">
        <v>64</v>
      </c>
      <c r="C15" s="2305"/>
      <c r="D15" s="42" t="s">
        <v>25</v>
      </c>
      <c r="E15" s="176">
        <f t="shared" si="5"/>
        <v>415581</v>
      </c>
      <c r="F15" s="176">
        <f t="shared" si="5"/>
        <v>1112008</v>
      </c>
      <c r="G15" s="176">
        <f t="shared" si="5"/>
        <v>1055259</v>
      </c>
      <c r="H15" s="177">
        <f t="shared" si="0"/>
        <v>94.896709376191538</v>
      </c>
      <c r="I15" s="176">
        <f t="shared" si="5"/>
        <v>1548132</v>
      </c>
      <c r="J15" s="47">
        <v>415581</v>
      </c>
      <c r="K15" s="176">
        <v>1112008</v>
      </c>
      <c r="L15" s="176">
        <v>1055259</v>
      </c>
      <c r="M15" s="177">
        <f t="shared" si="2"/>
        <v>94.896709376191538</v>
      </c>
      <c r="N15" s="176">
        <v>1548132</v>
      </c>
      <c r="O15" s="176">
        <v>0</v>
      </c>
      <c r="P15" s="176">
        <v>0</v>
      </c>
      <c r="Q15" s="176">
        <v>0</v>
      </c>
      <c r="R15" s="177" t="e">
        <f t="shared" si="3"/>
        <v>#DIV/0!</v>
      </c>
      <c r="S15" s="176">
        <v>0</v>
      </c>
    </row>
    <row r="16" spans="1:24" ht="9.75">
      <c r="A16" s="41" t="s">
        <v>13</v>
      </c>
      <c r="B16" s="2305" t="s">
        <v>30</v>
      </c>
      <c r="C16" s="2305"/>
      <c r="D16" s="42" t="s">
        <v>25</v>
      </c>
      <c r="E16" s="176">
        <f t="shared" si="5"/>
        <v>1706</v>
      </c>
      <c r="F16" s="176">
        <f t="shared" si="5"/>
        <v>1706</v>
      </c>
      <c r="G16" s="176">
        <f t="shared" si="5"/>
        <v>706</v>
      </c>
      <c r="H16" s="177">
        <f t="shared" si="0"/>
        <v>41.38335287221571</v>
      </c>
      <c r="I16" s="176">
        <f t="shared" si="5"/>
        <v>212</v>
      </c>
      <c r="J16" s="47">
        <v>1000</v>
      </c>
      <c r="K16" s="176">
        <v>1000</v>
      </c>
      <c r="L16" s="176">
        <v>0</v>
      </c>
      <c r="M16" s="177">
        <f t="shared" si="2"/>
        <v>0</v>
      </c>
      <c r="N16" s="176">
        <v>212</v>
      </c>
      <c r="O16" s="176">
        <v>706</v>
      </c>
      <c r="P16" s="176">
        <v>706</v>
      </c>
      <c r="Q16" s="176">
        <v>706</v>
      </c>
      <c r="R16" s="177">
        <f t="shared" si="3"/>
        <v>100</v>
      </c>
      <c r="S16" s="176">
        <v>0</v>
      </c>
    </row>
    <row r="17" spans="1:19" ht="9.75">
      <c r="A17" s="41" t="s">
        <v>14</v>
      </c>
      <c r="B17" s="218" t="s">
        <v>48</v>
      </c>
      <c r="C17" s="218"/>
      <c r="D17" s="42" t="s">
        <v>25</v>
      </c>
      <c r="E17" s="176">
        <f t="shared" si="5"/>
        <v>3542</v>
      </c>
      <c r="F17" s="176">
        <f t="shared" si="5"/>
        <v>3542</v>
      </c>
      <c r="G17" s="176">
        <f t="shared" si="5"/>
        <v>2039</v>
      </c>
      <c r="H17" s="177">
        <f t="shared" si="0"/>
        <v>57.56634669678148</v>
      </c>
      <c r="I17" s="176">
        <f t="shared" si="5"/>
        <v>485</v>
      </c>
      <c r="J17" s="47">
        <v>2000</v>
      </c>
      <c r="K17" s="176">
        <v>2000</v>
      </c>
      <c r="L17" s="176">
        <v>497</v>
      </c>
      <c r="M17" s="177">
        <f t="shared" si="2"/>
        <v>24.85</v>
      </c>
      <c r="N17" s="176">
        <v>485</v>
      </c>
      <c r="O17" s="176">
        <v>1542</v>
      </c>
      <c r="P17" s="176">
        <v>1542</v>
      </c>
      <c r="Q17" s="176">
        <v>1542</v>
      </c>
      <c r="R17" s="177">
        <f t="shared" si="3"/>
        <v>100</v>
      </c>
      <c r="S17" s="176">
        <v>0</v>
      </c>
    </row>
    <row r="18" spans="1:19" ht="9.75">
      <c r="A18" s="41" t="s">
        <v>15</v>
      </c>
      <c r="B18" s="2305" t="s">
        <v>31</v>
      </c>
      <c r="C18" s="2305"/>
      <c r="D18" s="42" t="s">
        <v>25</v>
      </c>
      <c r="E18" s="176">
        <f t="shared" si="5"/>
        <v>892220</v>
      </c>
      <c r="F18" s="176">
        <f t="shared" si="5"/>
        <v>1248220</v>
      </c>
      <c r="G18" s="176">
        <f t="shared" si="5"/>
        <v>1187813</v>
      </c>
      <c r="H18" s="177">
        <f t="shared" si="0"/>
        <v>95.160548621236643</v>
      </c>
      <c r="I18" s="176">
        <f t="shared" si="5"/>
        <v>670554.9</v>
      </c>
      <c r="J18" s="47">
        <v>746000</v>
      </c>
      <c r="K18" s="176">
        <v>1102000</v>
      </c>
      <c r="L18" s="176">
        <v>1041593</v>
      </c>
      <c r="M18" s="177">
        <f t="shared" si="2"/>
        <v>94.518421052631567</v>
      </c>
      <c r="N18" s="176">
        <v>578703</v>
      </c>
      <c r="O18" s="176">
        <v>146220</v>
      </c>
      <c r="P18" s="176">
        <v>146220</v>
      </c>
      <c r="Q18" s="176">
        <v>146220</v>
      </c>
      <c r="R18" s="177">
        <f t="shared" si="3"/>
        <v>100</v>
      </c>
      <c r="S18" s="176">
        <v>91851.9</v>
      </c>
    </row>
    <row r="19" spans="1:19" ht="9.75">
      <c r="A19" s="41" t="s">
        <v>16</v>
      </c>
      <c r="B19" s="2305" t="s">
        <v>32</v>
      </c>
      <c r="C19" s="2305"/>
      <c r="D19" s="42" t="s">
        <v>25</v>
      </c>
      <c r="E19" s="176">
        <f t="shared" si="5"/>
        <v>11540536</v>
      </c>
      <c r="F19" s="176">
        <f t="shared" si="5"/>
        <v>11540536</v>
      </c>
      <c r="G19" s="176">
        <f t="shared" si="5"/>
        <v>11540536</v>
      </c>
      <c r="H19" s="177">
        <f t="shared" si="0"/>
        <v>100</v>
      </c>
      <c r="I19" s="176">
        <f t="shared" si="5"/>
        <v>10203981</v>
      </c>
      <c r="J19" s="48">
        <v>0</v>
      </c>
      <c r="K19" s="176">
        <v>0</v>
      </c>
      <c r="L19" s="176">
        <v>0</v>
      </c>
      <c r="M19" s="177" t="e">
        <f t="shared" si="2"/>
        <v>#DIV/0!</v>
      </c>
      <c r="N19" s="176">
        <v>0</v>
      </c>
      <c r="O19" s="176">
        <v>11540536</v>
      </c>
      <c r="P19" s="176">
        <v>11540536</v>
      </c>
      <c r="Q19" s="176">
        <v>11540536</v>
      </c>
      <c r="R19" s="177">
        <f t="shared" si="3"/>
        <v>100</v>
      </c>
      <c r="S19" s="176">
        <v>10203981</v>
      </c>
    </row>
    <row r="20" spans="1:19" ht="9.75">
      <c r="A20" s="41" t="s">
        <v>17</v>
      </c>
      <c r="B20" s="2305" t="s">
        <v>49</v>
      </c>
      <c r="C20" s="2305"/>
      <c r="D20" s="42" t="s">
        <v>25</v>
      </c>
      <c r="E20" s="176">
        <f t="shared" si="5"/>
        <v>3887850</v>
      </c>
      <c r="F20" s="176">
        <f t="shared" si="5"/>
        <v>3887850</v>
      </c>
      <c r="G20" s="176">
        <f>SUM(Q20)</f>
        <v>3887850</v>
      </c>
      <c r="H20" s="177">
        <f t="shared" si="0"/>
        <v>100</v>
      </c>
      <c r="I20" s="176">
        <f t="shared" si="5"/>
        <v>3473403</v>
      </c>
      <c r="J20" s="47">
        <v>0</v>
      </c>
      <c r="K20" s="176">
        <v>0</v>
      </c>
      <c r="L20" s="176">
        <v>0</v>
      </c>
      <c r="M20" s="177" t="e">
        <f t="shared" si="2"/>
        <v>#DIV/0!</v>
      </c>
      <c r="N20" s="176">
        <v>0</v>
      </c>
      <c r="O20" s="176">
        <v>3887850</v>
      </c>
      <c r="P20" s="176">
        <v>3887850</v>
      </c>
      <c r="Q20" s="176">
        <v>3887850</v>
      </c>
      <c r="R20" s="177">
        <f t="shared" si="3"/>
        <v>100</v>
      </c>
      <c r="S20" s="176">
        <v>3473403</v>
      </c>
    </row>
    <row r="21" spans="1:19" ht="9.75">
      <c r="A21" s="41" t="s">
        <v>18</v>
      </c>
      <c r="B21" s="2305" t="s">
        <v>50</v>
      </c>
      <c r="C21" s="2305"/>
      <c r="D21" s="42" t="s">
        <v>25</v>
      </c>
      <c r="E21" s="176">
        <f t="shared" si="5"/>
        <v>254200</v>
      </c>
      <c r="F21" s="176">
        <f t="shared" si="5"/>
        <v>271471</v>
      </c>
      <c r="G21" s="176">
        <f t="shared" si="5"/>
        <v>271471</v>
      </c>
      <c r="H21" s="177">
        <f t="shared" si="0"/>
        <v>100</v>
      </c>
      <c r="I21" s="176">
        <f t="shared" si="5"/>
        <v>207862</v>
      </c>
      <c r="J21" s="47">
        <v>0</v>
      </c>
      <c r="K21" s="176">
        <v>17271</v>
      </c>
      <c r="L21" s="176">
        <v>17271</v>
      </c>
      <c r="M21" s="177">
        <f t="shared" si="2"/>
        <v>100</v>
      </c>
      <c r="N21" s="176">
        <v>0</v>
      </c>
      <c r="O21" s="176">
        <v>254200</v>
      </c>
      <c r="P21" s="176">
        <v>254200</v>
      </c>
      <c r="Q21" s="176">
        <v>254200</v>
      </c>
      <c r="R21" s="177">
        <f t="shared" si="3"/>
        <v>100</v>
      </c>
      <c r="S21" s="176">
        <v>207862</v>
      </c>
    </row>
    <row r="22" spans="1:19" ht="9.75">
      <c r="A22" s="41" t="s">
        <v>19</v>
      </c>
      <c r="B22" s="2305" t="s">
        <v>65</v>
      </c>
      <c r="C22" s="2305"/>
      <c r="D22" s="42" t="s">
        <v>25</v>
      </c>
      <c r="E22" s="176">
        <f t="shared" si="5"/>
        <v>0</v>
      </c>
      <c r="F22" s="176">
        <f t="shared" si="5"/>
        <v>0</v>
      </c>
      <c r="G22" s="176">
        <f t="shared" si="5"/>
        <v>0</v>
      </c>
      <c r="H22" s="177" t="e">
        <f t="shared" si="0"/>
        <v>#DIV/0!</v>
      </c>
      <c r="I22" s="176">
        <f t="shared" si="5"/>
        <v>0</v>
      </c>
      <c r="J22" s="47">
        <v>0</v>
      </c>
      <c r="K22" s="176">
        <v>0</v>
      </c>
      <c r="L22" s="176">
        <v>0</v>
      </c>
      <c r="M22" s="177" t="e">
        <f t="shared" si="2"/>
        <v>#DIV/0!</v>
      </c>
      <c r="N22" s="176">
        <v>0</v>
      </c>
      <c r="O22" s="176">
        <v>0</v>
      </c>
      <c r="P22" s="176">
        <v>0</v>
      </c>
      <c r="Q22" s="176">
        <v>0</v>
      </c>
      <c r="R22" s="177" t="e">
        <f t="shared" si="3"/>
        <v>#DIV/0!</v>
      </c>
      <c r="S22" s="176">
        <v>0</v>
      </c>
    </row>
    <row r="23" spans="1:19" ht="9.75">
      <c r="A23" s="41" t="s">
        <v>20</v>
      </c>
      <c r="B23" s="218" t="s">
        <v>102</v>
      </c>
      <c r="C23" s="218"/>
      <c r="D23" s="42" t="s">
        <v>25</v>
      </c>
      <c r="E23" s="176">
        <f t="shared" si="5"/>
        <v>0</v>
      </c>
      <c r="F23" s="176">
        <f t="shared" si="5"/>
        <v>0</v>
      </c>
      <c r="G23" s="176">
        <f t="shared" si="5"/>
        <v>0</v>
      </c>
      <c r="H23" s="177" t="e">
        <f t="shared" si="0"/>
        <v>#DIV/0!</v>
      </c>
      <c r="I23" s="176">
        <f t="shared" si="5"/>
        <v>7000</v>
      </c>
      <c r="J23" s="47">
        <v>0</v>
      </c>
      <c r="K23" s="176">
        <v>0</v>
      </c>
      <c r="L23" s="176">
        <v>0</v>
      </c>
      <c r="M23" s="177" t="e">
        <f t="shared" si="2"/>
        <v>#DIV/0!</v>
      </c>
      <c r="N23" s="176">
        <v>7000</v>
      </c>
      <c r="O23" s="176">
        <v>0</v>
      </c>
      <c r="P23" s="176">
        <v>0</v>
      </c>
      <c r="Q23" s="176">
        <v>0</v>
      </c>
      <c r="R23" s="177" t="e">
        <f t="shared" si="3"/>
        <v>#DIV/0!</v>
      </c>
      <c r="S23" s="176">
        <v>0</v>
      </c>
    </row>
    <row r="24" spans="1:19" ht="9.75">
      <c r="A24" s="41" t="s">
        <v>21</v>
      </c>
      <c r="B24" s="218" t="s">
        <v>73</v>
      </c>
      <c r="C24" s="218"/>
      <c r="D24" s="42" t="s">
        <v>25</v>
      </c>
      <c r="E24" s="176">
        <f t="shared" si="5"/>
        <v>0</v>
      </c>
      <c r="F24" s="176">
        <f t="shared" si="5"/>
        <v>0</v>
      </c>
      <c r="G24" s="176">
        <f t="shared" si="5"/>
        <v>0</v>
      </c>
      <c r="H24" s="177" t="e">
        <f t="shared" si="0"/>
        <v>#DIV/0!</v>
      </c>
      <c r="I24" s="176">
        <f t="shared" si="5"/>
        <v>0</v>
      </c>
      <c r="J24" s="47">
        <v>0</v>
      </c>
      <c r="K24" s="176">
        <v>0</v>
      </c>
      <c r="L24" s="176">
        <v>0</v>
      </c>
      <c r="M24" s="177" t="e">
        <f t="shared" si="2"/>
        <v>#DIV/0!</v>
      </c>
      <c r="N24" s="176">
        <v>0</v>
      </c>
      <c r="O24" s="176">
        <v>0</v>
      </c>
      <c r="P24" s="176">
        <v>0</v>
      </c>
      <c r="Q24" s="176">
        <v>0</v>
      </c>
      <c r="R24" s="177" t="e">
        <f t="shared" si="3"/>
        <v>#DIV/0!</v>
      </c>
      <c r="S24" s="176">
        <v>0</v>
      </c>
    </row>
    <row r="25" spans="1:19" ht="9.75">
      <c r="A25" s="41" t="s">
        <v>22</v>
      </c>
      <c r="B25" s="218" t="s">
        <v>68</v>
      </c>
      <c r="C25" s="218"/>
      <c r="D25" s="42" t="s">
        <v>25</v>
      </c>
      <c r="E25" s="176">
        <f t="shared" si="5"/>
        <v>0</v>
      </c>
      <c r="F25" s="176">
        <f t="shared" si="5"/>
        <v>0</v>
      </c>
      <c r="G25" s="176">
        <f>SUM(L25,Q25)</f>
        <v>0</v>
      </c>
      <c r="H25" s="177" t="e">
        <f t="shared" si="0"/>
        <v>#DIV/0!</v>
      </c>
      <c r="I25" s="176">
        <f t="shared" si="5"/>
        <v>0</v>
      </c>
      <c r="J25" s="47">
        <v>0</v>
      </c>
      <c r="K25" s="180">
        <v>0</v>
      </c>
      <c r="L25" s="180">
        <v>0</v>
      </c>
      <c r="M25" s="177" t="e">
        <f t="shared" si="2"/>
        <v>#DIV/0!</v>
      </c>
      <c r="N25" s="180">
        <v>0</v>
      </c>
      <c r="O25" s="180">
        <v>0</v>
      </c>
      <c r="P25" s="180">
        <v>0</v>
      </c>
      <c r="Q25" s="180"/>
      <c r="R25" s="177" t="e">
        <f t="shared" si="3"/>
        <v>#DIV/0!</v>
      </c>
      <c r="S25" s="180">
        <v>0</v>
      </c>
    </row>
    <row r="26" spans="1:19" ht="9.75">
      <c r="A26" s="41" t="s">
        <v>23</v>
      </c>
      <c r="B26" s="2305" t="s">
        <v>69</v>
      </c>
      <c r="C26" s="2305"/>
      <c r="D26" s="42" t="s">
        <v>25</v>
      </c>
      <c r="E26" s="176">
        <f t="shared" si="5"/>
        <v>581076</v>
      </c>
      <c r="F26" s="176">
        <f t="shared" si="5"/>
        <v>802920</v>
      </c>
      <c r="G26" s="176">
        <f t="shared" si="5"/>
        <v>802920</v>
      </c>
      <c r="H26" s="182">
        <f>G26/F26*100</f>
        <v>100</v>
      </c>
      <c r="I26" s="176">
        <f>SUM(N26,S26)</f>
        <v>600781</v>
      </c>
      <c r="J26" s="47">
        <v>581076</v>
      </c>
      <c r="K26" s="181">
        <v>802920</v>
      </c>
      <c r="L26" s="181">
        <v>802920</v>
      </c>
      <c r="M26" s="177">
        <f>L26/K26*100</f>
        <v>100</v>
      </c>
      <c r="N26" s="181">
        <v>600781</v>
      </c>
      <c r="O26" s="181">
        <v>0</v>
      </c>
      <c r="P26" s="181">
        <v>0</v>
      </c>
      <c r="Q26" s="181">
        <v>0</v>
      </c>
      <c r="R26" s="177" t="e">
        <f>Q26/P26*100</f>
        <v>#DIV/0!</v>
      </c>
      <c r="S26" s="181">
        <v>0</v>
      </c>
    </row>
    <row r="27" spans="1:19" ht="9.75">
      <c r="A27" s="41" t="s">
        <v>45</v>
      </c>
      <c r="B27" s="218" t="s">
        <v>70</v>
      </c>
      <c r="C27" s="218"/>
      <c r="D27" s="42" t="s">
        <v>25</v>
      </c>
      <c r="E27" s="176">
        <f t="shared" si="5"/>
        <v>0</v>
      </c>
      <c r="F27" s="176">
        <f t="shared" si="5"/>
        <v>0</v>
      </c>
      <c r="G27" s="176">
        <f t="shared" si="5"/>
        <v>0</v>
      </c>
      <c r="H27" s="182" t="e">
        <f t="shared" si="0"/>
        <v>#DIV/0!</v>
      </c>
      <c r="I27" s="176">
        <f t="shared" si="5"/>
        <v>0</v>
      </c>
      <c r="J27" s="47">
        <v>0</v>
      </c>
      <c r="K27" s="181">
        <v>0</v>
      </c>
      <c r="L27" s="181">
        <v>0</v>
      </c>
      <c r="M27" s="177" t="e">
        <f t="shared" si="2"/>
        <v>#DIV/0!</v>
      </c>
      <c r="N27" s="181">
        <v>0</v>
      </c>
      <c r="O27" s="181">
        <v>0</v>
      </c>
      <c r="P27" s="181">
        <v>0</v>
      </c>
      <c r="Q27" s="181">
        <v>0</v>
      </c>
      <c r="R27" s="177" t="e">
        <f t="shared" si="3"/>
        <v>#DIV/0!</v>
      </c>
      <c r="S27" s="181">
        <v>0</v>
      </c>
    </row>
    <row r="28" spans="1:19" ht="9.75">
      <c r="A28" s="41" t="s">
        <v>51</v>
      </c>
      <c r="B28" s="218" t="s">
        <v>74</v>
      </c>
      <c r="C28" s="218"/>
      <c r="D28" s="42" t="s">
        <v>25</v>
      </c>
      <c r="E28" s="176">
        <f>SUM(J28,O28)</f>
        <v>148033</v>
      </c>
      <c r="F28" s="176">
        <f>SUM(K28,P28)</f>
        <v>658833</v>
      </c>
      <c r="G28" s="176">
        <f>SUM(L28,Q28)</f>
        <v>608810</v>
      </c>
      <c r="H28" s="182">
        <f>G28/F28*100</f>
        <v>92.407332358883053</v>
      </c>
      <c r="I28" s="176">
        <f>SUM(N28,S28)</f>
        <v>919366</v>
      </c>
      <c r="J28" s="47">
        <v>85500</v>
      </c>
      <c r="K28" s="181">
        <v>596300</v>
      </c>
      <c r="L28" s="181">
        <v>546277</v>
      </c>
      <c r="M28" s="177">
        <f>L28/K28*100</f>
        <v>91.611101794398792</v>
      </c>
      <c r="N28" s="181">
        <v>255522</v>
      </c>
      <c r="O28" s="181">
        <v>62533</v>
      </c>
      <c r="P28" s="181">
        <v>62533</v>
      </c>
      <c r="Q28" s="181">
        <v>62533</v>
      </c>
      <c r="R28" s="177">
        <f>Q28/P28*100</f>
        <v>100</v>
      </c>
      <c r="S28" s="181">
        <v>663844</v>
      </c>
    </row>
    <row r="29" spans="1:19" ht="9.75">
      <c r="A29" s="41" t="s">
        <v>52</v>
      </c>
      <c r="B29" s="218" t="s">
        <v>67</v>
      </c>
      <c r="C29" s="218"/>
      <c r="D29" s="42" t="s">
        <v>25</v>
      </c>
      <c r="E29" s="176">
        <f t="shared" si="5"/>
        <v>228</v>
      </c>
      <c r="F29" s="176">
        <f t="shared" si="5"/>
        <v>456</v>
      </c>
      <c r="G29" s="176">
        <f>SUM(L29,Q29)</f>
        <v>456</v>
      </c>
      <c r="H29" s="182">
        <f t="shared" si="0"/>
        <v>100</v>
      </c>
      <c r="I29" s="176">
        <f t="shared" si="5"/>
        <v>7031</v>
      </c>
      <c r="J29" s="47">
        <v>228</v>
      </c>
      <c r="K29" s="181">
        <v>456</v>
      </c>
      <c r="L29" s="181">
        <v>456</v>
      </c>
      <c r="M29" s="177">
        <f t="shared" si="2"/>
        <v>100</v>
      </c>
      <c r="N29" s="181">
        <v>7031</v>
      </c>
      <c r="O29" s="181">
        <v>0</v>
      </c>
      <c r="P29" s="181">
        <v>0</v>
      </c>
      <c r="Q29" s="181">
        <v>0</v>
      </c>
      <c r="R29" s="177" t="e">
        <f t="shared" si="3"/>
        <v>#DIV/0!</v>
      </c>
      <c r="S29" s="181">
        <v>0</v>
      </c>
    </row>
    <row r="30" spans="1:19" ht="9.75">
      <c r="A30" s="41" t="s">
        <v>54</v>
      </c>
      <c r="B30" s="218" t="s">
        <v>53</v>
      </c>
      <c r="C30" s="218"/>
      <c r="D30" s="42" t="s">
        <v>25</v>
      </c>
      <c r="E30" s="176">
        <f t="shared" ref="E30:G31" si="6">SUM(J30,O30)</f>
        <v>0</v>
      </c>
      <c r="F30" s="176">
        <f t="shared" si="6"/>
        <v>0</v>
      </c>
      <c r="G30" s="176">
        <f t="shared" si="6"/>
        <v>0</v>
      </c>
      <c r="H30" s="182" t="e">
        <f t="shared" si="0"/>
        <v>#DIV/0!</v>
      </c>
      <c r="I30" s="176">
        <f>SUM(N30,S30)</f>
        <v>0</v>
      </c>
      <c r="J30" s="47">
        <v>0</v>
      </c>
      <c r="K30" s="181">
        <v>0</v>
      </c>
      <c r="L30" s="181">
        <v>0</v>
      </c>
      <c r="M30" s="177" t="e">
        <f t="shared" si="2"/>
        <v>#DIV/0!</v>
      </c>
      <c r="N30" s="181">
        <v>0</v>
      </c>
      <c r="O30" s="181">
        <v>0</v>
      </c>
      <c r="P30" s="181">
        <v>0</v>
      </c>
      <c r="Q30" s="181">
        <v>0</v>
      </c>
      <c r="R30" s="177" t="e">
        <f t="shared" si="3"/>
        <v>#DIV/0!</v>
      </c>
      <c r="S30" s="181">
        <v>0</v>
      </c>
    </row>
    <row r="31" spans="1:19" ht="9.75">
      <c r="A31" s="41" t="s">
        <v>55</v>
      </c>
      <c r="B31" s="218" t="s">
        <v>71</v>
      </c>
      <c r="C31" s="218"/>
      <c r="D31" s="42" t="s">
        <v>25</v>
      </c>
      <c r="E31" s="176">
        <f t="shared" si="6"/>
        <v>0</v>
      </c>
      <c r="F31" s="176">
        <f t="shared" si="6"/>
        <v>0</v>
      </c>
      <c r="G31" s="176">
        <f t="shared" si="6"/>
        <v>0</v>
      </c>
      <c r="H31" s="182" t="e">
        <f t="shared" si="0"/>
        <v>#DIV/0!</v>
      </c>
      <c r="I31" s="176">
        <f>SUM(N31,S31)</f>
        <v>0</v>
      </c>
      <c r="J31" s="47">
        <v>0</v>
      </c>
      <c r="K31" s="81">
        <v>0</v>
      </c>
      <c r="L31" s="81">
        <v>0</v>
      </c>
      <c r="M31" s="177" t="e">
        <f t="shared" si="2"/>
        <v>#DIV/0!</v>
      </c>
      <c r="N31" s="81">
        <v>0</v>
      </c>
      <c r="O31" s="81">
        <v>0</v>
      </c>
      <c r="P31" s="81">
        <v>0</v>
      </c>
      <c r="Q31" s="81">
        <v>0</v>
      </c>
      <c r="R31" s="177" t="e">
        <f t="shared" si="3"/>
        <v>#DIV/0!</v>
      </c>
      <c r="S31" s="81">
        <v>0</v>
      </c>
    </row>
    <row r="32" spans="1:19" ht="9.75">
      <c r="A32" s="41" t="s">
        <v>56</v>
      </c>
      <c r="B32" s="218" t="s">
        <v>72</v>
      </c>
      <c r="C32" s="218"/>
      <c r="D32" s="42" t="s">
        <v>25</v>
      </c>
      <c r="E32" s="176">
        <f>SUM(J32,O32)</f>
        <v>0</v>
      </c>
      <c r="F32" s="176">
        <f>SUM(K32,P32)</f>
        <v>0</v>
      </c>
      <c r="G32" s="176">
        <f>SUM(L32,Q32)</f>
        <v>0</v>
      </c>
      <c r="H32" s="182" t="e">
        <f t="shared" si="0"/>
        <v>#DIV/0!</v>
      </c>
      <c r="I32" s="176">
        <f>SUM(N32,S32)</f>
        <v>0</v>
      </c>
      <c r="J32" s="49">
        <v>0</v>
      </c>
      <c r="K32" s="82">
        <v>0</v>
      </c>
      <c r="L32" s="82">
        <v>0</v>
      </c>
      <c r="M32" s="177" t="e">
        <f t="shared" si="2"/>
        <v>#DIV/0!</v>
      </c>
      <c r="N32" s="82">
        <v>0</v>
      </c>
      <c r="O32" s="82">
        <v>0</v>
      </c>
      <c r="P32" s="82">
        <v>0</v>
      </c>
      <c r="Q32" s="82">
        <v>0</v>
      </c>
      <c r="R32" s="177" t="e">
        <f t="shared" si="3"/>
        <v>#DIV/0!</v>
      </c>
      <c r="S32" s="82">
        <v>0</v>
      </c>
    </row>
    <row r="33" spans="1:19" ht="9.75">
      <c r="A33" s="39" t="s">
        <v>57</v>
      </c>
      <c r="B33" s="220" t="s">
        <v>58</v>
      </c>
      <c r="C33" s="220"/>
      <c r="D33" s="40" t="s">
        <v>25</v>
      </c>
      <c r="E33" s="173">
        <f>E6-E11</f>
        <v>0</v>
      </c>
      <c r="F33" s="173">
        <f>F6-F11</f>
        <v>0</v>
      </c>
      <c r="G33" s="173">
        <f>G6-G11</f>
        <v>115551</v>
      </c>
      <c r="H33" s="184" t="e">
        <f t="shared" si="0"/>
        <v>#DIV/0!</v>
      </c>
      <c r="I33" s="173">
        <f>I6-I11</f>
        <v>194929.10000000149</v>
      </c>
      <c r="J33" s="173">
        <f>J6-J11</f>
        <v>0</v>
      </c>
      <c r="K33" s="173">
        <f>K6-K11</f>
        <v>0</v>
      </c>
      <c r="L33" s="173">
        <f>L6-L11</f>
        <v>115551</v>
      </c>
      <c r="M33" s="172" t="e">
        <f t="shared" si="2"/>
        <v>#DIV/0!</v>
      </c>
      <c r="N33" s="173">
        <f>N6-N11</f>
        <v>195145</v>
      </c>
      <c r="O33" s="173">
        <f>O6-O11</f>
        <v>0</v>
      </c>
      <c r="P33" s="173">
        <f>P6-P11</f>
        <v>0</v>
      </c>
      <c r="Q33" s="173">
        <f>Q6-Q11</f>
        <v>0</v>
      </c>
      <c r="R33" s="172" t="e">
        <f t="shared" si="3"/>
        <v>#DIV/0!</v>
      </c>
      <c r="S33" s="173">
        <f>S6-S11</f>
        <v>-215.90000000037253</v>
      </c>
    </row>
    <row r="34" spans="1:19" ht="9.75">
      <c r="A34" s="50" t="s">
        <v>59</v>
      </c>
      <c r="B34" s="2306" t="s">
        <v>24</v>
      </c>
      <c r="C34" s="2306"/>
      <c r="D34" s="51" t="s">
        <v>25</v>
      </c>
      <c r="E34" s="52">
        <v>31023</v>
      </c>
      <c r="F34" s="52">
        <v>31023</v>
      </c>
      <c r="G34" s="52">
        <v>31023</v>
      </c>
      <c r="H34" s="182">
        <f t="shared" si="0"/>
        <v>100</v>
      </c>
      <c r="I34" s="52">
        <v>27430</v>
      </c>
      <c r="J34" s="18">
        <v>0</v>
      </c>
      <c r="K34" s="18">
        <v>0</v>
      </c>
      <c r="L34" s="18">
        <v>0</v>
      </c>
      <c r="M34" s="172" t="e">
        <f t="shared" si="2"/>
        <v>#DIV/0!</v>
      </c>
      <c r="N34" s="18">
        <v>0</v>
      </c>
      <c r="O34" s="18">
        <v>31023</v>
      </c>
      <c r="P34" s="18">
        <v>31023</v>
      </c>
      <c r="Q34" s="18">
        <v>31023</v>
      </c>
      <c r="R34" s="172">
        <f t="shared" si="3"/>
        <v>100</v>
      </c>
      <c r="S34" s="18">
        <v>27430</v>
      </c>
    </row>
    <row r="35" spans="1:19" ht="9.75">
      <c r="A35" s="53" t="s">
        <v>60</v>
      </c>
      <c r="B35" s="2318" t="s">
        <v>33</v>
      </c>
      <c r="C35" s="2318"/>
      <c r="D35" s="53" t="s">
        <v>26</v>
      </c>
      <c r="E35" s="52">
        <v>32</v>
      </c>
      <c r="F35" s="52">
        <v>32</v>
      </c>
      <c r="G35" s="52">
        <v>32</v>
      </c>
      <c r="H35" s="182">
        <f t="shared" si="0"/>
        <v>100</v>
      </c>
      <c r="I35" s="52">
        <v>29</v>
      </c>
      <c r="J35" s="18">
        <v>0</v>
      </c>
      <c r="K35" s="54">
        <v>0</v>
      </c>
      <c r="L35" s="18">
        <v>0</v>
      </c>
      <c r="M35" s="172" t="e">
        <f t="shared" si="2"/>
        <v>#DIV/0!</v>
      </c>
      <c r="N35" s="18">
        <v>0</v>
      </c>
      <c r="O35" s="18">
        <v>32.067999999999998</v>
      </c>
      <c r="P35" s="18">
        <v>32</v>
      </c>
      <c r="Q35" s="18">
        <v>32</v>
      </c>
      <c r="R35" s="172">
        <f t="shared" si="3"/>
        <v>100</v>
      </c>
      <c r="S35" s="18">
        <v>29</v>
      </c>
    </row>
    <row r="36" spans="1:19" ht="9.75">
      <c r="A36" s="53"/>
      <c r="B36" s="2306" t="s">
        <v>27</v>
      </c>
      <c r="C36" s="2306"/>
      <c r="D36" s="53" t="s">
        <v>26</v>
      </c>
      <c r="E36" s="52">
        <v>32</v>
      </c>
      <c r="F36" s="52">
        <v>32</v>
      </c>
      <c r="G36" s="52">
        <v>32</v>
      </c>
      <c r="H36" s="182">
        <f t="shared" si="0"/>
        <v>100</v>
      </c>
      <c r="I36" s="52">
        <v>31</v>
      </c>
      <c r="J36" s="18">
        <v>0</v>
      </c>
      <c r="K36" s="54">
        <v>0</v>
      </c>
      <c r="L36" s="18">
        <v>0</v>
      </c>
      <c r="M36" s="172"/>
      <c r="N36" s="18">
        <v>0</v>
      </c>
      <c r="O36" s="18">
        <v>32</v>
      </c>
      <c r="P36" s="18">
        <v>32</v>
      </c>
      <c r="Q36" s="18">
        <v>32</v>
      </c>
      <c r="R36" s="172">
        <f t="shared" si="3"/>
        <v>100</v>
      </c>
      <c r="S36" s="18">
        <v>31</v>
      </c>
    </row>
    <row r="37" spans="1:19" ht="9.75">
      <c r="A37" s="50" t="s">
        <v>61</v>
      </c>
      <c r="B37" s="2403" t="s">
        <v>347</v>
      </c>
      <c r="C37" s="2403"/>
      <c r="D37" s="51" t="s">
        <v>348</v>
      </c>
      <c r="E37" s="52">
        <v>3</v>
      </c>
      <c r="F37" s="52">
        <v>9</v>
      </c>
      <c r="G37" s="52">
        <v>9</v>
      </c>
      <c r="H37" s="182">
        <f t="shared" si="0"/>
        <v>100</v>
      </c>
      <c r="I37" s="52">
        <v>0</v>
      </c>
      <c r="J37" s="18">
        <v>0</v>
      </c>
      <c r="K37" s="18">
        <v>0</v>
      </c>
      <c r="L37" s="18">
        <v>0</v>
      </c>
      <c r="M37" s="172" t="e">
        <f t="shared" si="2"/>
        <v>#DIV/0!</v>
      </c>
      <c r="N37" s="18">
        <v>0</v>
      </c>
      <c r="O37" s="18">
        <v>3</v>
      </c>
      <c r="P37" s="18">
        <v>9</v>
      </c>
      <c r="Q37" s="18">
        <v>9</v>
      </c>
      <c r="R37" s="172">
        <f t="shared" si="3"/>
        <v>100</v>
      </c>
      <c r="S37" s="18">
        <v>0</v>
      </c>
    </row>
  </sheetData>
  <mergeCells count="35">
    <mergeCell ref="B22:C22"/>
    <mergeCell ref="A1:X1"/>
    <mergeCell ref="B6:C6"/>
    <mergeCell ref="O4:O5"/>
    <mergeCell ref="P4:R4"/>
    <mergeCell ref="B12:C12"/>
    <mergeCell ref="K4:M4"/>
    <mergeCell ref="N4:N5"/>
    <mergeCell ref="B8:C8"/>
    <mergeCell ref="B10:C10"/>
    <mergeCell ref="B11:C11"/>
    <mergeCell ref="B7:C7"/>
    <mergeCell ref="A3:A5"/>
    <mergeCell ref="B3:C5"/>
    <mergeCell ref="J3:N3"/>
    <mergeCell ref="B37:C37"/>
    <mergeCell ref="O3:S3"/>
    <mergeCell ref="E4:E5"/>
    <mergeCell ref="F4:H4"/>
    <mergeCell ref="I4:I5"/>
    <mergeCell ref="J4:J5"/>
    <mergeCell ref="S4:S5"/>
    <mergeCell ref="B13:C13"/>
    <mergeCell ref="B26:C26"/>
    <mergeCell ref="B34:C34"/>
    <mergeCell ref="B35:C35"/>
    <mergeCell ref="B15:C15"/>
    <mergeCell ref="B36:C36"/>
    <mergeCell ref="B20:C20"/>
    <mergeCell ref="B21:C21"/>
    <mergeCell ref="B16:C16"/>
    <mergeCell ref="B18:C18"/>
    <mergeCell ref="B19:C19"/>
    <mergeCell ref="D3:D5"/>
    <mergeCell ref="E3:I3"/>
  </mergeCells>
  <pageMargins left="0.23622047244094491" right="0.23622047244094491" top="0.74803149606299213" bottom="0.74803149606299213" header="0.31496062992125984" footer="0.31496062992125984"/>
  <pageSetup paperSize="9" firstPageNumber="123" orientation="landscape"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8"/>
  <sheetViews>
    <sheetView zoomScaleNormal="100" workbookViewId="0">
      <selection activeCell="K28" sqref="K28"/>
    </sheetView>
  </sheetViews>
  <sheetFormatPr defaultColWidth="16.5" defaultRowHeight="12.75"/>
  <cols>
    <col min="1" max="1" width="59.5" style="158" customWidth="1"/>
    <col min="2" max="2" width="34.5" style="158" customWidth="1"/>
    <col min="3" max="5" width="26.5" style="158" customWidth="1"/>
    <col min="6" max="6" width="23.5" style="158" customWidth="1"/>
    <col min="7" max="8" width="16.5" style="158"/>
    <col min="9" max="9" width="21.5" style="158" customWidth="1"/>
    <col min="10" max="16384" width="16.5" style="158"/>
  </cols>
  <sheetData>
    <row r="1" spans="1:9" ht="18.75">
      <c r="A1" s="164" t="s">
        <v>75</v>
      </c>
      <c r="B1" s="164" t="s">
        <v>1268</v>
      </c>
      <c r="C1" s="164"/>
      <c r="D1" s="164"/>
      <c r="E1" s="164"/>
      <c r="F1" s="164"/>
      <c r="G1" s="164"/>
      <c r="H1" s="164"/>
      <c r="I1" s="164"/>
    </row>
    <row r="2" spans="1:9">
      <c r="A2" s="16"/>
      <c r="B2" s="16"/>
      <c r="C2" s="16"/>
      <c r="D2" s="16"/>
      <c r="E2" s="16"/>
      <c r="F2" s="16"/>
      <c r="G2" s="16"/>
      <c r="H2" s="16"/>
      <c r="I2" s="16"/>
    </row>
    <row r="3" spans="1:9">
      <c r="A3" s="2335" t="s">
        <v>1269</v>
      </c>
      <c r="B3" s="2335"/>
      <c r="C3" s="2335"/>
      <c r="D3" s="2335"/>
      <c r="E3" s="2335"/>
      <c r="F3" s="2335"/>
      <c r="G3" s="2335"/>
      <c r="H3" s="2335"/>
      <c r="I3" s="2335"/>
    </row>
    <row r="4" spans="1:9">
      <c r="A4" s="3"/>
      <c r="B4" s="3"/>
      <c r="C4" s="3"/>
      <c r="D4" s="3"/>
      <c r="E4" s="3"/>
      <c r="F4" s="3"/>
      <c r="G4" s="3"/>
      <c r="H4" s="3"/>
      <c r="I4" s="3"/>
    </row>
    <row r="5" spans="1:9">
      <c r="A5" s="2373" t="s">
        <v>76</v>
      </c>
      <c r="B5" s="2374"/>
      <c r="C5" s="160" t="s">
        <v>25</v>
      </c>
      <c r="D5" s="2354" t="s">
        <v>350</v>
      </c>
      <c r="E5" s="2354"/>
      <c r="F5" s="2354"/>
      <c r="G5" s="2354"/>
      <c r="H5" s="2354"/>
      <c r="I5" s="2354"/>
    </row>
    <row r="6" spans="1:9">
      <c r="A6" s="2389" t="s">
        <v>351</v>
      </c>
      <c r="B6" s="2389"/>
      <c r="C6" s="19">
        <f>SUM(C7:C9)</f>
        <v>-253.45999999999299</v>
      </c>
      <c r="D6" s="2383"/>
      <c r="E6" s="2384"/>
      <c r="F6" s="2384"/>
      <c r="G6" s="2384"/>
      <c r="H6" s="2384"/>
      <c r="I6" s="2385"/>
    </row>
    <row r="7" spans="1:9" ht="138" customHeight="1">
      <c r="A7" s="2375" t="s">
        <v>77</v>
      </c>
      <c r="B7" s="2376"/>
      <c r="C7" s="20">
        <v>91096.05</v>
      </c>
      <c r="D7" s="2823" t="s">
        <v>1270</v>
      </c>
      <c r="E7" s="2824"/>
      <c r="F7" s="2824"/>
      <c r="G7" s="2824"/>
      <c r="H7" s="2824"/>
      <c r="I7" s="2825"/>
    </row>
    <row r="8" spans="1:9" ht="24.75" customHeight="1">
      <c r="A8" s="2377" t="s">
        <v>78</v>
      </c>
      <c r="B8" s="2378"/>
      <c r="C8" s="21">
        <v>-89387.48</v>
      </c>
      <c r="D8" s="2826" t="s">
        <v>1271</v>
      </c>
      <c r="E8" s="2827"/>
      <c r="F8" s="2827"/>
      <c r="G8" s="2827"/>
      <c r="H8" s="2827"/>
      <c r="I8" s="2828"/>
    </row>
    <row r="9" spans="1:9">
      <c r="A9" s="2379" t="s">
        <v>79</v>
      </c>
      <c r="B9" s="2380"/>
      <c r="C9" s="141">
        <v>-1962.03</v>
      </c>
      <c r="D9" s="2386"/>
      <c r="E9" s="2387"/>
      <c r="F9" s="2387"/>
      <c r="G9" s="2387"/>
      <c r="H9" s="2387"/>
      <c r="I9" s="2388"/>
    </row>
    <row r="10" spans="1:9">
      <c r="A10" s="3"/>
      <c r="B10" s="3"/>
      <c r="C10" s="22"/>
      <c r="D10" s="3"/>
      <c r="E10" s="3"/>
      <c r="F10" s="3"/>
      <c r="G10" s="3"/>
      <c r="H10" s="3"/>
      <c r="I10" s="3"/>
    </row>
    <row r="11" spans="1:9">
      <c r="A11" s="2335" t="s">
        <v>354</v>
      </c>
      <c r="B11" s="2335"/>
      <c r="C11" s="2335"/>
      <c r="D11" s="2335"/>
      <c r="E11" s="2335"/>
      <c r="F11" s="2335"/>
      <c r="G11" s="2335"/>
      <c r="H11" s="2335"/>
      <c r="I11" s="2335"/>
    </row>
    <row r="12" spans="1:9">
      <c r="A12" s="3"/>
      <c r="B12" s="3"/>
      <c r="C12" s="22"/>
      <c r="D12" s="23"/>
      <c r="E12" s="23"/>
      <c r="F12" s="23"/>
      <c r="G12" s="23"/>
      <c r="H12" s="23"/>
      <c r="I12" s="23"/>
    </row>
    <row r="13" spans="1:9">
      <c r="A13" s="160" t="s">
        <v>76</v>
      </c>
      <c r="B13" s="160" t="s">
        <v>80</v>
      </c>
      <c r="C13" s="160" t="s">
        <v>25</v>
      </c>
      <c r="D13" s="24"/>
      <c r="E13" s="24"/>
      <c r="F13" s="24"/>
      <c r="G13" s="24"/>
      <c r="H13" s="24"/>
      <c r="I13" s="24"/>
    </row>
    <row r="14" spans="1:9">
      <c r="A14" s="142" t="s">
        <v>81</v>
      </c>
      <c r="B14" s="5"/>
      <c r="C14" s="143"/>
      <c r="D14" s="25"/>
      <c r="E14" s="25"/>
      <c r="F14" s="25"/>
      <c r="G14" s="25"/>
      <c r="H14" s="25"/>
      <c r="I14" s="25"/>
    </row>
    <row r="15" spans="1:9">
      <c r="A15" s="2395" t="s">
        <v>82</v>
      </c>
      <c r="B15" s="26" t="s">
        <v>94</v>
      </c>
      <c r="C15" s="144"/>
      <c r="D15" s="25"/>
      <c r="E15" s="25"/>
      <c r="F15" s="25"/>
      <c r="G15" s="25"/>
      <c r="H15" s="25"/>
      <c r="I15" s="25"/>
    </row>
    <row r="16" spans="1:9">
      <c r="A16" s="2396"/>
      <c r="B16" s="6" t="s">
        <v>83</v>
      </c>
      <c r="C16" s="145"/>
      <c r="D16" s="27"/>
      <c r="E16" s="27"/>
      <c r="F16" s="27"/>
      <c r="G16" s="27"/>
      <c r="H16" s="27"/>
      <c r="I16" s="27"/>
    </row>
    <row r="17" spans="1:9">
      <c r="A17" s="2397"/>
      <c r="B17" s="7" t="s">
        <v>84</v>
      </c>
      <c r="C17" s="146"/>
      <c r="D17" s="28"/>
      <c r="E17" s="28"/>
      <c r="F17" s="28"/>
      <c r="G17" s="28"/>
      <c r="H17" s="28"/>
      <c r="I17" s="28"/>
    </row>
    <row r="18" spans="1:9">
      <c r="A18" s="161" t="s">
        <v>351</v>
      </c>
      <c r="B18" s="8"/>
      <c r="C18" s="29">
        <f>SUM(C14:C17)</f>
        <v>0</v>
      </c>
      <c r="D18" s="30"/>
      <c r="E18" s="30"/>
      <c r="F18" s="30"/>
      <c r="G18" s="30"/>
      <c r="H18" s="30"/>
      <c r="I18" s="30"/>
    </row>
    <row r="19" spans="1:9">
      <c r="A19" s="31"/>
      <c r="B19" s="32"/>
      <c r="C19" s="33"/>
      <c r="D19" s="34"/>
      <c r="E19" s="34"/>
      <c r="F19" s="34"/>
      <c r="G19" s="34"/>
      <c r="H19" s="34"/>
      <c r="I19" s="34"/>
    </row>
    <row r="20" spans="1:9">
      <c r="A20" s="2335" t="s">
        <v>355</v>
      </c>
      <c r="B20" s="2335"/>
      <c r="C20" s="2335"/>
      <c r="D20" s="2335"/>
      <c r="E20" s="2335"/>
      <c r="F20" s="2335"/>
      <c r="G20" s="2335"/>
      <c r="H20" s="2335"/>
      <c r="I20" s="2335"/>
    </row>
    <row r="21" spans="1:9">
      <c r="A21" s="3"/>
      <c r="B21" s="3"/>
      <c r="C21" s="22"/>
      <c r="D21" s="3"/>
      <c r="E21" s="3"/>
      <c r="F21" s="3"/>
      <c r="G21" s="3"/>
      <c r="H21" s="3"/>
      <c r="I21" s="3"/>
    </row>
    <row r="22" spans="1:9">
      <c r="A22" s="160" t="s">
        <v>80</v>
      </c>
      <c r="B22" s="160" t="s">
        <v>356</v>
      </c>
      <c r="C22" s="162" t="s">
        <v>357</v>
      </c>
      <c r="D22" s="160" t="s">
        <v>358</v>
      </c>
      <c r="E22" s="160" t="s">
        <v>359</v>
      </c>
      <c r="F22" s="2354" t="s">
        <v>360</v>
      </c>
      <c r="G22" s="2354"/>
      <c r="H22" s="2354"/>
      <c r="I22" s="2354"/>
    </row>
    <row r="23" spans="1:9" ht="86.25" customHeight="1">
      <c r="A23" s="147" t="s">
        <v>85</v>
      </c>
      <c r="B23" s="35">
        <v>2880874.81</v>
      </c>
      <c r="C23" s="35">
        <v>51377.58</v>
      </c>
      <c r="D23" s="35">
        <v>1326175.3799999999</v>
      </c>
      <c r="E23" s="35">
        <f>B23+C23-D23</f>
        <v>1606077.0100000002</v>
      </c>
      <c r="F23" s="2829" t="s">
        <v>1272</v>
      </c>
      <c r="G23" s="2830"/>
      <c r="H23" s="2830"/>
      <c r="I23" s="2831"/>
    </row>
    <row r="24" spans="1:9" ht="35.25" customHeight="1">
      <c r="A24" s="148" t="s">
        <v>86</v>
      </c>
      <c r="B24" s="36">
        <v>255937.74</v>
      </c>
      <c r="C24" s="36">
        <v>2993481.53</v>
      </c>
      <c r="D24" s="36">
        <v>2293916.0699999998</v>
      </c>
      <c r="E24" s="36">
        <f>B24+C24-D24</f>
        <v>955503.19999999972</v>
      </c>
      <c r="F24" s="2826" t="s">
        <v>1273</v>
      </c>
      <c r="G24" s="2827"/>
      <c r="H24" s="2827"/>
      <c r="I24" s="2828"/>
    </row>
    <row r="25" spans="1:9">
      <c r="A25" s="148" t="s">
        <v>84</v>
      </c>
      <c r="B25" s="36">
        <v>2418.61</v>
      </c>
      <c r="C25" s="36">
        <v>85508</v>
      </c>
      <c r="D25" s="36">
        <v>2000</v>
      </c>
      <c r="E25" s="36">
        <f>B25+C25-D25</f>
        <v>85926.61</v>
      </c>
      <c r="F25" s="2826" t="s">
        <v>1274</v>
      </c>
      <c r="G25" s="2827"/>
      <c r="H25" s="2827"/>
      <c r="I25" s="2828"/>
    </row>
    <row r="26" spans="1:9" ht="36" customHeight="1">
      <c r="A26" s="149" t="s">
        <v>87</v>
      </c>
      <c r="B26" s="37">
        <v>204341.5</v>
      </c>
      <c r="C26" s="37">
        <v>248328.24</v>
      </c>
      <c r="D26" s="37">
        <v>235995</v>
      </c>
      <c r="E26" s="36">
        <f>B26+C26-D26</f>
        <v>216674.74</v>
      </c>
      <c r="F26" s="2832" t="s">
        <v>1275</v>
      </c>
      <c r="G26" s="2833"/>
      <c r="H26" s="2833"/>
      <c r="I26" s="2834"/>
    </row>
    <row r="27" spans="1:9">
      <c r="A27" s="4" t="s">
        <v>34</v>
      </c>
      <c r="B27" s="19">
        <f>SUM(B23:B26)</f>
        <v>3343572.6599999997</v>
      </c>
      <c r="C27" s="19">
        <f t="shared" ref="C27:E27" si="0">SUM(C23:C26)</f>
        <v>3378695.3499999996</v>
      </c>
      <c r="D27" s="19">
        <f t="shared" si="0"/>
        <v>3858086.4499999997</v>
      </c>
      <c r="E27" s="19">
        <f t="shared" si="0"/>
        <v>2864181.5599999996</v>
      </c>
      <c r="F27" s="2361"/>
      <c r="G27" s="2361"/>
      <c r="H27" s="2361"/>
      <c r="I27" s="2361"/>
    </row>
    <row r="28" spans="1:9">
      <c r="A28" s="3"/>
      <c r="B28" s="3"/>
      <c r="C28" s="22"/>
      <c r="D28" s="3"/>
      <c r="E28" s="3"/>
      <c r="F28" s="3"/>
      <c r="G28" s="3"/>
      <c r="H28" s="3"/>
      <c r="I28" s="3"/>
    </row>
    <row r="29" spans="1:9">
      <c r="A29" s="2335" t="s">
        <v>365</v>
      </c>
      <c r="B29" s="2335"/>
      <c r="C29" s="2335"/>
      <c r="D29" s="2335"/>
      <c r="E29" s="2335"/>
      <c r="F29" s="2335"/>
      <c r="G29" s="2335"/>
      <c r="H29" s="2335"/>
      <c r="I29" s="2335"/>
    </row>
    <row r="30" spans="1:9">
      <c r="A30" s="3"/>
      <c r="B30" s="3"/>
      <c r="C30" s="22"/>
      <c r="D30" s="3"/>
      <c r="E30" s="3"/>
      <c r="F30" s="3"/>
      <c r="G30" s="3"/>
      <c r="H30" s="3"/>
      <c r="I30" s="3"/>
    </row>
    <row r="31" spans="1:9">
      <c r="A31" s="160" t="s">
        <v>88</v>
      </c>
      <c r="B31" s="160" t="s">
        <v>25</v>
      </c>
      <c r="C31" s="162" t="s">
        <v>89</v>
      </c>
      <c r="D31" s="2354" t="s">
        <v>90</v>
      </c>
      <c r="E31" s="2354"/>
      <c r="F31" s="2354"/>
      <c r="G31" s="2354"/>
      <c r="H31" s="2354"/>
      <c r="I31" s="2354"/>
    </row>
    <row r="32" spans="1:9">
      <c r="A32" s="253" t="s">
        <v>1276</v>
      </c>
      <c r="B32" s="35">
        <v>2440</v>
      </c>
      <c r="C32" s="9">
        <v>1108</v>
      </c>
      <c r="D32" s="2362" t="s">
        <v>1277</v>
      </c>
      <c r="E32" s="2363"/>
      <c r="F32" s="2363"/>
      <c r="G32" s="2363"/>
      <c r="H32" s="2363"/>
      <c r="I32" s="2364"/>
    </row>
    <row r="33" spans="1:9">
      <c r="A33" s="253" t="s">
        <v>1276</v>
      </c>
      <c r="B33" s="37">
        <v>3260</v>
      </c>
      <c r="C33" s="15">
        <v>1165</v>
      </c>
      <c r="D33" s="2365"/>
      <c r="E33" s="2366"/>
      <c r="F33" s="2366"/>
      <c r="G33" s="2366"/>
      <c r="H33" s="2366"/>
      <c r="I33" s="2367"/>
    </row>
    <row r="34" spans="1:9">
      <c r="A34" s="255"/>
      <c r="B34" s="256"/>
      <c r="C34" s="257"/>
      <c r="D34" s="2368"/>
      <c r="E34" s="2369"/>
      <c r="F34" s="2369"/>
      <c r="G34" s="2369"/>
      <c r="H34" s="2369"/>
      <c r="I34" s="2370"/>
    </row>
    <row r="35" spans="1:9">
      <c r="A35" s="258" t="s">
        <v>34</v>
      </c>
      <c r="B35" s="259">
        <f>SUM(B32:B34)</f>
        <v>5700</v>
      </c>
      <c r="C35" s="2371"/>
      <c r="D35" s="2371"/>
      <c r="E35" s="2371"/>
      <c r="F35" s="2371"/>
      <c r="G35" s="2371"/>
      <c r="H35" s="2371"/>
      <c r="I35" s="2372"/>
    </row>
    <row r="36" spans="1:9">
      <c r="A36" s="3"/>
      <c r="B36" s="3"/>
      <c r="C36" s="22"/>
      <c r="D36" s="3"/>
      <c r="E36" s="3"/>
      <c r="F36" s="3"/>
      <c r="G36" s="3"/>
      <c r="H36" s="3"/>
      <c r="I36" s="3"/>
    </row>
    <row r="37" spans="1:9">
      <c r="A37" s="2335" t="s">
        <v>367</v>
      </c>
      <c r="B37" s="2335"/>
      <c r="C37" s="2335"/>
      <c r="D37" s="2335"/>
      <c r="E37" s="2335"/>
      <c r="F37" s="2335"/>
      <c r="G37" s="2335"/>
      <c r="H37" s="2335"/>
      <c r="I37" s="2335"/>
    </row>
    <row r="38" spans="1:9">
      <c r="A38" s="3"/>
      <c r="B38" s="3"/>
      <c r="C38" s="22"/>
      <c r="D38" s="3"/>
      <c r="E38" s="3"/>
      <c r="F38" s="3"/>
      <c r="G38" s="3"/>
      <c r="H38" s="3"/>
      <c r="I38" s="3"/>
    </row>
    <row r="39" spans="1:9">
      <c r="A39" s="160" t="s">
        <v>88</v>
      </c>
      <c r="B39" s="160" t="s">
        <v>25</v>
      </c>
      <c r="C39" s="162" t="s">
        <v>89</v>
      </c>
      <c r="D39" s="2354" t="s">
        <v>90</v>
      </c>
      <c r="E39" s="2354"/>
      <c r="F39" s="2354"/>
      <c r="G39" s="2354"/>
      <c r="H39" s="2354"/>
      <c r="I39" s="2354"/>
    </row>
    <row r="40" spans="1:9">
      <c r="A40" s="253"/>
      <c r="B40" s="35"/>
      <c r="C40" s="9"/>
      <c r="D40" s="2355"/>
      <c r="E40" s="2356"/>
      <c r="F40" s="2356"/>
      <c r="G40" s="2356"/>
      <c r="H40" s="2356"/>
      <c r="I40" s="2357"/>
    </row>
    <row r="41" spans="1:9">
      <c r="A41" s="260"/>
      <c r="B41" s="36"/>
      <c r="C41" s="10"/>
      <c r="D41" s="2358"/>
      <c r="E41" s="2359"/>
      <c r="F41" s="2359"/>
      <c r="G41" s="2359"/>
      <c r="H41" s="2359"/>
      <c r="I41" s="2360"/>
    </row>
    <row r="42" spans="1:9">
      <c r="A42" s="260"/>
      <c r="B42" s="36"/>
      <c r="C42" s="10"/>
      <c r="D42" s="2358"/>
      <c r="E42" s="2359"/>
      <c r="F42" s="2359"/>
      <c r="G42" s="2359"/>
      <c r="H42" s="2359"/>
      <c r="I42" s="2360"/>
    </row>
    <row r="43" spans="1:9">
      <c r="A43" s="4" t="s">
        <v>34</v>
      </c>
      <c r="B43" s="19">
        <f>SUM(B40:B42)</f>
        <v>0</v>
      </c>
      <c r="C43" s="2346"/>
      <c r="D43" s="2347"/>
      <c r="E43" s="2347"/>
      <c r="F43" s="2347"/>
      <c r="G43" s="2347"/>
      <c r="H43" s="2347"/>
      <c r="I43" s="2347"/>
    </row>
    <row r="44" spans="1:9">
      <c r="A44" s="3"/>
      <c r="B44" s="3"/>
      <c r="C44" s="22"/>
      <c r="D44" s="3"/>
      <c r="E44" s="3"/>
      <c r="F44" s="3"/>
      <c r="G44" s="3"/>
      <c r="H44" s="3"/>
      <c r="I44" s="3"/>
    </row>
    <row r="45" spans="1:9">
      <c r="A45" s="2335" t="s">
        <v>369</v>
      </c>
      <c r="B45" s="2335"/>
      <c r="C45" s="2335"/>
      <c r="D45" s="2335"/>
      <c r="E45" s="2335"/>
      <c r="F45" s="2335"/>
      <c r="G45" s="2335"/>
      <c r="H45" s="2335"/>
      <c r="I45" s="2335"/>
    </row>
    <row r="46" spans="1:9">
      <c r="A46" s="3"/>
      <c r="B46" s="3"/>
      <c r="C46" s="22"/>
      <c r="D46" s="3"/>
      <c r="E46" s="3"/>
      <c r="F46" s="3"/>
      <c r="G46" s="3"/>
      <c r="H46" s="3"/>
      <c r="I46" s="3"/>
    </row>
    <row r="47" spans="1:9">
      <c r="A47" s="160" t="s">
        <v>25</v>
      </c>
      <c r="B47" s="162" t="s">
        <v>370</v>
      </c>
      <c r="C47" s="2348" t="s">
        <v>91</v>
      </c>
      <c r="D47" s="2348"/>
      <c r="E47" s="2348"/>
      <c r="F47" s="2348"/>
      <c r="G47" s="2348"/>
      <c r="H47" s="2348"/>
      <c r="I47" s="2348"/>
    </row>
    <row r="48" spans="1:9">
      <c r="A48" s="261">
        <v>30000</v>
      </c>
      <c r="B48" s="56">
        <v>30000</v>
      </c>
      <c r="C48" s="2829" t="s">
        <v>1278</v>
      </c>
      <c r="D48" s="2830"/>
      <c r="E48" s="2830"/>
      <c r="F48" s="2830"/>
      <c r="G48" s="2830"/>
      <c r="H48" s="2830"/>
      <c r="I48" s="2831"/>
    </row>
    <row r="49" spans="1:9">
      <c r="A49" s="150"/>
      <c r="B49" s="36"/>
      <c r="C49" s="2351"/>
      <c r="D49" s="2352"/>
      <c r="E49" s="2352"/>
      <c r="F49" s="2352"/>
      <c r="G49" s="2352"/>
      <c r="H49" s="2352"/>
      <c r="I49" s="2353"/>
    </row>
    <row r="50" spans="1:9">
      <c r="A50" s="262"/>
      <c r="B50" s="114"/>
      <c r="C50" s="2341"/>
      <c r="D50" s="2341"/>
      <c r="E50" s="2341"/>
      <c r="F50" s="2341"/>
      <c r="G50" s="2341"/>
      <c r="H50" s="2341"/>
      <c r="I50" s="2342"/>
    </row>
    <row r="51" spans="1:9">
      <c r="A51" s="19">
        <f>A48+A49+A50</f>
        <v>30000</v>
      </c>
      <c r="B51" s="19">
        <f>B48+B49+B50</f>
        <v>30000</v>
      </c>
      <c r="C51" s="2343" t="s">
        <v>34</v>
      </c>
      <c r="D51" s="2343"/>
      <c r="E51" s="2343"/>
      <c r="F51" s="2343"/>
      <c r="G51" s="2343"/>
      <c r="H51" s="2343"/>
      <c r="I51" s="2343"/>
    </row>
    <row r="52" spans="1:9">
      <c r="A52" s="3"/>
      <c r="B52" s="3"/>
      <c r="C52" s="22"/>
      <c r="D52" s="3"/>
      <c r="E52" s="3"/>
      <c r="F52" s="3"/>
      <c r="G52" s="3"/>
      <c r="H52" s="3"/>
      <c r="I52" s="3"/>
    </row>
    <row r="53" spans="1:9">
      <c r="A53" s="2335" t="s">
        <v>372</v>
      </c>
      <c r="B53" s="2335"/>
      <c r="C53" s="2335"/>
      <c r="D53" s="2335"/>
      <c r="E53" s="2335"/>
      <c r="F53" s="2335"/>
      <c r="G53" s="2335"/>
      <c r="H53" s="2335"/>
      <c r="I53" s="2335"/>
    </row>
    <row r="54" spans="1:9">
      <c r="A54" s="3"/>
      <c r="B54" s="3"/>
      <c r="C54" s="22"/>
      <c r="D54" s="3"/>
      <c r="E54" s="3"/>
      <c r="F54" s="3"/>
      <c r="G54" s="3"/>
      <c r="H54" s="3"/>
      <c r="I54" s="3"/>
    </row>
    <row r="55" spans="1:9" ht="32.25" thickBot="1">
      <c r="A55" s="2344" t="s">
        <v>489</v>
      </c>
      <c r="B55" s="2345"/>
      <c r="C55" s="117" t="s">
        <v>227</v>
      </c>
      <c r="D55" s="117" t="s">
        <v>137</v>
      </c>
      <c r="E55" s="117" t="s">
        <v>138</v>
      </c>
      <c r="F55" s="117" t="s">
        <v>374</v>
      </c>
      <c r="G55" s="117" t="s">
        <v>228</v>
      </c>
      <c r="H55" s="11"/>
      <c r="I55" s="11"/>
    </row>
    <row r="56" spans="1:9">
      <c r="A56" s="2811" t="s">
        <v>1279</v>
      </c>
      <c r="B56" s="2812"/>
      <c r="C56" s="1715" t="s">
        <v>1280</v>
      </c>
      <c r="D56" s="1716"/>
      <c r="E56" s="1716">
        <v>100000</v>
      </c>
      <c r="F56" s="1717">
        <v>43865</v>
      </c>
      <c r="G56" s="1718">
        <v>43903</v>
      </c>
      <c r="H56" s="3"/>
      <c r="I56" s="3"/>
    </row>
    <row r="57" spans="1:9">
      <c r="A57" s="2809"/>
      <c r="B57" s="2810"/>
      <c r="C57" s="1719" t="s">
        <v>1280</v>
      </c>
      <c r="D57" s="1720"/>
      <c r="E57" s="1720">
        <v>200000</v>
      </c>
      <c r="F57" s="1721">
        <v>43865</v>
      </c>
      <c r="G57" s="1722">
        <v>43903</v>
      </c>
      <c r="H57" s="3"/>
      <c r="I57" s="3"/>
    </row>
    <row r="58" spans="1:9">
      <c r="A58" s="2809"/>
      <c r="B58" s="2810"/>
      <c r="C58" s="1719" t="s">
        <v>1280</v>
      </c>
      <c r="D58" s="1720"/>
      <c r="E58" s="1720">
        <v>50000</v>
      </c>
      <c r="F58" s="1721">
        <v>43865</v>
      </c>
      <c r="G58" s="1722">
        <v>43903</v>
      </c>
      <c r="H58" s="3"/>
      <c r="I58" s="3"/>
    </row>
    <row r="59" spans="1:9">
      <c r="A59" s="2809"/>
      <c r="B59" s="2810"/>
      <c r="C59" s="1719" t="s">
        <v>1280</v>
      </c>
      <c r="D59" s="1720"/>
      <c r="E59" s="1720">
        <v>200000</v>
      </c>
      <c r="F59" s="1721">
        <v>43865</v>
      </c>
      <c r="G59" s="1722">
        <v>43903</v>
      </c>
      <c r="H59" s="3"/>
      <c r="I59" s="3"/>
    </row>
    <row r="60" spans="1:9">
      <c r="A60" s="2809"/>
      <c r="B60" s="2810"/>
      <c r="C60" s="1719" t="s">
        <v>1280</v>
      </c>
      <c r="D60" s="1720"/>
      <c r="E60" s="1720">
        <v>150000</v>
      </c>
      <c r="F60" s="1721">
        <v>43865</v>
      </c>
      <c r="G60" s="1722">
        <v>43903</v>
      </c>
      <c r="H60" s="3"/>
      <c r="I60" s="3"/>
    </row>
    <row r="61" spans="1:9">
      <c r="A61" s="2809"/>
      <c r="B61" s="2810"/>
      <c r="C61" s="1719" t="s">
        <v>1280</v>
      </c>
      <c r="D61" s="1720"/>
      <c r="E61" s="1720">
        <v>30000</v>
      </c>
      <c r="F61" s="1721">
        <v>43865</v>
      </c>
      <c r="G61" s="1722">
        <v>43903</v>
      </c>
      <c r="H61" s="3"/>
      <c r="I61" s="3"/>
    </row>
    <row r="62" spans="1:9">
      <c r="A62" s="2809"/>
      <c r="B62" s="2810"/>
      <c r="C62" s="1719" t="s">
        <v>1281</v>
      </c>
      <c r="D62" s="1720">
        <v>100000</v>
      </c>
      <c r="E62" s="1720"/>
      <c r="F62" s="1721">
        <v>43865</v>
      </c>
      <c r="G62" s="1722">
        <v>43903</v>
      </c>
      <c r="H62" s="3"/>
      <c r="I62" s="3"/>
    </row>
    <row r="63" spans="1:9">
      <c r="A63" s="2809"/>
      <c r="B63" s="2810"/>
      <c r="C63" s="1719" t="s">
        <v>1281</v>
      </c>
      <c r="D63" s="1720">
        <v>200000</v>
      </c>
      <c r="E63" s="1720"/>
      <c r="F63" s="1721">
        <v>43865</v>
      </c>
      <c r="G63" s="1722">
        <v>43903</v>
      </c>
      <c r="H63" s="3"/>
      <c r="I63" s="3"/>
    </row>
    <row r="64" spans="1:9">
      <c r="A64" s="2809"/>
      <c r="B64" s="2810"/>
      <c r="C64" s="1719" t="s">
        <v>1281</v>
      </c>
      <c r="D64" s="1720">
        <v>50000</v>
      </c>
      <c r="E64" s="1720"/>
      <c r="F64" s="1721">
        <v>43865</v>
      </c>
      <c r="G64" s="1722">
        <v>43903</v>
      </c>
      <c r="H64" s="3"/>
      <c r="I64" s="3"/>
    </row>
    <row r="65" spans="1:9">
      <c r="A65" s="2809"/>
      <c r="B65" s="2810"/>
      <c r="C65" s="1719" t="s">
        <v>1281</v>
      </c>
      <c r="D65" s="1720">
        <v>200000</v>
      </c>
      <c r="E65" s="1720"/>
      <c r="F65" s="1721">
        <v>43865</v>
      </c>
      <c r="G65" s="1722">
        <v>43903</v>
      </c>
      <c r="H65" s="3"/>
      <c r="I65" s="3"/>
    </row>
    <row r="66" spans="1:9">
      <c r="A66" s="2809"/>
      <c r="B66" s="2810"/>
      <c r="C66" s="1719" t="s">
        <v>1281</v>
      </c>
      <c r="D66" s="1720">
        <v>150000</v>
      </c>
      <c r="E66" s="1720"/>
      <c r="F66" s="1721">
        <v>43865</v>
      </c>
      <c r="G66" s="1722">
        <v>43903</v>
      </c>
      <c r="H66" s="3"/>
      <c r="I66" s="3"/>
    </row>
    <row r="67" spans="1:9" ht="13.5" thickBot="1">
      <c r="A67" s="2813"/>
      <c r="B67" s="2814"/>
      <c r="C67" s="1723" t="s">
        <v>1281</v>
      </c>
      <c r="D67" s="1724">
        <v>30000</v>
      </c>
      <c r="E67" s="1724"/>
      <c r="F67" s="1725">
        <v>43865</v>
      </c>
      <c r="G67" s="1726">
        <v>43903</v>
      </c>
      <c r="H67" s="3"/>
      <c r="I67" s="3"/>
    </row>
    <row r="68" spans="1:9">
      <c r="A68" s="2809" t="s">
        <v>1282</v>
      </c>
      <c r="B68" s="2835"/>
      <c r="C68" s="1727" t="s">
        <v>1283</v>
      </c>
      <c r="D68" s="1728"/>
      <c r="E68" s="1729">
        <v>439530</v>
      </c>
      <c r="F68" s="1730">
        <v>43900</v>
      </c>
      <c r="G68" s="1731">
        <v>43920</v>
      </c>
      <c r="H68" s="3"/>
      <c r="I68" s="3"/>
    </row>
    <row r="69" spans="1:9">
      <c r="A69" s="2809"/>
      <c r="B69" s="2835"/>
      <c r="C69" s="1732" t="s">
        <v>1284</v>
      </c>
      <c r="D69" s="1733"/>
      <c r="E69" s="1734">
        <v>141263</v>
      </c>
      <c r="F69" s="1721">
        <v>43900</v>
      </c>
      <c r="G69" s="1722">
        <v>43920</v>
      </c>
      <c r="H69" s="3"/>
      <c r="I69" s="3"/>
    </row>
    <row r="70" spans="1:9">
      <c r="A70" s="2809"/>
      <c r="B70" s="2835"/>
      <c r="C70" s="1732" t="s">
        <v>1285</v>
      </c>
      <c r="D70" s="1733"/>
      <c r="E70" s="1734">
        <v>1846</v>
      </c>
      <c r="F70" s="1721">
        <v>43900</v>
      </c>
      <c r="G70" s="1722">
        <v>43920</v>
      </c>
      <c r="H70" s="3"/>
      <c r="I70" s="3"/>
    </row>
    <row r="71" spans="1:9">
      <c r="A71" s="2809"/>
      <c r="B71" s="2835"/>
      <c r="C71" s="1732" t="s">
        <v>1286</v>
      </c>
      <c r="D71" s="1733"/>
      <c r="E71" s="1734">
        <v>8791</v>
      </c>
      <c r="F71" s="1721">
        <v>43900</v>
      </c>
      <c r="G71" s="1722">
        <v>43920</v>
      </c>
      <c r="H71" s="3"/>
      <c r="I71" s="3"/>
    </row>
    <row r="72" spans="1:9" ht="13.5" thickBot="1">
      <c r="A72" s="2809"/>
      <c r="B72" s="2835"/>
      <c r="C72" s="1735" t="s">
        <v>1281</v>
      </c>
      <c r="D72" s="1736">
        <v>591430</v>
      </c>
      <c r="E72" s="1736"/>
      <c r="F72" s="1737">
        <v>43900</v>
      </c>
      <c r="G72" s="1738">
        <v>43920</v>
      </c>
      <c r="H72" s="3"/>
      <c r="I72" s="3"/>
    </row>
    <row r="73" spans="1:9">
      <c r="A73" s="2811" t="s">
        <v>1287</v>
      </c>
      <c r="B73" s="2812"/>
      <c r="C73" s="1739" t="s">
        <v>1288</v>
      </c>
      <c r="D73" s="1716">
        <v>36300</v>
      </c>
      <c r="E73" s="1740"/>
      <c r="F73" s="1717">
        <v>43951</v>
      </c>
      <c r="G73" s="1718">
        <v>43951</v>
      </c>
      <c r="H73" s="3"/>
      <c r="I73" s="3"/>
    </row>
    <row r="74" spans="1:9" ht="13.5" thickBot="1">
      <c r="A74" s="2813"/>
      <c r="B74" s="2814"/>
      <c r="C74" s="1723" t="s">
        <v>1289</v>
      </c>
      <c r="D74" s="1724"/>
      <c r="E74" s="1741">
        <v>36300</v>
      </c>
      <c r="F74" s="1725">
        <v>43951</v>
      </c>
      <c r="G74" s="1726">
        <v>43951</v>
      </c>
      <c r="H74" s="3"/>
      <c r="I74" s="3"/>
    </row>
    <row r="75" spans="1:9">
      <c r="A75" s="2809" t="s">
        <v>1290</v>
      </c>
      <c r="B75" s="2810"/>
      <c r="C75" s="1727" t="s">
        <v>1291</v>
      </c>
      <c r="D75" s="1728"/>
      <c r="E75" s="1729">
        <v>171465</v>
      </c>
      <c r="F75" s="1730">
        <v>43966</v>
      </c>
      <c r="G75" s="1731">
        <v>43978</v>
      </c>
      <c r="H75" s="3"/>
      <c r="I75" s="3"/>
    </row>
    <row r="76" spans="1:9">
      <c r="A76" s="2809"/>
      <c r="B76" s="2810"/>
      <c r="C76" s="1719" t="s">
        <v>1281</v>
      </c>
      <c r="D76" s="1742">
        <v>171465</v>
      </c>
      <c r="E76" s="1734"/>
      <c r="F76" s="1721">
        <v>43966</v>
      </c>
      <c r="G76" s="1722">
        <v>43978</v>
      </c>
      <c r="H76" s="3"/>
      <c r="I76" s="3"/>
    </row>
    <row r="77" spans="1:9" ht="15">
      <c r="A77" s="2809"/>
      <c r="B77" s="2810"/>
      <c r="C77" s="1743" t="s">
        <v>1291</v>
      </c>
      <c r="D77" s="1744"/>
      <c r="E77" s="1734">
        <v>17605</v>
      </c>
      <c r="F77" s="1721">
        <v>43966</v>
      </c>
      <c r="G77" s="1722">
        <v>43978</v>
      </c>
      <c r="H77" s="3"/>
      <c r="I77" s="3"/>
    </row>
    <row r="78" spans="1:9" ht="13.5" thickBot="1">
      <c r="A78" s="2809"/>
      <c r="B78" s="2810"/>
      <c r="C78" s="1745" t="s">
        <v>1289</v>
      </c>
      <c r="D78" s="1746"/>
      <c r="E78" s="1746">
        <v>-17605</v>
      </c>
      <c r="F78" s="1737">
        <v>43966</v>
      </c>
      <c r="G78" s="1738">
        <v>43978</v>
      </c>
      <c r="H78" s="3"/>
      <c r="I78" s="3"/>
    </row>
    <row r="79" spans="1:9">
      <c r="A79" s="2811" t="s">
        <v>1292</v>
      </c>
      <c r="B79" s="2812"/>
      <c r="C79" s="1739" t="s">
        <v>1293</v>
      </c>
      <c r="D79" s="1747"/>
      <c r="E79" s="1740">
        <v>54762</v>
      </c>
      <c r="F79" s="1717">
        <v>43966</v>
      </c>
      <c r="G79" s="1718">
        <v>43978</v>
      </c>
      <c r="H79" s="3"/>
      <c r="I79" s="3"/>
    </row>
    <row r="80" spans="1:9" ht="27" customHeight="1" thickBot="1">
      <c r="A80" s="2813"/>
      <c r="B80" s="2814"/>
      <c r="C80" s="1723" t="s">
        <v>1294</v>
      </c>
      <c r="D80" s="1748"/>
      <c r="E80" s="1741">
        <v>-54762</v>
      </c>
      <c r="F80" s="1725">
        <v>43966</v>
      </c>
      <c r="G80" s="1726">
        <v>43978</v>
      </c>
      <c r="H80" s="3"/>
      <c r="I80" s="3"/>
    </row>
    <row r="81" spans="1:9">
      <c r="A81" s="2811" t="s">
        <v>1295</v>
      </c>
      <c r="B81" s="2812"/>
      <c r="C81" s="1739" t="s">
        <v>1288</v>
      </c>
      <c r="D81" s="1749">
        <v>41934</v>
      </c>
      <c r="E81" s="1740"/>
      <c r="F81" s="1717">
        <v>43989</v>
      </c>
      <c r="G81" s="1718">
        <v>43989</v>
      </c>
      <c r="H81" s="3"/>
      <c r="I81" s="3"/>
    </row>
    <row r="82" spans="1:9" ht="15.75" thickBot="1">
      <c r="A82" s="2813"/>
      <c r="B82" s="2814"/>
      <c r="C82" s="1750" t="s">
        <v>1296</v>
      </c>
      <c r="D82" s="1751"/>
      <c r="E82" s="1741">
        <v>41934</v>
      </c>
      <c r="F82" s="1725">
        <v>43989</v>
      </c>
      <c r="G82" s="1726">
        <v>43989</v>
      </c>
      <c r="H82" s="3"/>
      <c r="I82" s="3"/>
    </row>
    <row r="83" spans="1:9">
      <c r="A83" s="2809" t="s">
        <v>1297</v>
      </c>
      <c r="B83" s="2810"/>
      <c r="C83" s="1752" t="s">
        <v>1289</v>
      </c>
      <c r="D83" s="1753"/>
      <c r="E83" s="1753">
        <v>-80000</v>
      </c>
      <c r="F83" s="1730">
        <v>44012</v>
      </c>
      <c r="G83" s="1731">
        <v>44012</v>
      </c>
      <c r="H83" s="3"/>
      <c r="I83" s="3"/>
    </row>
    <row r="84" spans="1:9">
      <c r="A84" s="2809"/>
      <c r="B84" s="2810"/>
      <c r="C84" s="1719" t="s">
        <v>1296</v>
      </c>
      <c r="D84" s="1742"/>
      <c r="E84" s="1742">
        <v>70000</v>
      </c>
      <c r="F84" s="1721">
        <v>44012</v>
      </c>
      <c r="G84" s="1722">
        <v>44012</v>
      </c>
      <c r="H84" s="3"/>
      <c r="I84" s="3"/>
    </row>
    <row r="85" spans="1:9">
      <c r="A85" s="2809"/>
      <c r="B85" s="2810"/>
      <c r="C85" s="1735" t="s">
        <v>1280</v>
      </c>
      <c r="D85" s="1754"/>
      <c r="E85" s="1754">
        <v>10000</v>
      </c>
      <c r="F85" s="1737">
        <v>44012</v>
      </c>
      <c r="G85" s="1738">
        <v>44012</v>
      </c>
      <c r="H85" s="3"/>
      <c r="I85" s="3"/>
    </row>
    <row r="86" spans="1:9">
      <c r="A86" s="2809" t="s">
        <v>1298</v>
      </c>
      <c r="B86" s="2810"/>
      <c r="C86" s="1752" t="s">
        <v>1299</v>
      </c>
      <c r="D86" s="1753"/>
      <c r="E86" s="1753">
        <v>-4000</v>
      </c>
      <c r="F86" s="1730">
        <v>44012</v>
      </c>
      <c r="G86" s="1731">
        <v>44012</v>
      </c>
      <c r="H86" s="3"/>
      <c r="I86" s="3"/>
    </row>
    <row r="87" spans="1:9">
      <c r="A87" s="2809"/>
      <c r="B87" s="2810"/>
      <c r="C87" s="1719" t="s">
        <v>1300</v>
      </c>
      <c r="D87" s="1742"/>
      <c r="E87" s="1742">
        <v>4000</v>
      </c>
      <c r="F87" s="1721">
        <v>44012</v>
      </c>
      <c r="G87" s="1722">
        <v>44012</v>
      </c>
      <c r="H87" s="3"/>
      <c r="I87" s="3"/>
    </row>
    <row r="88" spans="1:9">
      <c r="A88" s="2809"/>
      <c r="B88" s="2810"/>
      <c r="C88" s="1719" t="s">
        <v>1301</v>
      </c>
      <c r="D88" s="1742"/>
      <c r="E88" s="1742">
        <v>-1000</v>
      </c>
      <c r="F88" s="1721">
        <v>44012</v>
      </c>
      <c r="G88" s="1722">
        <v>44012</v>
      </c>
      <c r="H88" s="3"/>
      <c r="I88" s="3"/>
    </row>
    <row r="89" spans="1:9" ht="13.5" thickBot="1">
      <c r="A89" s="2821"/>
      <c r="B89" s="2822"/>
      <c r="C89" s="1719" t="s">
        <v>1302</v>
      </c>
      <c r="D89" s="1742"/>
      <c r="E89" s="1742">
        <v>1000</v>
      </c>
      <c r="F89" s="1721">
        <v>44012</v>
      </c>
      <c r="G89" s="1722">
        <v>44012</v>
      </c>
      <c r="H89" s="3"/>
      <c r="I89" s="3"/>
    </row>
    <row r="90" spans="1:9">
      <c r="A90" s="2811" t="s">
        <v>1303</v>
      </c>
      <c r="B90" s="2812"/>
      <c r="C90" s="1715" t="s">
        <v>1296</v>
      </c>
      <c r="D90" s="1749"/>
      <c r="E90" s="1749">
        <v>150000</v>
      </c>
      <c r="F90" s="1717">
        <v>44013</v>
      </c>
      <c r="G90" s="1718">
        <v>44013</v>
      </c>
      <c r="H90" s="3"/>
      <c r="I90" s="3"/>
    </row>
    <row r="91" spans="1:9" ht="13.5" thickBot="1">
      <c r="A91" s="2813"/>
      <c r="B91" s="2814"/>
      <c r="C91" s="1723" t="s">
        <v>1289</v>
      </c>
      <c r="D91" s="1748"/>
      <c r="E91" s="1748">
        <v>-150000</v>
      </c>
      <c r="F91" s="1725">
        <v>44013</v>
      </c>
      <c r="G91" s="1726">
        <v>44013</v>
      </c>
      <c r="H91" s="3"/>
      <c r="I91" s="3"/>
    </row>
    <row r="92" spans="1:9">
      <c r="A92" s="2811" t="s">
        <v>1304</v>
      </c>
      <c r="B92" s="2812"/>
      <c r="C92" s="1715" t="s">
        <v>1305</v>
      </c>
      <c r="D92" s="1749"/>
      <c r="E92" s="1749">
        <v>-3000</v>
      </c>
      <c r="F92" s="1717">
        <v>44025</v>
      </c>
      <c r="G92" s="1718">
        <v>44025</v>
      </c>
      <c r="H92" s="3"/>
      <c r="I92" s="3"/>
    </row>
    <row r="93" spans="1:9" ht="13.5" thickBot="1">
      <c r="A93" s="2813"/>
      <c r="B93" s="2814"/>
      <c r="C93" s="1723" t="s">
        <v>1306</v>
      </c>
      <c r="D93" s="1748"/>
      <c r="E93" s="1748">
        <v>3000</v>
      </c>
      <c r="F93" s="1725">
        <v>44025</v>
      </c>
      <c r="G93" s="1726">
        <v>44025</v>
      </c>
      <c r="H93" s="3"/>
      <c r="I93" s="3"/>
    </row>
    <row r="94" spans="1:9">
      <c r="A94" s="2811" t="s">
        <v>1307</v>
      </c>
      <c r="B94" s="2812"/>
      <c r="C94" s="1752" t="s">
        <v>1288</v>
      </c>
      <c r="D94" s="1753">
        <v>48150</v>
      </c>
      <c r="E94" s="1753"/>
      <c r="F94" s="1730">
        <v>44025</v>
      </c>
      <c r="G94" s="1731">
        <v>44025</v>
      </c>
      <c r="H94" s="3"/>
      <c r="I94" s="3"/>
    </row>
    <row r="95" spans="1:9">
      <c r="A95" s="2809"/>
      <c r="B95" s="2810"/>
      <c r="C95" s="1719" t="s">
        <v>1305</v>
      </c>
      <c r="D95" s="1742"/>
      <c r="E95" s="1742">
        <v>2000</v>
      </c>
      <c r="F95" s="1721">
        <v>44025</v>
      </c>
      <c r="G95" s="1722">
        <v>44025</v>
      </c>
      <c r="H95" s="3"/>
      <c r="I95" s="3"/>
    </row>
    <row r="96" spans="1:9">
      <c r="A96" s="2809"/>
      <c r="B96" s="2810"/>
      <c r="C96" s="1719" t="s">
        <v>1289</v>
      </c>
      <c r="D96" s="1742"/>
      <c r="E96" s="1742">
        <v>18150</v>
      </c>
      <c r="F96" s="1721">
        <v>44025</v>
      </c>
      <c r="G96" s="1722">
        <v>44025</v>
      </c>
      <c r="H96" s="3"/>
      <c r="I96" s="3"/>
    </row>
    <row r="97" spans="1:9" ht="13.5" thickBot="1">
      <c r="A97" s="2809"/>
      <c r="B97" s="2810"/>
      <c r="C97" s="1735" t="s">
        <v>1296</v>
      </c>
      <c r="D97" s="1754"/>
      <c r="E97" s="1754">
        <v>28000</v>
      </c>
      <c r="F97" s="1737">
        <v>44025</v>
      </c>
      <c r="G97" s="1738">
        <v>44025</v>
      </c>
      <c r="H97" s="3"/>
      <c r="I97" s="3"/>
    </row>
    <row r="98" spans="1:9">
      <c r="A98" s="2811" t="s">
        <v>1308</v>
      </c>
      <c r="B98" s="2812"/>
      <c r="C98" s="1715" t="s">
        <v>1309</v>
      </c>
      <c r="D98" s="1749"/>
      <c r="E98" s="1749">
        <v>-6000</v>
      </c>
      <c r="F98" s="1717">
        <v>44025</v>
      </c>
      <c r="G98" s="1718">
        <v>44025</v>
      </c>
      <c r="H98" s="3"/>
      <c r="I98" s="3"/>
    </row>
    <row r="99" spans="1:9">
      <c r="A99" s="2809"/>
      <c r="B99" s="2810"/>
      <c r="C99" s="1719" t="s">
        <v>1310</v>
      </c>
      <c r="D99" s="1742"/>
      <c r="E99" s="1742">
        <v>-8000</v>
      </c>
      <c r="F99" s="1721">
        <v>44025</v>
      </c>
      <c r="G99" s="1722">
        <v>44025</v>
      </c>
      <c r="H99" s="3"/>
      <c r="I99" s="3"/>
    </row>
    <row r="100" spans="1:9">
      <c r="A100" s="2809"/>
      <c r="B100" s="2810"/>
      <c r="C100" s="1719" t="s">
        <v>1299</v>
      </c>
      <c r="D100" s="1742"/>
      <c r="E100" s="1742">
        <v>-6000</v>
      </c>
      <c r="F100" s="1721">
        <v>44025</v>
      </c>
      <c r="G100" s="1722">
        <v>44025</v>
      </c>
      <c r="H100" s="3"/>
      <c r="I100" s="3"/>
    </row>
    <row r="101" spans="1:9" ht="13.5" thickBot="1">
      <c r="A101" s="2813"/>
      <c r="B101" s="2814"/>
      <c r="C101" s="1723" t="s">
        <v>1300</v>
      </c>
      <c r="D101" s="1748"/>
      <c r="E101" s="1748">
        <v>20000</v>
      </c>
      <c r="F101" s="1725">
        <v>44025</v>
      </c>
      <c r="G101" s="1726">
        <v>44025</v>
      </c>
      <c r="H101" s="3"/>
      <c r="I101" s="3"/>
    </row>
    <row r="102" spans="1:9">
      <c r="A102" s="2811" t="s">
        <v>1311</v>
      </c>
      <c r="B102" s="2812"/>
      <c r="C102" s="1715" t="s">
        <v>1289</v>
      </c>
      <c r="D102" s="1749"/>
      <c r="E102" s="1749">
        <v>-9195</v>
      </c>
      <c r="F102" s="1717">
        <v>44068</v>
      </c>
      <c r="G102" s="1718">
        <v>44075</v>
      </c>
      <c r="H102" s="3"/>
      <c r="I102" s="3"/>
    </row>
    <row r="103" spans="1:9" ht="27.75" customHeight="1" thickBot="1">
      <c r="A103" s="2809"/>
      <c r="B103" s="2810"/>
      <c r="C103" s="1735" t="s">
        <v>1291</v>
      </c>
      <c r="D103" s="1754"/>
      <c r="E103" s="1754">
        <v>9195</v>
      </c>
      <c r="F103" s="1737">
        <v>44068</v>
      </c>
      <c r="G103" s="1738">
        <v>44075</v>
      </c>
      <c r="H103" s="3"/>
      <c r="I103" s="3"/>
    </row>
    <row r="104" spans="1:9">
      <c r="A104" s="2815" t="s">
        <v>1312</v>
      </c>
      <c r="B104" s="2816"/>
      <c r="C104" s="1715" t="s">
        <v>1283</v>
      </c>
      <c r="D104" s="1749"/>
      <c r="E104" s="1749">
        <v>-30000</v>
      </c>
      <c r="F104" s="1717">
        <v>44105</v>
      </c>
      <c r="G104" s="1718">
        <v>44105</v>
      </c>
      <c r="H104" s="3"/>
      <c r="I104" s="3"/>
    </row>
    <row r="105" spans="1:9">
      <c r="A105" s="2817"/>
      <c r="B105" s="2818"/>
      <c r="C105" s="1719" t="s">
        <v>1284</v>
      </c>
      <c r="D105" s="1742"/>
      <c r="E105" s="1742">
        <v>-3000</v>
      </c>
      <c r="F105" s="1721">
        <v>44105</v>
      </c>
      <c r="G105" s="1722">
        <v>44105</v>
      </c>
      <c r="H105" s="3"/>
      <c r="I105" s="3"/>
    </row>
    <row r="106" spans="1:9">
      <c r="A106" s="2817"/>
      <c r="B106" s="2818"/>
      <c r="C106" s="1719" t="s">
        <v>1285</v>
      </c>
      <c r="D106" s="1742"/>
      <c r="E106" s="1742">
        <v>3000</v>
      </c>
      <c r="F106" s="1721">
        <v>44105</v>
      </c>
      <c r="G106" s="1722">
        <v>44105</v>
      </c>
      <c r="H106" s="3"/>
      <c r="I106" s="3"/>
    </row>
    <row r="107" spans="1:9" ht="13.5" thickBot="1">
      <c r="A107" s="2817"/>
      <c r="B107" s="2818"/>
      <c r="C107" s="1723" t="s">
        <v>1286</v>
      </c>
      <c r="D107" s="1748"/>
      <c r="E107" s="1748">
        <v>30000</v>
      </c>
      <c r="F107" s="1725">
        <v>44105</v>
      </c>
      <c r="G107" s="1726">
        <v>44105</v>
      </c>
      <c r="H107" s="3"/>
      <c r="I107" s="3"/>
    </row>
    <row r="108" spans="1:9">
      <c r="A108" s="2817" t="s">
        <v>1313</v>
      </c>
      <c r="B108" s="2818"/>
      <c r="C108" s="1752" t="s">
        <v>1280</v>
      </c>
      <c r="D108" s="1753"/>
      <c r="E108" s="1753">
        <v>335000</v>
      </c>
      <c r="F108" s="1730">
        <v>44105</v>
      </c>
      <c r="G108" s="1731">
        <v>44105</v>
      </c>
      <c r="H108" s="3"/>
      <c r="I108" s="3"/>
    </row>
    <row r="109" spans="1:9" ht="13.5" thickBot="1">
      <c r="A109" s="2817"/>
      <c r="B109" s="2818"/>
      <c r="C109" s="1723" t="s">
        <v>1289</v>
      </c>
      <c r="D109" s="1748"/>
      <c r="E109" s="1748">
        <v>-335000</v>
      </c>
      <c r="F109" s="1725">
        <v>44105</v>
      </c>
      <c r="G109" s="1726">
        <v>44105</v>
      </c>
      <c r="H109" s="3"/>
      <c r="I109" s="3"/>
    </row>
    <row r="110" spans="1:9">
      <c r="A110" s="2817" t="s">
        <v>1313</v>
      </c>
      <c r="B110" s="2818"/>
      <c r="C110" s="1752" t="s">
        <v>1289</v>
      </c>
      <c r="D110" s="1753"/>
      <c r="E110" s="1753">
        <v>-20000</v>
      </c>
      <c r="F110" s="1730">
        <v>44105</v>
      </c>
      <c r="G110" s="1731">
        <v>44105</v>
      </c>
      <c r="H110" s="3"/>
      <c r="I110" s="3"/>
    </row>
    <row r="111" spans="1:9" ht="13.5" thickBot="1">
      <c r="A111" s="2819"/>
      <c r="B111" s="2820"/>
      <c r="C111" s="1755" t="s">
        <v>1296</v>
      </c>
      <c r="D111" s="1748"/>
      <c r="E111" s="1748">
        <v>20000</v>
      </c>
      <c r="F111" s="1725">
        <v>44105</v>
      </c>
      <c r="G111" s="1726">
        <v>44105</v>
      </c>
      <c r="H111" s="3"/>
      <c r="I111" s="3"/>
    </row>
    <row r="112" spans="1:9">
      <c r="A112" s="2807" t="s">
        <v>1314</v>
      </c>
      <c r="B112" s="2808"/>
      <c r="C112" s="1719" t="s">
        <v>1315</v>
      </c>
      <c r="D112" s="1742"/>
      <c r="E112" s="1742">
        <v>20000</v>
      </c>
      <c r="F112" s="1721">
        <v>44105</v>
      </c>
      <c r="G112" s="1722">
        <v>44105</v>
      </c>
      <c r="H112" s="3"/>
      <c r="I112" s="3"/>
    </row>
    <row r="113" spans="1:9">
      <c r="A113" s="2807"/>
      <c r="B113" s="2808"/>
      <c r="C113" s="1719" t="s">
        <v>1309</v>
      </c>
      <c r="D113" s="1742"/>
      <c r="E113" s="1742">
        <v>15500</v>
      </c>
      <c r="F113" s="1721">
        <v>44105</v>
      </c>
      <c r="G113" s="1722">
        <v>44105</v>
      </c>
      <c r="H113" s="3"/>
      <c r="I113" s="3"/>
    </row>
    <row r="114" spans="1:9">
      <c r="A114" s="2807"/>
      <c r="B114" s="2808"/>
      <c r="C114" s="1719" t="s">
        <v>1310</v>
      </c>
      <c r="D114" s="1742"/>
      <c r="E114" s="1742">
        <v>5000</v>
      </c>
      <c r="F114" s="1721">
        <v>44105</v>
      </c>
      <c r="G114" s="1722">
        <v>44105</v>
      </c>
      <c r="H114" s="3"/>
      <c r="I114" s="3"/>
    </row>
    <row r="115" spans="1:9">
      <c r="A115" s="2807"/>
      <c r="B115" s="2808"/>
      <c r="C115" s="1719" t="s">
        <v>1300</v>
      </c>
      <c r="D115" s="1742"/>
      <c r="E115" s="1742">
        <v>12000</v>
      </c>
      <c r="F115" s="1721">
        <v>44105</v>
      </c>
      <c r="G115" s="1722">
        <v>44105</v>
      </c>
      <c r="H115" s="3"/>
      <c r="I115" s="3"/>
    </row>
    <row r="116" spans="1:9">
      <c r="A116" s="2807"/>
      <c r="B116" s="2808"/>
      <c r="C116" s="1719" t="s">
        <v>1294</v>
      </c>
      <c r="D116" s="1742"/>
      <c r="E116" s="1742">
        <v>-52500</v>
      </c>
      <c r="F116" s="1721">
        <v>44105</v>
      </c>
      <c r="G116" s="1722">
        <v>44105</v>
      </c>
      <c r="H116" s="3"/>
      <c r="I116" s="3"/>
    </row>
    <row r="117" spans="1:9">
      <c r="A117" s="2809" t="s">
        <v>1316</v>
      </c>
      <c r="B117" s="2810"/>
      <c r="C117" s="1752" t="s">
        <v>1317</v>
      </c>
      <c r="D117" s="1753"/>
      <c r="E117" s="1753">
        <v>-200000</v>
      </c>
      <c r="F117" s="1730">
        <v>44194</v>
      </c>
      <c r="G117" s="1731">
        <v>44194</v>
      </c>
      <c r="H117" s="3"/>
      <c r="I117" s="3"/>
    </row>
    <row r="118" spans="1:9">
      <c r="A118" s="2809"/>
      <c r="B118" s="2810"/>
      <c r="C118" s="1719" t="s">
        <v>1305</v>
      </c>
      <c r="D118" s="1742"/>
      <c r="E118" s="1742">
        <v>80000</v>
      </c>
      <c r="F118" s="1721">
        <v>44194</v>
      </c>
      <c r="G118" s="1722">
        <v>44194</v>
      </c>
      <c r="H118" s="3"/>
      <c r="I118" s="3"/>
    </row>
    <row r="119" spans="1:9" ht="13.5" thickBot="1">
      <c r="A119" s="2809"/>
      <c r="B119" s="2810"/>
      <c r="C119" s="1735" t="s">
        <v>1280</v>
      </c>
      <c r="D119" s="1754"/>
      <c r="E119" s="1754">
        <v>120000</v>
      </c>
      <c r="F119" s="1737">
        <v>44194</v>
      </c>
      <c r="G119" s="1738">
        <v>44194</v>
      </c>
      <c r="H119" s="3"/>
      <c r="I119" s="3"/>
    </row>
    <row r="120" spans="1:9">
      <c r="A120" s="2811" t="s">
        <v>1318</v>
      </c>
      <c r="B120" s="2812"/>
      <c r="C120" s="1715" t="s">
        <v>1283</v>
      </c>
      <c r="D120" s="1749"/>
      <c r="E120" s="1749">
        <v>-127878</v>
      </c>
      <c r="F120" s="1717">
        <v>44196</v>
      </c>
      <c r="G120" s="1718">
        <v>44196</v>
      </c>
      <c r="H120" s="3"/>
      <c r="I120" s="3"/>
    </row>
    <row r="121" spans="1:9" ht="13.5" thickBot="1">
      <c r="A121" s="2813"/>
      <c r="B121" s="2814"/>
      <c r="C121" s="1723" t="s">
        <v>1280</v>
      </c>
      <c r="D121" s="1748"/>
      <c r="E121" s="1748">
        <v>127878</v>
      </c>
      <c r="F121" s="1725">
        <v>44196</v>
      </c>
      <c r="G121" s="1726">
        <v>44196</v>
      </c>
      <c r="H121" s="3"/>
      <c r="I121" s="3"/>
    </row>
    <row r="122" spans="1:9">
      <c r="A122" s="2336" t="s">
        <v>220</v>
      </c>
      <c r="B122" s="2337"/>
      <c r="C122" s="279"/>
      <c r="D122" s="280">
        <f>SUM(D56:D121)</f>
        <v>1619279</v>
      </c>
      <c r="E122" s="280">
        <f>SUM(E56:E121)</f>
        <v>1619279</v>
      </c>
      <c r="F122" s="2338"/>
      <c r="G122" s="2339"/>
      <c r="H122" s="3"/>
      <c r="I122" s="3"/>
    </row>
    <row r="123" spans="1:9">
      <c r="A123" s="163"/>
      <c r="B123" s="163"/>
      <c r="C123" s="57"/>
      <c r="D123" s="57"/>
      <c r="E123" s="58"/>
      <c r="F123" s="3"/>
      <c r="G123" s="3"/>
      <c r="H123" s="3"/>
      <c r="I123" s="3"/>
    </row>
    <row r="124" spans="1:9">
      <c r="A124" s="2340" t="s">
        <v>439</v>
      </c>
      <c r="B124" s="2340"/>
      <c r="C124" s="2340"/>
      <c r="D124" s="2340"/>
      <c r="E124" s="2340"/>
      <c r="F124" s="2340"/>
      <c r="G124" s="2340"/>
      <c r="H124" s="2340"/>
      <c r="I124" s="2340"/>
    </row>
    <row r="125" spans="1:9">
      <c r="A125" s="3" t="s">
        <v>92</v>
      </c>
      <c r="B125" s="3"/>
      <c r="C125" s="3"/>
      <c r="D125" s="3"/>
      <c r="E125" s="3"/>
      <c r="F125" s="3"/>
      <c r="G125" s="3"/>
      <c r="H125" s="3"/>
      <c r="I125" s="3"/>
    </row>
    <row r="126" spans="1:9">
      <c r="A126" s="2332" t="s">
        <v>1319</v>
      </c>
      <c r="B126" s="2333"/>
      <c r="C126" s="2333"/>
      <c r="D126" s="2333"/>
      <c r="E126" s="2333"/>
      <c r="F126" s="2333"/>
      <c r="G126" s="2333"/>
      <c r="H126" s="2333"/>
      <c r="I126" s="2334"/>
    </row>
    <row r="127" spans="1:9">
      <c r="A127" s="2332"/>
      <c r="B127" s="2333"/>
      <c r="C127" s="2333"/>
      <c r="D127" s="2333"/>
      <c r="E127" s="2333"/>
      <c r="F127" s="2333"/>
      <c r="G127" s="2333"/>
      <c r="H127" s="2333"/>
      <c r="I127" s="2334"/>
    </row>
    <row r="128" spans="1:9">
      <c r="A128" s="2332"/>
      <c r="B128" s="2333"/>
      <c r="C128" s="2333"/>
      <c r="D128" s="2333"/>
      <c r="E128" s="2333"/>
      <c r="F128" s="2333"/>
      <c r="G128" s="2333"/>
      <c r="H128" s="2333"/>
      <c r="I128" s="2334"/>
    </row>
    <row r="129" spans="1:9">
      <c r="A129" s="3"/>
      <c r="B129" s="3"/>
      <c r="C129" s="3"/>
      <c r="D129" s="3"/>
      <c r="E129" s="3"/>
      <c r="F129" s="3"/>
      <c r="G129" s="3"/>
      <c r="H129" s="3"/>
      <c r="I129" s="3"/>
    </row>
    <row r="130" spans="1:9">
      <c r="A130" s="2335" t="s">
        <v>441</v>
      </c>
      <c r="B130" s="2335"/>
      <c r="C130" s="2335"/>
      <c r="D130" s="2335"/>
      <c r="E130" s="2335"/>
      <c r="F130" s="2335"/>
      <c r="G130" s="2335"/>
      <c r="H130" s="2335"/>
      <c r="I130" s="2335"/>
    </row>
    <row r="131" spans="1:9">
      <c r="A131" s="3" t="s">
        <v>92</v>
      </c>
      <c r="B131" s="3"/>
      <c r="C131" s="3"/>
      <c r="D131" s="3"/>
      <c r="E131" s="3"/>
      <c r="F131" s="3"/>
      <c r="G131" s="3"/>
      <c r="H131" s="3"/>
      <c r="I131" s="3"/>
    </row>
    <row r="132" spans="1:9" ht="28.5" customHeight="1">
      <c r="A132" s="2332" t="s">
        <v>1320</v>
      </c>
      <c r="B132" s="2333"/>
      <c r="C132" s="2333"/>
      <c r="D132" s="2333"/>
      <c r="E132" s="2333"/>
      <c r="F132" s="2333"/>
      <c r="G132" s="2333"/>
      <c r="H132" s="2333"/>
      <c r="I132" s="2334"/>
    </row>
    <row r="133" spans="1:9">
      <c r="A133" s="2332"/>
      <c r="B133" s="2333"/>
      <c r="C133" s="2333"/>
      <c r="D133" s="2333"/>
      <c r="E133" s="2333"/>
      <c r="F133" s="2333"/>
      <c r="G133" s="2333"/>
      <c r="H133" s="2333"/>
      <c r="I133" s="2334"/>
    </row>
    <row r="134" spans="1:9">
      <c r="A134" s="163"/>
      <c r="B134" s="163"/>
      <c r="C134" s="163"/>
      <c r="D134" s="163"/>
      <c r="E134" s="163"/>
      <c r="F134" s="163"/>
      <c r="G134" s="163"/>
      <c r="H134" s="163"/>
      <c r="I134" s="163"/>
    </row>
    <row r="135" spans="1:9">
      <c r="A135" s="3" t="s">
        <v>1321</v>
      </c>
      <c r="B135" s="16"/>
      <c r="C135" s="16"/>
      <c r="D135" s="16"/>
      <c r="E135" s="16"/>
      <c r="F135" s="16"/>
      <c r="G135" s="16"/>
      <c r="H135" s="16"/>
      <c r="I135" s="16"/>
    </row>
    <row r="136" spans="1:9">
      <c r="A136" s="3" t="s">
        <v>1322</v>
      </c>
      <c r="B136" s="16"/>
      <c r="C136" s="16"/>
      <c r="D136" s="16"/>
      <c r="E136" s="16"/>
      <c r="F136" s="16"/>
      <c r="G136" s="16"/>
      <c r="H136" s="16"/>
      <c r="I136" s="16"/>
    </row>
    <row r="137" spans="1:9">
      <c r="A137" s="3"/>
      <c r="B137" s="16"/>
      <c r="C137" s="16"/>
      <c r="D137" s="16"/>
      <c r="E137" s="16"/>
      <c r="F137" s="16"/>
      <c r="G137" s="16"/>
      <c r="H137" s="16"/>
      <c r="I137" s="16"/>
    </row>
    <row r="138" spans="1:9">
      <c r="A138" s="3" t="s">
        <v>1323</v>
      </c>
      <c r="B138" s="16"/>
      <c r="C138" s="16"/>
      <c r="D138" s="16"/>
      <c r="E138" s="16"/>
      <c r="F138" s="16"/>
      <c r="G138" s="16"/>
      <c r="H138" s="16"/>
      <c r="I138" s="16"/>
    </row>
  </sheetData>
  <mergeCells count="66">
    <mergeCell ref="A79:B80"/>
    <mergeCell ref="A81:B82"/>
    <mergeCell ref="A55:B55"/>
    <mergeCell ref="A56:B67"/>
    <mergeCell ref="A68:B72"/>
    <mergeCell ref="A73:B74"/>
    <mergeCell ref="A75:B78"/>
    <mergeCell ref="A53:I53"/>
    <mergeCell ref="D39:I39"/>
    <mergeCell ref="D40:I40"/>
    <mergeCell ref="D41:I41"/>
    <mergeCell ref="D42:I42"/>
    <mergeCell ref="C43:I43"/>
    <mergeCell ref="A45:I45"/>
    <mergeCell ref="C47:I47"/>
    <mergeCell ref="C48:I48"/>
    <mergeCell ref="C49:I49"/>
    <mergeCell ref="C50:I50"/>
    <mergeCell ref="C51:I51"/>
    <mergeCell ref="A37:I37"/>
    <mergeCell ref="A20:I20"/>
    <mergeCell ref="F22:I22"/>
    <mergeCell ref="F23:I23"/>
    <mergeCell ref="F24:I24"/>
    <mergeCell ref="F25:I25"/>
    <mergeCell ref="F26:I26"/>
    <mergeCell ref="F27:I27"/>
    <mergeCell ref="A29:I29"/>
    <mergeCell ref="D31:I31"/>
    <mergeCell ref="D32:I34"/>
    <mergeCell ref="C35:I35"/>
    <mergeCell ref="A15:A17"/>
    <mergeCell ref="A3:I3"/>
    <mergeCell ref="A5:B5"/>
    <mergeCell ref="D5:I5"/>
    <mergeCell ref="A6:B6"/>
    <mergeCell ref="D6:I6"/>
    <mergeCell ref="A7:B7"/>
    <mergeCell ref="D7:I7"/>
    <mergeCell ref="A8:B8"/>
    <mergeCell ref="D8:I8"/>
    <mergeCell ref="A9:B9"/>
    <mergeCell ref="D9:I9"/>
    <mergeCell ref="A11:I11"/>
    <mergeCell ref="A83:B85"/>
    <mergeCell ref="A86:B89"/>
    <mergeCell ref="A90:B91"/>
    <mergeCell ref="A92:B93"/>
    <mergeCell ref="A94:B97"/>
    <mergeCell ref="A98:B101"/>
    <mergeCell ref="A102:B103"/>
    <mergeCell ref="A104:B107"/>
    <mergeCell ref="A108:B109"/>
    <mergeCell ref="A110:B111"/>
    <mergeCell ref="A112:B116"/>
    <mergeCell ref="A117:B119"/>
    <mergeCell ref="A120:B121"/>
    <mergeCell ref="A122:B122"/>
    <mergeCell ref="F122:G122"/>
    <mergeCell ref="A132:I132"/>
    <mergeCell ref="A133:I133"/>
    <mergeCell ref="A124:I124"/>
    <mergeCell ref="A126:I126"/>
    <mergeCell ref="A127:I127"/>
    <mergeCell ref="A128:I128"/>
    <mergeCell ref="A130:I130"/>
  </mergeCells>
  <pageMargins left="0.23622047244094491" right="0.23622047244094491" top="0.74803149606299213" bottom="0.74803149606299213" header="0.31496062992125984" footer="0.31496062992125984"/>
  <pageSetup paperSize="9" scale="92" firstPageNumber="123" fitToHeight="4" orientation="landscape" useFirstPageNumber="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D1" zoomScale="130" zoomScaleNormal="130" workbookViewId="0">
      <selection activeCell="C2" sqref="A1:C1048576"/>
    </sheetView>
  </sheetViews>
  <sheetFormatPr defaultColWidth="6.5" defaultRowHeight="8.25"/>
  <cols>
    <col min="1" max="1" width="5.5" style="118" hidden="1" customWidth="1"/>
    <col min="2" max="2" width="6.5" style="77" hidden="1" customWidth="1"/>
    <col min="3" max="3" width="36.75" style="77" hidden="1" customWidth="1"/>
    <col min="4" max="4" width="9.5" style="77" customWidth="1"/>
    <col min="5" max="5" width="38" style="77" customWidth="1"/>
    <col min="6" max="7" width="11" style="77" customWidth="1"/>
    <col min="8" max="8" width="8.75" style="77" customWidth="1"/>
    <col min="9" max="12" width="11" style="77" customWidth="1"/>
    <col min="13" max="13" width="8.75" style="77" customWidth="1"/>
    <col min="14" max="17" width="11" style="77" customWidth="1"/>
    <col min="18" max="18" width="8.75" style="77" customWidth="1"/>
    <col min="19" max="22" width="11" style="77" customWidth="1"/>
    <col min="23" max="23" width="8.75" style="77" customWidth="1"/>
    <col min="24" max="24" width="11" style="77" customWidth="1"/>
    <col min="25" max="16384" width="6.5" style="77"/>
  </cols>
  <sheetData>
    <row r="1" spans="1:26" s="79" customFormat="1" ht="15.75">
      <c r="A1" s="2317" t="s">
        <v>277</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6" ht="9" thickBot="1"/>
    <row r="3" spans="1:26" ht="9.75">
      <c r="D3" s="2325" t="s">
        <v>41</v>
      </c>
      <c r="E3" s="2326"/>
      <c r="F3" s="2329" t="s">
        <v>42</v>
      </c>
      <c r="G3" s="2313" t="s">
        <v>34</v>
      </c>
      <c r="H3" s="2314"/>
      <c r="I3" s="2314"/>
      <c r="J3" s="2314"/>
      <c r="K3" s="2315"/>
      <c r="L3" s="2313" t="s">
        <v>39</v>
      </c>
      <c r="M3" s="2314"/>
      <c r="N3" s="2314"/>
      <c r="O3" s="2314"/>
      <c r="P3" s="2315"/>
      <c r="Q3" s="2313" t="s">
        <v>43</v>
      </c>
      <c r="R3" s="2314"/>
      <c r="S3" s="2314"/>
      <c r="T3" s="2314"/>
      <c r="U3" s="2315"/>
      <c r="V3" s="2313" t="s">
        <v>38</v>
      </c>
      <c r="W3" s="2314"/>
      <c r="X3" s="2314"/>
      <c r="Y3" s="2314"/>
      <c r="Z3" s="2315"/>
    </row>
    <row r="4" spans="1:26" ht="9.75">
      <c r="D4" s="2327"/>
      <c r="E4" s="2327"/>
      <c r="F4" s="2330"/>
      <c r="G4" s="2309" t="s">
        <v>339</v>
      </c>
      <c r="H4" s="2316" t="s">
        <v>340</v>
      </c>
      <c r="I4" s="2316"/>
      <c r="J4" s="2316"/>
      <c r="K4" s="2311" t="s">
        <v>341</v>
      </c>
      <c r="L4" s="2309" t="s">
        <v>339</v>
      </c>
      <c r="M4" s="2316" t="s">
        <v>340</v>
      </c>
      <c r="N4" s="2316"/>
      <c r="O4" s="2316"/>
      <c r="P4" s="2311" t="s">
        <v>341</v>
      </c>
      <c r="Q4" s="2309" t="s">
        <v>339</v>
      </c>
      <c r="R4" s="2316" t="s">
        <v>340</v>
      </c>
      <c r="S4" s="2316"/>
      <c r="T4" s="2316"/>
      <c r="U4" s="2311" t="s">
        <v>341</v>
      </c>
      <c r="V4" s="2309" t="s">
        <v>339</v>
      </c>
      <c r="W4" s="2316" t="s">
        <v>340</v>
      </c>
      <c r="X4" s="2316"/>
      <c r="Y4" s="2316"/>
      <c r="Z4" s="2311" t="s">
        <v>341</v>
      </c>
    </row>
    <row r="5" spans="1:26" ht="10.5" thickBot="1">
      <c r="D5" s="2328"/>
      <c r="E5" s="2328"/>
      <c r="F5" s="2331"/>
      <c r="G5" s="2310"/>
      <c r="H5" s="1814" t="s">
        <v>101</v>
      </c>
      <c r="I5" s="1814" t="s">
        <v>36</v>
      </c>
      <c r="J5" s="1814" t="s">
        <v>342</v>
      </c>
      <c r="K5" s="2312"/>
      <c r="L5" s="2310"/>
      <c r="M5" s="1814" t="s">
        <v>101</v>
      </c>
      <c r="N5" s="1814" t="s">
        <v>36</v>
      </c>
      <c r="O5" s="1814" t="s">
        <v>342</v>
      </c>
      <c r="P5" s="2312"/>
      <c r="Q5" s="2310"/>
      <c r="R5" s="1814" t="s">
        <v>101</v>
      </c>
      <c r="S5" s="1814" t="s">
        <v>36</v>
      </c>
      <c r="T5" s="1814" t="s">
        <v>342</v>
      </c>
      <c r="U5" s="2312"/>
      <c r="V5" s="2310"/>
      <c r="W5" s="1814" t="s">
        <v>101</v>
      </c>
      <c r="X5" s="1814" t="s">
        <v>36</v>
      </c>
      <c r="Y5" s="1814" t="s">
        <v>342</v>
      </c>
      <c r="Z5" s="2312"/>
    </row>
    <row r="6" spans="1:26" ht="9.75">
      <c r="D6" s="2307" t="s">
        <v>1</v>
      </c>
      <c r="E6" s="2307"/>
      <c r="F6" s="1815" t="s">
        <v>25</v>
      </c>
      <c r="G6" s="1816">
        <v>12968975</v>
      </c>
      <c r="H6" s="1817">
        <v>14312475</v>
      </c>
      <c r="I6" s="1817">
        <v>14239400</v>
      </c>
      <c r="J6" s="1818">
        <v>99.489431422587643</v>
      </c>
      <c r="K6" s="1819">
        <v>13493069</v>
      </c>
      <c r="L6" s="1816">
        <v>10485000</v>
      </c>
      <c r="M6" s="1817">
        <v>11833000</v>
      </c>
      <c r="N6" s="1817">
        <v>11759925</v>
      </c>
      <c r="O6" s="1818">
        <v>99.382447392884316</v>
      </c>
      <c r="P6" s="1819">
        <v>10887414</v>
      </c>
      <c r="Q6" s="1816">
        <v>2483975</v>
      </c>
      <c r="R6" s="1817">
        <v>2479475</v>
      </c>
      <c r="S6" s="1817">
        <v>2479475</v>
      </c>
      <c r="T6" s="1818">
        <v>100</v>
      </c>
      <c r="U6" s="1819">
        <v>2605655</v>
      </c>
      <c r="V6" s="1816">
        <v>0</v>
      </c>
      <c r="W6" s="1817">
        <v>0</v>
      </c>
      <c r="X6" s="1817">
        <v>0</v>
      </c>
      <c r="Y6" s="1818" t="e">
        <v>#DIV/0!</v>
      </c>
      <c r="Z6" s="1819">
        <v>0</v>
      </c>
    </row>
    <row r="7" spans="1:26" ht="9.75">
      <c r="D7" s="2305" t="s">
        <v>46</v>
      </c>
      <c r="E7" s="2305"/>
      <c r="F7" s="1810" t="s">
        <v>25</v>
      </c>
      <c r="G7" s="1775">
        <v>635000</v>
      </c>
      <c r="H7" s="1761">
        <v>475000</v>
      </c>
      <c r="I7" s="1761">
        <v>463627</v>
      </c>
      <c r="J7" s="1762">
        <v>97.605684210526306</v>
      </c>
      <c r="K7" s="1776">
        <v>669564</v>
      </c>
      <c r="L7" s="1780">
        <v>635000</v>
      </c>
      <c r="M7" s="1763">
        <v>475000</v>
      </c>
      <c r="N7" s="1763">
        <v>463627</v>
      </c>
      <c r="O7" s="1762">
        <v>97.605684210526306</v>
      </c>
      <c r="P7" s="1781">
        <v>669564</v>
      </c>
      <c r="Q7" s="1796"/>
      <c r="R7" s="1763"/>
      <c r="S7" s="1763"/>
      <c r="T7" s="1762" t="e">
        <v>#DIV/0!</v>
      </c>
      <c r="U7" s="1781"/>
      <c r="V7" s="1796"/>
      <c r="W7" s="1763"/>
      <c r="X7" s="1763"/>
      <c r="Y7" s="1762" t="e">
        <v>#DIV/0!</v>
      </c>
      <c r="Z7" s="1781"/>
    </row>
    <row r="8" spans="1:26" ht="9.75">
      <c r="D8" s="2308" t="s">
        <v>47</v>
      </c>
      <c r="E8" s="2308"/>
      <c r="F8" s="1810" t="s">
        <v>25</v>
      </c>
      <c r="G8" s="1775">
        <v>0</v>
      </c>
      <c r="H8" s="1761">
        <v>0</v>
      </c>
      <c r="I8" s="1761">
        <v>0</v>
      </c>
      <c r="J8" s="1762" t="e">
        <v>#DIV/0!</v>
      </c>
      <c r="K8" s="1776">
        <v>0</v>
      </c>
      <c r="L8" s="1782"/>
      <c r="M8" s="1761"/>
      <c r="N8" s="1761"/>
      <c r="O8" s="1762" t="e">
        <v>#DIV/0!</v>
      </c>
      <c r="P8" s="1776"/>
      <c r="Q8" s="1775"/>
      <c r="R8" s="1761"/>
      <c r="S8" s="1761"/>
      <c r="T8" s="1762" t="e">
        <v>#DIV/0!</v>
      </c>
      <c r="U8" s="1776"/>
      <c r="V8" s="1775"/>
      <c r="W8" s="1761"/>
      <c r="X8" s="1761"/>
      <c r="Y8" s="1762" t="e">
        <v>#DIV/0!</v>
      </c>
      <c r="Z8" s="1776"/>
    </row>
    <row r="9" spans="1:26" ht="9.75">
      <c r="D9" s="1764" t="s">
        <v>62</v>
      </c>
      <c r="E9" s="1807"/>
      <c r="F9" s="1810" t="s">
        <v>25</v>
      </c>
      <c r="G9" s="1775">
        <v>12333975</v>
      </c>
      <c r="H9" s="1761">
        <v>13837475</v>
      </c>
      <c r="I9" s="1761">
        <v>13775773</v>
      </c>
      <c r="J9" s="1762">
        <v>99.554094948681026</v>
      </c>
      <c r="K9" s="1776">
        <v>12823505</v>
      </c>
      <c r="L9" s="1782">
        <v>9850000</v>
      </c>
      <c r="M9" s="1761">
        <v>11358000</v>
      </c>
      <c r="N9" s="1761">
        <v>11296298</v>
      </c>
      <c r="O9" s="1762">
        <v>99.456752949462938</v>
      </c>
      <c r="P9" s="1776">
        <v>10217850</v>
      </c>
      <c r="Q9" s="1775">
        <v>2483975</v>
      </c>
      <c r="R9" s="1761">
        <v>2479475</v>
      </c>
      <c r="S9" s="1761">
        <v>2479475</v>
      </c>
      <c r="T9" s="1762">
        <v>100</v>
      </c>
      <c r="U9" s="1776">
        <v>2605655</v>
      </c>
      <c r="V9" s="1775"/>
      <c r="W9" s="1761"/>
      <c r="X9" s="1761"/>
      <c r="Y9" s="1762" t="e">
        <v>#DIV/0!</v>
      </c>
      <c r="Z9" s="1776"/>
    </row>
    <row r="10" spans="1:26" ht="9.75">
      <c r="D10" s="2320" t="s">
        <v>7</v>
      </c>
      <c r="E10" s="2320"/>
      <c r="F10" s="1810" t="s">
        <v>25</v>
      </c>
      <c r="G10" s="1777">
        <v>0</v>
      </c>
      <c r="H10" s="1759">
        <v>0</v>
      </c>
      <c r="I10" s="1759">
        <v>0</v>
      </c>
      <c r="J10" s="1757" t="e">
        <v>#DIV/0!</v>
      </c>
      <c r="K10" s="1778">
        <v>0</v>
      </c>
      <c r="L10" s="1783"/>
      <c r="M10" s="1759"/>
      <c r="N10" s="1759"/>
      <c r="O10" s="1757" t="e">
        <v>#DIV/0!</v>
      </c>
      <c r="P10" s="1778"/>
      <c r="Q10" s="1777"/>
      <c r="R10" s="1759"/>
      <c r="S10" s="1759"/>
      <c r="T10" s="1757" t="e">
        <v>#DIV/0!</v>
      </c>
      <c r="U10" s="1778"/>
      <c r="V10" s="1777"/>
      <c r="W10" s="1759"/>
      <c r="X10" s="1759"/>
      <c r="Y10" s="1757" t="e">
        <v>#DIV/0!</v>
      </c>
      <c r="Z10" s="1778"/>
    </row>
    <row r="11" spans="1:26" ht="9.75">
      <c r="D11" s="2320" t="s">
        <v>9</v>
      </c>
      <c r="E11" s="2320"/>
      <c r="F11" s="1810" t="s">
        <v>25</v>
      </c>
      <c r="G11" s="1773">
        <v>12968975</v>
      </c>
      <c r="H11" s="1758">
        <v>14312475</v>
      </c>
      <c r="I11" s="1758">
        <v>14170491</v>
      </c>
      <c r="J11" s="1757">
        <v>99.007970319598812</v>
      </c>
      <c r="K11" s="1774">
        <v>13394299</v>
      </c>
      <c r="L11" s="1773">
        <v>10485000</v>
      </c>
      <c r="M11" s="1758">
        <v>11833000</v>
      </c>
      <c r="N11" s="1758">
        <v>11691016</v>
      </c>
      <c r="O11" s="1757">
        <v>98.800101411307367</v>
      </c>
      <c r="P11" s="1774">
        <v>10788644</v>
      </c>
      <c r="Q11" s="1773">
        <v>2483975</v>
      </c>
      <c r="R11" s="1758">
        <v>2479475</v>
      </c>
      <c r="S11" s="1758">
        <v>2479475</v>
      </c>
      <c r="T11" s="1757">
        <v>100</v>
      </c>
      <c r="U11" s="1774">
        <v>2605655</v>
      </c>
      <c r="V11" s="1773">
        <v>0</v>
      </c>
      <c r="W11" s="1758">
        <v>0</v>
      </c>
      <c r="X11" s="1758">
        <v>0</v>
      </c>
      <c r="Y11" s="1757" t="e">
        <v>#DIV/0!</v>
      </c>
      <c r="Z11" s="1774">
        <v>0</v>
      </c>
    </row>
    <row r="12" spans="1:26" ht="9.75">
      <c r="D12" s="2321" t="s">
        <v>28</v>
      </c>
      <c r="E12" s="2321"/>
      <c r="F12" s="1810" t="s">
        <v>25</v>
      </c>
      <c r="G12" s="1775">
        <v>1548775</v>
      </c>
      <c r="H12" s="1761">
        <v>1803175</v>
      </c>
      <c r="I12" s="1761">
        <v>1788995</v>
      </c>
      <c r="J12" s="1762">
        <v>99.213609327990909</v>
      </c>
      <c r="K12" s="1776">
        <v>1722494</v>
      </c>
      <c r="L12" s="1784">
        <v>1104300</v>
      </c>
      <c r="M12" s="1765">
        <v>1360300</v>
      </c>
      <c r="N12" s="1765">
        <v>1345397</v>
      </c>
      <c r="O12" s="1762">
        <v>98.904432845695794</v>
      </c>
      <c r="P12" s="1785">
        <v>1184196</v>
      </c>
      <c r="Q12" s="1797">
        <v>444475</v>
      </c>
      <c r="R12" s="1765">
        <v>442875</v>
      </c>
      <c r="S12" s="1765">
        <v>443598</v>
      </c>
      <c r="T12" s="1762">
        <v>100.16325148179507</v>
      </c>
      <c r="U12" s="1798">
        <v>538298</v>
      </c>
      <c r="V12" s="1797"/>
      <c r="W12" s="1765"/>
      <c r="X12" s="1765"/>
      <c r="Y12" s="1762" t="e">
        <v>#DIV/0!</v>
      </c>
      <c r="Z12" s="1785"/>
    </row>
    <row r="13" spans="1:26" ht="9.75">
      <c r="D13" s="2305" t="s">
        <v>29</v>
      </c>
      <c r="E13" s="2305"/>
      <c r="F13" s="1810" t="s">
        <v>25</v>
      </c>
      <c r="G13" s="1775">
        <v>615400</v>
      </c>
      <c r="H13" s="1761">
        <v>445200</v>
      </c>
      <c r="I13" s="1761">
        <v>422163</v>
      </c>
      <c r="J13" s="1762">
        <v>94.825471698113205</v>
      </c>
      <c r="K13" s="1776">
        <v>518348</v>
      </c>
      <c r="L13" s="1784">
        <v>610000</v>
      </c>
      <c r="M13" s="1761">
        <v>440000</v>
      </c>
      <c r="N13" s="1761">
        <v>416963</v>
      </c>
      <c r="O13" s="1762">
        <v>94.764318181818183</v>
      </c>
      <c r="P13" s="1776">
        <v>513178</v>
      </c>
      <c r="Q13" s="1775">
        <v>5400</v>
      </c>
      <c r="R13" s="1761">
        <v>5200</v>
      </c>
      <c r="S13" s="1761">
        <v>5200</v>
      </c>
      <c r="T13" s="1762">
        <v>100</v>
      </c>
      <c r="U13" s="1776">
        <v>5170</v>
      </c>
      <c r="V13" s="1775"/>
      <c r="W13" s="1761"/>
      <c r="X13" s="1761"/>
      <c r="Y13" s="1762" t="e">
        <v>#DIV/0!</v>
      </c>
      <c r="Z13" s="1776"/>
    </row>
    <row r="14" spans="1:26" ht="9.75">
      <c r="D14" s="1806" t="s">
        <v>63</v>
      </c>
      <c r="E14" s="1806"/>
      <c r="F14" s="1810" t="s">
        <v>25</v>
      </c>
      <c r="G14" s="1775">
        <v>0</v>
      </c>
      <c r="H14" s="1761">
        <v>-200000</v>
      </c>
      <c r="I14" s="1761">
        <v>-200000</v>
      </c>
      <c r="J14" s="1762">
        <v>100</v>
      </c>
      <c r="K14" s="1776">
        <v>0</v>
      </c>
      <c r="L14" s="1784"/>
      <c r="M14" s="1761">
        <v>-200000</v>
      </c>
      <c r="N14" s="1761">
        <v>-200000</v>
      </c>
      <c r="O14" s="1762">
        <v>100</v>
      </c>
      <c r="P14" s="1776"/>
      <c r="Q14" s="1775"/>
      <c r="R14" s="1761"/>
      <c r="S14" s="1761"/>
      <c r="T14" s="1762" t="e">
        <v>#DIV/0!</v>
      </c>
      <c r="U14" s="1776"/>
      <c r="V14" s="1775"/>
      <c r="W14" s="1761"/>
      <c r="X14" s="1761"/>
      <c r="Y14" s="1762" t="e">
        <v>#DIV/0!</v>
      </c>
      <c r="Z14" s="1776"/>
    </row>
    <row r="15" spans="1:26" ht="9.75">
      <c r="D15" s="2305" t="s">
        <v>64</v>
      </c>
      <c r="E15" s="2305"/>
      <c r="F15" s="1810" t="s">
        <v>25</v>
      </c>
      <c r="G15" s="1775">
        <v>140000</v>
      </c>
      <c r="H15" s="1761">
        <v>340000</v>
      </c>
      <c r="I15" s="1761">
        <v>314740</v>
      </c>
      <c r="J15" s="1762">
        <v>92.57058823529411</v>
      </c>
      <c r="K15" s="1776">
        <v>116486</v>
      </c>
      <c r="L15" s="1784">
        <v>140000</v>
      </c>
      <c r="M15" s="1761">
        <v>340000</v>
      </c>
      <c r="N15" s="1761">
        <v>314740</v>
      </c>
      <c r="O15" s="1762">
        <v>92.57058823529411</v>
      </c>
      <c r="P15" s="1776">
        <v>116486</v>
      </c>
      <c r="Q15" s="1775"/>
      <c r="R15" s="1761"/>
      <c r="S15" s="1761"/>
      <c r="T15" s="1762" t="e">
        <v>#DIV/0!</v>
      </c>
      <c r="U15" s="1776"/>
      <c r="V15" s="1775"/>
      <c r="W15" s="1761"/>
      <c r="X15" s="1761"/>
      <c r="Y15" s="1762" t="e">
        <v>#DIV/0!</v>
      </c>
      <c r="Z15" s="1776"/>
    </row>
    <row r="16" spans="1:26" ht="9.75">
      <c r="D16" s="2305" t="s">
        <v>30</v>
      </c>
      <c r="E16" s="2305"/>
      <c r="F16" s="1810" t="s">
        <v>25</v>
      </c>
      <c r="G16" s="1775">
        <v>35000</v>
      </c>
      <c r="H16" s="1761">
        <v>19000</v>
      </c>
      <c r="I16" s="1761">
        <v>17866</v>
      </c>
      <c r="J16" s="1762">
        <v>94.031578947368416</v>
      </c>
      <c r="K16" s="1776">
        <v>29734</v>
      </c>
      <c r="L16" s="1784">
        <v>15000</v>
      </c>
      <c r="M16" s="1761">
        <v>5000</v>
      </c>
      <c r="N16" s="1761">
        <v>3965</v>
      </c>
      <c r="O16" s="1762">
        <v>79.3</v>
      </c>
      <c r="P16" s="1776">
        <v>10505</v>
      </c>
      <c r="Q16" s="1775">
        <v>20000</v>
      </c>
      <c r="R16" s="1761">
        <v>14000</v>
      </c>
      <c r="S16" s="1761">
        <v>13901</v>
      </c>
      <c r="T16" s="1762">
        <v>99.292857142857144</v>
      </c>
      <c r="U16" s="1776">
        <v>19229</v>
      </c>
      <c r="V16" s="1775"/>
      <c r="W16" s="1761"/>
      <c r="X16" s="1761"/>
      <c r="Y16" s="1762" t="e">
        <v>#DIV/0!</v>
      </c>
      <c r="Z16" s="1776"/>
    </row>
    <row r="17" spans="4:26" ht="9.75">
      <c r="D17" s="1806" t="s">
        <v>48</v>
      </c>
      <c r="E17" s="1806"/>
      <c r="F17" s="1810" t="s">
        <v>25</v>
      </c>
      <c r="G17" s="1775">
        <v>5000</v>
      </c>
      <c r="H17" s="1761">
        <v>6000</v>
      </c>
      <c r="I17" s="1761">
        <v>4813</v>
      </c>
      <c r="J17" s="1762">
        <v>80.216666666666669</v>
      </c>
      <c r="K17" s="1776">
        <v>8216</v>
      </c>
      <c r="L17" s="1784">
        <v>5000</v>
      </c>
      <c r="M17" s="1761">
        <v>6000</v>
      </c>
      <c r="N17" s="1761">
        <v>4813</v>
      </c>
      <c r="O17" s="1762">
        <v>80.216666666666669</v>
      </c>
      <c r="P17" s="1776">
        <v>8216</v>
      </c>
      <c r="Q17" s="1775"/>
      <c r="R17" s="1761"/>
      <c r="S17" s="1761"/>
      <c r="T17" s="1762" t="e">
        <v>#DIV/0!</v>
      </c>
      <c r="U17" s="1776"/>
      <c r="V17" s="1775"/>
      <c r="W17" s="1761"/>
      <c r="X17" s="1761"/>
      <c r="Y17" s="1762" t="e">
        <v>#DIV/0!</v>
      </c>
      <c r="Z17" s="1776"/>
    </row>
    <row r="18" spans="4:26" ht="9.75">
      <c r="D18" s="2305" t="s">
        <v>31</v>
      </c>
      <c r="E18" s="2305"/>
      <c r="F18" s="1810" t="s">
        <v>25</v>
      </c>
      <c r="G18" s="1775">
        <v>645000</v>
      </c>
      <c r="H18" s="1761">
        <v>629000</v>
      </c>
      <c r="I18" s="1761">
        <v>616153</v>
      </c>
      <c r="J18" s="1762">
        <v>97.957551669316373</v>
      </c>
      <c r="K18" s="1776">
        <v>1086610</v>
      </c>
      <c r="L18" s="1784">
        <v>625000</v>
      </c>
      <c r="M18" s="1761">
        <v>615000</v>
      </c>
      <c r="N18" s="1761">
        <v>602165</v>
      </c>
      <c r="O18" s="1762">
        <v>97.913008130081309</v>
      </c>
      <c r="P18" s="1776">
        <v>887512</v>
      </c>
      <c r="Q18" s="1775">
        <v>20000</v>
      </c>
      <c r="R18" s="1761">
        <v>14000</v>
      </c>
      <c r="S18" s="1761">
        <v>13988</v>
      </c>
      <c r="T18" s="1762">
        <v>99.914285714285711</v>
      </c>
      <c r="U18" s="1776">
        <v>199098</v>
      </c>
      <c r="V18" s="1775"/>
      <c r="W18" s="1761"/>
      <c r="X18" s="1761"/>
      <c r="Y18" s="1762" t="e">
        <v>#DIV/0!</v>
      </c>
      <c r="Z18" s="1776"/>
    </row>
    <row r="19" spans="4:26" ht="9.75">
      <c r="D19" s="2305" t="s">
        <v>32</v>
      </c>
      <c r="E19" s="2305"/>
      <c r="F19" s="1810" t="s">
        <v>25</v>
      </c>
      <c r="G19" s="1775">
        <v>6930000</v>
      </c>
      <c r="H19" s="1761">
        <v>7865000</v>
      </c>
      <c r="I19" s="1761">
        <v>7864368</v>
      </c>
      <c r="J19" s="1762">
        <v>99.991964399237119</v>
      </c>
      <c r="K19" s="1776">
        <v>6796366</v>
      </c>
      <c r="L19" s="1786">
        <v>5470000</v>
      </c>
      <c r="M19" s="1761">
        <v>6405000</v>
      </c>
      <c r="N19" s="1761">
        <v>6404378</v>
      </c>
      <c r="O19" s="1762">
        <v>99.990288836846204</v>
      </c>
      <c r="P19" s="1776">
        <v>5514345</v>
      </c>
      <c r="Q19" s="1775">
        <v>1460000</v>
      </c>
      <c r="R19" s="1761">
        <v>1460000</v>
      </c>
      <c r="S19" s="1761">
        <v>1459990</v>
      </c>
      <c r="T19" s="1762">
        <v>99.999315068493161</v>
      </c>
      <c r="U19" s="1776">
        <v>1282021</v>
      </c>
      <c r="V19" s="1802"/>
      <c r="W19" s="1767"/>
      <c r="X19" s="1767"/>
      <c r="Y19" s="1762" t="e">
        <v>#DIV/0!</v>
      </c>
      <c r="Z19" s="1803"/>
    </row>
    <row r="20" spans="4:26" ht="9.75">
      <c r="D20" s="2305" t="s">
        <v>49</v>
      </c>
      <c r="E20" s="2305"/>
      <c r="F20" s="1810" t="s">
        <v>25</v>
      </c>
      <c r="G20" s="1775">
        <v>2363100</v>
      </c>
      <c r="H20" s="1761">
        <v>2682600</v>
      </c>
      <c r="I20" s="1761">
        <v>2638624</v>
      </c>
      <c r="J20" s="1762">
        <v>98.360694848281511</v>
      </c>
      <c r="K20" s="1776">
        <v>2294569</v>
      </c>
      <c r="L20" s="1784">
        <v>1865000</v>
      </c>
      <c r="M20" s="1761">
        <v>2185000</v>
      </c>
      <c r="N20" s="1761">
        <v>2141539</v>
      </c>
      <c r="O20" s="1762">
        <v>98.010938215102968</v>
      </c>
      <c r="P20" s="1776">
        <v>1856902</v>
      </c>
      <c r="Q20" s="1775">
        <v>498100</v>
      </c>
      <c r="R20" s="1761">
        <v>497600</v>
      </c>
      <c r="S20" s="1761">
        <v>497085</v>
      </c>
      <c r="T20" s="1762">
        <v>99.89650321543408</v>
      </c>
      <c r="U20" s="1776">
        <v>437667</v>
      </c>
      <c r="V20" s="1775"/>
      <c r="W20" s="1761"/>
      <c r="X20" s="1761"/>
      <c r="Y20" s="1762" t="e">
        <v>#DIV/0!</v>
      </c>
      <c r="Z20" s="1776"/>
    </row>
    <row r="21" spans="4:26" ht="9.75">
      <c r="D21" s="2305" t="s">
        <v>50</v>
      </c>
      <c r="E21" s="2305"/>
      <c r="F21" s="1810" t="s">
        <v>25</v>
      </c>
      <c r="G21" s="1775">
        <v>242000</v>
      </c>
      <c r="H21" s="1761">
        <v>263500</v>
      </c>
      <c r="I21" s="1761">
        <v>255419</v>
      </c>
      <c r="J21" s="1762">
        <v>96.933206831119548</v>
      </c>
      <c r="K21" s="1776">
        <v>233446</v>
      </c>
      <c r="L21" s="1784">
        <v>206000</v>
      </c>
      <c r="M21" s="1761">
        <v>227000</v>
      </c>
      <c r="N21" s="1761">
        <v>218995</v>
      </c>
      <c r="O21" s="1762">
        <v>96.473568281938327</v>
      </c>
      <c r="P21" s="1776">
        <v>201274</v>
      </c>
      <c r="Q21" s="1775">
        <v>36000</v>
      </c>
      <c r="R21" s="1761">
        <v>36500</v>
      </c>
      <c r="S21" s="1761">
        <v>36424</v>
      </c>
      <c r="T21" s="1762">
        <v>99.791780821917811</v>
      </c>
      <c r="U21" s="1776">
        <v>32172</v>
      </c>
      <c r="V21" s="1775"/>
      <c r="W21" s="1761"/>
      <c r="X21" s="1761"/>
      <c r="Y21" s="1762" t="e">
        <v>#DIV/0!</v>
      </c>
      <c r="Z21" s="1776"/>
    </row>
    <row r="22" spans="4:26" ht="9.75">
      <c r="D22" s="2305" t="s">
        <v>65</v>
      </c>
      <c r="E22" s="2305"/>
      <c r="F22" s="1810" t="s">
        <v>25</v>
      </c>
      <c r="G22" s="1775">
        <v>0</v>
      </c>
      <c r="H22" s="1761">
        <v>0</v>
      </c>
      <c r="I22" s="1761">
        <v>0</v>
      </c>
      <c r="J22" s="1762" t="e">
        <v>#DIV/0!</v>
      </c>
      <c r="K22" s="1776">
        <v>0</v>
      </c>
      <c r="L22" s="1784"/>
      <c r="M22" s="1761"/>
      <c r="N22" s="1761"/>
      <c r="O22" s="1762" t="e">
        <v>#DIV/0!</v>
      </c>
      <c r="P22" s="1776"/>
      <c r="Q22" s="1775"/>
      <c r="R22" s="1761"/>
      <c r="S22" s="1761"/>
      <c r="T22" s="1762" t="e">
        <v>#DIV/0!</v>
      </c>
      <c r="U22" s="1776"/>
      <c r="V22" s="1775"/>
      <c r="W22" s="1761"/>
      <c r="X22" s="1761"/>
      <c r="Y22" s="1762" t="e">
        <v>#DIV/0!</v>
      </c>
      <c r="Z22" s="1776"/>
    </row>
    <row r="23" spans="4:26" ht="9.75">
      <c r="D23" s="1806" t="s">
        <v>66</v>
      </c>
      <c r="E23" s="1806"/>
      <c r="F23" s="1810" t="s">
        <v>25</v>
      </c>
      <c r="G23" s="1775">
        <v>0</v>
      </c>
      <c r="H23" s="1761">
        <v>0</v>
      </c>
      <c r="I23" s="1761">
        <v>0</v>
      </c>
      <c r="J23" s="1762" t="e">
        <v>#DIV/0!</v>
      </c>
      <c r="K23" s="1776">
        <v>0</v>
      </c>
      <c r="L23" s="1784"/>
      <c r="M23" s="1761"/>
      <c r="N23" s="1761"/>
      <c r="O23" s="1762" t="e">
        <v>#DIV/0!</v>
      </c>
      <c r="P23" s="1776"/>
      <c r="Q23" s="1775"/>
      <c r="R23" s="1761"/>
      <c r="S23" s="1761"/>
      <c r="T23" s="1762" t="e">
        <v>#DIV/0!</v>
      </c>
      <c r="U23" s="1776"/>
      <c r="V23" s="1775"/>
      <c r="W23" s="1761"/>
      <c r="X23" s="1761"/>
      <c r="Y23" s="1762" t="e">
        <v>#DIV/0!</v>
      </c>
      <c r="Z23" s="1776"/>
    </row>
    <row r="24" spans="4:26" ht="9.75">
      <c r="D24" s="1806" t="s">
        <v>73</v>
      </c>
      <c r="E24" s="1806"/>
      <c r="F24" s="1810" t="s">
        <v>25</v>
      </c>
      <c r="G24" s="1775">
        <v>0</v>
      </c>
      <c r="H24" s="1761">
        <v>0</v>
      </c>
      <c r="I24" s="1761">
        <v>0</v>
      </c>
      <c r="J24" s="1762" t="e">
        <v>#DIV/0!</v>
      </c>
      <c r="K24" s="1776">
        <v>0</v>
      </c>
      <c r="L24" s="1784"/>
      <c r="M24" s="1761"/>
      <c r="N24" s="1761"/>
      <c r="O24" s="1762" t="e">
        <v>#DIV/0!</v>
      </c>
      <c r="P24" s="1776"/>
      <c r="Q24" s="1775"/>
      <c r="R24" s="1761"/>
      <c r="S24" s="1761"/>
      <c r="T24" s="1762" t="e">
        <v>#DIV/0!</v>
      </c>
      <c r="U24" s="1776"/>
      <c r="V24" s="1775"/>
      <c r="W24" s="1761"/>
      <c r="X24" s="1761"/>
      <c r="Y24" s="1762" t="e">
        <v>#DIV/0!</v>
      </c>
      <c r="Z24" s="1776"/>
    </row>
    <row r="25" spans="4:26" ht="9.75">
      <c r="D25" s="1809" t="s">
        <v>68</v>
      </c>
      <c r="E25" s="1809"/>
      <c r="F25" s="1810" t="s">
        <v>25</v>
      </c>
      <c r="G25" s="1775">
        <v>0</v>
      </c>
      <c r="H25" s="1761">
        <v>0</v>
      </c>
      <c r="I25" s="1761">
        <v>0</v>
      </c>
      <c r="J25" s="1762" t="e">
        <v>#DIV/0!</v>
      </c>
      <c r="K25" s="1776">
        <v>0</v>
      </c>
      <c r="L25" s="1784"/>
      <c r="M25" s="1765"/>
      <c r="N25" s="1765"/>
      <c r="O25" s="1762" t="e">
        <v>#DIV/0!</v>
      </c>
      <c r="P25" s="1785"/>
      <c r="Q25" s="1797"/>
      <c r="R25" s="1765"/>
      <c r="S25" s="1765"/>
      <c r="T25" s="1762" t="e">
        <v>#DIV/0!</v>
      </c>
      <c r="U25" s="1798"/>
      <c r="V25" s="1797"/>
      <c r="W25" s="1765"/>
      <c r="X25" s="1765"/>
      <c r="Y25" s="1762" t="e">
        <v>#DIV/0!</v>
      </c>
      <c r="Z25" s="1798"/>
    </row>
    <row r="26" spans="4:26" ht="9.75">
      <c r="D26" s="2305" t="s">
        <v>69</v>
      </c>
      <c r="E26" s="2305"/>
      <c r="F26" s="1810" t="s">
        <v>25</v>
      </c>
      <c r="G26" s="1775">
        <v>406100</v>
      </c>
      <c r="H26" s="1761">
        <v>406100</v>
      </c>
      <c r="I26" s="1761">
        <v>398350</v>
      </c>
      <c r="J26" s="1768">
        <v>98.091603053435122</v>
      </c>
      <c r="K26" s="1776">
        <v>398079</v>
      </c>
      <c r="L26" s="1784">
        <v>406100</v>
      </c>
      <c r="M26" s="1766">
        <v>406100</v>
      </c>
      <c r="N26" s="1766">
        <v>398350</v>
      </c>
      <c r="O26" s="1762">
        <v>98.091603053435122</v>
      </c>
      <c r="P26" s="1776">
        <v>398079</v>
      </c>
      <c r="Q26" s="1799"/>
      <c r="R26" s="1766"/>
      <c r="S26" s="1766"/>
      <c r="T26" s="1762" t="e">
        <v>#DIV/0!</v>
      </c>
      <c r="U26" s="1785"/>
      <c r="V26" s="1804"/>
      <c r="W26" s="1769"/>
      <c r="X26" s="1769"/>
      <c r="Y26" s="1762" t="e">
        <v>#DIV/0!</v>
      </c>
      <c r="Z26" s="1805"/>
    </row>
    <row r="27" spans="4:26" ht="9.75">
      <c r="D27" s="1806" t="s">
        <v>70</v>
      </c>
      <c r="E27" s="1806"/>
      <c r="F27" s="1810" t="s">
        <v>25</v>
      </c>
      <c r="G27" s="1775">
        <v>5000</v>
      </c>
      <c r="H27" s="1761">
        <v>7000</v>
      </c>
      <c r="I27" s="1761">
        <v>6484</v>
      </c>
      <c r="J27" s="1768">
        <v>92.628571428571433</v>
      </c>
      <c r="K27" s="1776">
        <v>5684</v>
      </c>
      <c r="L27" s="1784">
        <v>5000</v>
      </c>
      <c r="M27" s="1766">
        <v>7000</v>
      </c>
      <c r="N27" s="1766">
        <v>6484</v>
      </c>
      <c r="O27" s="1762">
        <v>92.628571428571433</v>
      </c>
      <c r="P27" s="1785">
        <v>5684</v>
      </c>
      <c r="Q27" s="1799"/>
      <c r="R27" s="1766"/>
      <c r="S27" s="1766"/>
      <c r="T27" s="1762" t="e">
        <v>#DIV/0!</v>
      </c>
      <c r="U27" s="1785"/>
      <c r="V27" s="1804"/>
      <c r="W27" s="1769"/>
      <c r="X27" s="1769"/>
      <c r="Y27" s="1762" t="e">
        <v>#DIV/0!</v>
      </c>
      <c r="Z27" s="1805"/>
    </row>
    <row r="28" spans="4:26" ht="9.75">
      <c r="D28" s="1806" t="s">
        <v>74</v>
      </c>
      <c r="E28" s="1806"/>
      <c r="F28" s="1810" t="s">
        <v>25</v>
      </c>
      <c r="G28" s="1775">
        <v>30000</v>
      </c>
      <c r="H28" s="1761">
        <v>43300</v>
      </c>
      <c r="I28" s="1761">
        <v>40630</v>
      </c>
      <c r="J28" s="1768">
        <v>93.833718244803705</v>
      </c>
      <c r="K28" s="1776">
        <v>176156</v>
      </c>
      <c r="L28" s="1784">
        <v>30000</v>
      </c>
      <c r="M28" s="1766">
        <v>34000</v>
      </c>
      <c r="N28" s="1766">
        <v>31341</v>
      </c>
      <c r="O28" s="1762">
        <v>92.17941176470589</v>
      </c>
      <c r="P28" s="1785">
        <v>84156</v>
      </c>
      <c r="Q28" s="1799"/>
      <c r="R28" s="1766">
        <v>9300</v>
      </c>
      <c r="S28" s="1766">
        <v>9289</v>
      </c>
      <c r="T28" s="1762">
        <v>99.881720430107521</v>
      </c>
      <c r="U28" s="1785">
        <v>92000</v>
      </c>
      <c r="V28" s="1804"/>
      <c r="W28" s="1769"/>
      <c r="X28" s="1769"/>
      <c r="Y28" s="1762" t="e">
        <v>#DIV/0!</v>
      </c>
      <c r="Z28" s="1805"/>
    </row>
    <row r="29" spans="4:26" ht="9.75">
      <c r="D29" s="2305" t="s">
        <v>67</v>
      </c>
      <c r="E29" s="2305"/>
      <c r="F29" s="1810" t="s">
        <v>25</v>
      </c>
      <c r="G29" s="1775">
        <v>3600</v>
      </c>
      <c r="H29" s="1761">
        <v>2600</v>
      </c>
      <c r="I29" s="1761">
        <v>1886</v>
      </c>
      <c r="J29" s="1768">
        <v>72.538461538461547</v>
      </c>
      <c r="K29" s="1776">
        <v>8111</v>
      </c>
      <c r="L29" s="1784">
        <v>3600</v>
      </c>
      <c r="M29" s="1766">
        <v>2600</v>
      </c>
      <c r="N29" s="1766">
        <v>1886</v>
      </c>
      <c r="O29" s="1762">
        <v>72.538461538461547</v>
      </c>
      <c r="P29" s="1785">
        <v>8111</v>
      </c>
      <c r="Q29" s="1799"/>
      <c r="R29" s="1766"/>
      <c r="S29" s="1766"/>
      <c r="T29" s="1762" t="e">
        <v>#DIV/0!</v>
      </c>
      <c r="U29" s="1785"/>
      <c r="V29" s="1804"/>
      <c r="W29" s="1769"/>
      <c r="X29" s="1769"/>
      <c r="Y29" s="1762" t="e">
        <v>#DIV/0!</v>
      </c>
      <c r="Z29" s="1805"/>
    </row>
    <row r="30" spans="4:26" ht="9.75">
      <c r="D30" s="1806" t="s">
        <v>53</v>
      </c>
      <c r="E30" s="1806"/>
      <c r="F30" s="1810" t="s">
        <v>25</v>
      </c>
      <c r="G30" s="1775">
        <v>0</v>
      </c>
      <c r="H30" s="1761">
        <v>0</v>
      </c>
      <c r="I30" s="1761">
        <v>0</v>
      </c>
      <c r="J30" s="1768" t="e">
        <v>#DIV/0!</v>
      </c>
      <c r="K30" s="1776">
        <v>0</v>
      </c>
      <c r="L30" s="1784"/>
      <c r="M30" s="1766"/>
      <c r="N30" s="1766"/>
      <c r="O30" s="1762" t="e">
        <v>#DIV/0!</v>
      </c>
      <c r="P30" s="1785"/>
      <c r="Q30" s="1799"/>
      <c r="R30" s="1766"/>
      <c r="S30" s="1766"/>
      <c r="T30" s="1762" t="e">
        <v>#DIV/0!</v>
      </c>
      <c r="U30" s="1785"/>
      <c r="V30" s="1804"/>
      <c r="W30" s="1769"/>
      <c r="X30" s="1769"/>
      <c r="Y30" s="1762" t="e">
        <v>#DIV/0!</v>
      </c>
      <c r="Z30" s="1805"/>
    </row>
    <row r="31" spans="4:26" ht="9.75">
      <c r="D31" s="1806" t="s">
        <v>71</v>
      </c>
      <c r="E31" s="1806"/>
      <c r="F31" s="1810" t="s">
        <v>25</v>
      </c>
      <c r="G31" s="1775">
        <v>0</v>
      </c>
      <c r="H31" s="1761">
        <v>0</v>
      </c>
      <c r="I31" s="1761">
        <v>0</v>
      </c>
      <c r="J31" s="1768" t="e">
        <v>#DIV/0!</v>
      </c>
      <c r="K31" s="1776">
        <v>0</v>
      </c>
      <c r="L31" s="1784"/>
      <c r="M31" s="1770"/>
      <c r="N31" s="1770"/>
      <c r="O31" s="1762" t="e">
        <v>#DIV/0!</v>
      </c>
      <c r="P31" s="1787"/>
      <c r="Q31" s="1800"/>
      <c r="R31" s="1770"/>
      <c r="S31" s="1770"/>
      <c r="T31" s="1762" t="e">
        <v>#DIV/0!</v>
      </c>
      <c r="U31" s="1787"/>
      <c r="V31" s="1801"/>
      <c r="W31" s="1771"/>
      <c r="X31" s="1771"/>
      <c r="Y31" s="1762" t="e">
        <v>#DIV/0!</v>
      </c>
      <c r="Z31" s="1789"/>
    </row>
    <row r="32" spans="4:26" ht="9.75">
      <c r="D32" s="1809" t="s">
        <v>72</v>
      </c>
      <c r="E32" s="1809"/>
      <c r="F32" s="1810" t="s">
        <v>25</v>
      </c>
      <c r="G32" s="1775">
        <v>0</v>
      </c>
      <c r="H32" s="1761">
        <v>0</v>
      </c>
      <c r="I32" s="1761">
        <v>0</v>
      </c>
      <c r="J32" s="1768" t="e">
        <v>#DIV/0!</v>
      </c>
      <c r="K32" s="1776">
        <v>0</v>
      </c>
      <c r="L32" s="1788"/>
      <c r="M32" s="1771"/>
      <c r="N32" s="1771"/>
      <c r="O32" s="1762" t="e">
        <v>#DIV/0!</v>
      </c>
      <c r="P32" s="1789"/>
      <c r="Q32" s="1801"/>
      <c r="R32" s="1771"/>
      <c r="S32" s="1771"/>
      <c r="T32" s="1762" t="e">
        <v>#DIV/0!</v>
      </c>
      <c r="U32" s="1789"/>
      <c r="V32" s="1801"/>
      <c r="W32" s="1771"/>
      <c r="X32" s="1771"/>
      <c r="Y32" s="1762" t="e">
        <v>#DIV/0!</v>
      </c>
      <c r="Z32" s="1789"/>
    </row>
    <row r="33" spans="4:26" ht="9.75">
      <c r="D33" s="1808" t="s">
        <v>58</v>
      </c>
      <c r="E33" s="1808"/>
      <c r="F33" s="1810" t="s">
        <v>25</v>
      </c>
      <c r="G33" s="1773">
        <v>0</v>
      </c>
      <c r="H33" s="1758">
        <v>0</v>
      </c>
      <c r="I33" s="1758">
        <v>68909</v>
      </c>
      <c r="J33" s="1772" t="e">
        <v>#DIV/0!</v>
      </c>
      <c r="K33" s="1774">
        <v>98770</v>
      </c>
      <c r="L33" s="1773">
        <v>0</v>
      </c>
      <c r="M33" s="1758">
        <v>0</v>
      </c>
      <c r="N33" s="1758">
        <v>68909</v>
      </c>
      <c r="O33" s="1757" t="e">
        <v>#DIV/0!</v>
      </c>
      <c r="P33" s="1774">
        <v>98770</v>
      </c>
      <c r="Q33" s="1773">
        <v>0</v>
      </c>
      <c r="R33" s="1758">
        <v>0</v>
      </c>
      <c r="S33" s="1758">
        <v>0</v>
      </c>
      <c r="T33" s="1757" t="e">
        <v>#DIV/0!</v>
      </c>
      <c r="U33" s="1774">
        <v>0</v>
      </c>
      <c r="V33" s="1773">
        <v>0</v>
      </c>
      <c r="W33" s="1758">
        <v>0</v>
      </c>
      <c r="X33" s="1758">
        <v>0</v>
      </c>
      <c r="Y33" s="1757" t="e">
        <v>#DIV/0!</v>
      </c>
      <c r="Z33" s="1774">
        <v>0</v>
      </c>
    </row>
    <row r="34" spans="4:26" ht="9.75">
      <c r="D34" s="2306" t="s">
        <v>343</v>
      </c>
      <c r="E34" s="2306"/>
      <c r="F34" s="1811" t="s">
        <v>25</v>
      </c>
      <c r="G34" s="1825">
        <v>26929</v>
      </c>
      <c r="H34" s="1828">
        <v>29093</v>
      </c>
      <c r="I34" s="1828">
        <v>29087</v>
      </c>
      <c r="J34" s="1768">
        <v>99.979376482315331</v>
      </c>
      <c r="K34" s="1821">
        <v>25310</v>
      </c>
      <c r="L34" s="1790">
        <v>24745</v>
      </c>
      <c r="M34" s="1760">
        <v>29074</v>
      </c>
      <c r="N34" s="1760">
        <v>29062</v>
      </c>
      <c r="O34" s="1762">
        <v>99.95872600949302</v>
      </c>
      <c r="P34" s="1791">
        <v>25156</v>
      </c>
      <c r="Q34" s="1790">
        <v>29112</v>
      </c>
      <c r="R34" s="1760">
        <v>29112</v>
      </c>
      <c r="S34" s="1760">
        <v>29112</v>
      </c>
      <c r="T34" s="1762">
        <v>100</v>
      </c>
      <c r="U34" s="1791">
        <v>25771</v>
      </c>
      <c r="V34" s="1790"/>
      <c r="W34" s="1760"/>
      <c r="X34" s="1760"/>
      <c r="Y34" s="1762" t="e">
        <v>#DIV/0!</v>
      </c>
      <c r="Z34" s="1791"/>
    </row>
    <row r="35" spans="4:26" ht="9.75">
      <c r="D35" s="2318" t="s">
        <v>344</v>
      </c>
      <c r="E35" s="2318"/>
      <c r="F35" s="1812" t="s">
        <v>26</v>
      </c>
      <c r="G35" s="1826">
        <v>21.8</v>
      </c>
      <c r="H35" s="1829">
        <v>21.8</v>
      </c>
      <c r="I35" s="1829">
        <v>21.8</v>
      </c>
      <c r="J35" s="1768">
        <v>100</v>
      </c>
      <c r="K35" s="1822">
        <v>21.8</v>
      </c>
      <c r="L35" s="1824">
        <v>18</v>
      </c>
      <c r="M35" s="1827">
        <v>18</v>
      </c>
      <c r="N35" s="1827">
        <v>18</v>
      </c>
      <c r="O35" s="1762">
        <v>100</v>
      </c>
      <c r="P35" s="1820">
        <v>18</v>
      </c>
      <c r="Q35" s="1824">
        <v>3.8</v>
      </c>
      <c r="R35" s="1827">
        <v>3.8</v>
      </c>
      <c r="S35" s="1827">
        <v>3.8</v>
      </c>
      <c r="T35" s="1762">
        <v>100</v>
      </c>
      <c r="U35" s="1820">
        <v>3.8</v>
      </c>
      <c r="V35" s="1790"/>
      <c r="W35" s="1760"/>
      <c r="X35" s="1760"/>
      <c r="Y35" s="1762" t="e">
        <v>#DIV/0!</v>
      </c>
      <c r="Z35" s="1791"/>
    </row>
    <row r="36" spans="4:26" ht="9.75">
      <c r="D36" s="2318" t="s">
        <v>345</v>
      </c>
      <c r="E36" s="2318"/>
      <c r="F36" s="1812" t="s">
        <v>26</v>
      </c>
      <c r="G36" s="1825">
        <v>22</v>
      </c>
      <c r="H36" s="1828">
        <v>22</v>
      </c>
      <c r="I36" s="1828">
        <v>22</v>
      </c>
      <c r="J36" s="1768">
        <v>100</v>
      </c>
      <c r="K36" s="1821">
        <v>22</v>
      </c>
      <c r="L36" s="1790">
        <v>20</v>
      </c>
      <c r="M36" s="1760">
        <v>20</v>
      </c>
      <c r="N36" s="1760">
        <v>20</v>
      </c>
      <c r="O36" s="1762">
        <v>100</v>
      </c>
      <c r="P36" s="1791">
        <v>20</v>
      </c>
      <c r="Q36" s="1790">
        <v>10</v>
      </c>
      <c r="R36" s="1760">
        <v>10</v>
      </c>
      <c r="S36" s="1760">
        <v>10</v>
      </c>
      <c r="T36" s="1762">
        <v>100</v>
      </c>
      <c r="U36" s="1791">
        <v>10</v>
      </c>
      <c r="V36" s="1790"/>
      <c r="W36" s="1760"/>
      <c r="X36" s="1760"/>
      <c r="Y36" s="1762" t="e">
        <v>#DIV/0!</v>
      </c>
      <c r="Z36" s="1791"/>
    </row>
    <row r="37" spans="4:26" ht="10.5" thickBot="1">
      <c r="D37" s="2319" t="s">
        <v>347</v>
      </c>
      <c r="E37" s="2319"/>
      <c r="F37" s="1813" t="s">
        <v>348</v>
      </c>
      <c r="G37" s="1830">
        <v>11</v>
      </c>
      <c r="H37" s="1831">
        <v>5</v>
      </c>
      <c r="I37" s="1831">
        <v>5</v>
      </c>
      <c r="J37" s="1779">
        <v>100</v>
      </c>
      <c r="K37" s="1823"/>
      <c r="L37" s="1792">
        <v>11</v>
      </c>
      <c r="M37" s="1793">
        <v>5</v>
      </c>
      <c r="N37" s="1793">
        <v>5</v>
      </c>
      <c r="O37" s="1794">
        <v>100</v>
      </c>
      <c r="P37" s="1795"/>
      <c r="Q37" s="1792"/>
      <c r="R37" s="1793"/>
      <c r="S37" s="1793"/>
      <c r="T37" s="1794" t="e">
        <v>#DIV/0!</v>
      </c>
      <c r="U37" s="1795"/>
      <c r="V37" s="1792"/>
      <c r="W37" s="1793"/>
      <c r="X37" s="1793"/>
      <c r="Y37" s="1794" t="e">
        <v>#DIV/0!</v>
      </c>
      <c r="Z37" s="1795"/>
    </row>
  </sheetData>
  <mergeCells count="39">
    <mergeCell ref="A1:X1"/>
    <mergeCell ref="D11:E11"/>
    <mergeCell ref="G4:G5"/>
    <mergeCell ref="D12:E12"/>
    <mergeCell ref="M4:O4"/>
    <mergeCell ref="D6:E6"/>
    <mergeCell ref="D7:E7"/>
    <mergeCell ref="D8:E8"/>
    <mergeCell ref="D10:E10"/>
    <mergeCell ref="V4:V5"/>
    <mergeCell ref="W4:Y4"/>
    <mergeCell ref="D36:E36"/>
    <mergeCell ref="D37:E37"/>
    <mergeCell ref="D13:E13"/>
    <mergeCell ref="D15:E15"/>
    <mergeCell ref="D16:E16"/>
    <mergeCell ref="D18:E18"/>
    <mergeCell ref="D19:E19"/>
    <mergeCell ref="D34:E34"/>
    <mergeCell ref="D35:E35"/>
    <mergeCell ref="D20:E20"/>
    <mergeCell ref="D21:E21"/>
    <mergeCell ref="D22:E22"/>
    <mergeCell ref="D26:E26"/>
    <mergeCell ref="D29:E29"/>
    <mergeCell ref="Z4:Z5"/>
    <mergeCell ref="V3:Z3"/>
    <mergeCell ref="D3:E5"/>
    <mergeCell ref="F3:F5"/>
    <mergeCell ref="R4:T4"/>
    <mergeCell ref="P4:P5"/>
    <mergeCell ref="Q3:U3"/>
    <mergeCell ref="H4:J4"/>
    <mergeCell ref="U4:U5"/>
    <mergeCell ref="K4:K5"/>
    <mergeCell ref="L3:P3"/>
    <mergeCell ref="L4:L5"/>
    <mergeCell ref="G3:K3"/>
    <mergeCell ref="Q4:Q5"/>
  </mergeCells>
  <pageMargins left="0.23622047244094491" right="0.23622047244094491" top="0.74803149606299213" bottom="0.74803149606299213" header="0.31496062992125984" footer="0.31496062992125984"/>
  <pageSetup paperSize="9" firstPageNumber="123" orientation="landscape" useFirstPageNumber="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
  <sheetViews>
    <sheetView zoomScaleNormal="100"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9" ht="18.75">
      <c r="A1" s="1834" t="s">
        <v>1324</v>
      </c>
      <c r="B1" s="1834"/>
      <c r="C1" s="1834"/>
      <c r="D1" s="1834"/>
      <c r="E1" s="1834"/>
      <c r="F1" s="1834"/>
      <c r="G1" s="1834"/>
      <c r="H1" s="1834"/>
      <c r="I1" s="1834"/>
    </row>
    <row r="3" spans="1:9">
      <c r="A3" s="2436" t="s">
        <v>349</v>
      </c>
      <c r="B3" s="2436"/>
      <c r="C3" s="2436"/>
      <c r="D3" s="2436"/>
      <c r="E3" s="2436"/>
      <c r="F3" s="2436"/>
      <c r="G3" s="2436"/>
      <c r="H3" s="2436"/>
      <c r="I3" s="2436"/>
    </row>
    <row r="4" spans="1:9">
      <c r="A4" s="1832"/>
      <c r="B4" s="1832"/>
      <c r="C4" s="1832"/>
      <c r="D4" s="1832"/>
      <c r="E4" s="1832"/>
      <c r="F4" s="1832"/>
      <c r="G4" s="1832"/>
      <c r="H4" s="1832"/>
      <c r="I4" s="1832"/>
    </row>
    <row r="5" spans="1:9">
      <c r="A5" s="2458" t="s">
        <v>76</v>
      </c>
      <c r="B5" s="2459"/>
      <c r="C5" s="1871" t="s">
        <v>25</v>
      </c>
      <c r="D5" s="2431" t="s">
        <v>350</v>
      </c>
      <c r="E5" s="2431"/>
      <c r="F5" s="2431"/>
      <c r="G5" s="2431"/>
      <c r="H5" s="2431"/>
      <c r="I5" s="2431"/>
    </row>
    <row r="6" spans="1:9">
      <c r="A6" s="2460" t="s">
        <v>351</v>
      </c>
      <c r="B6" s="2460"/>
      <c r="C6" s="1846">
        <v>68909.11</v>
      </c>
      <c r="D6" s="2463"/>
      <c r="E6" s="2464"/>
      <c r="F6" s="2464"/>
      <c r="G6" s="2464"/>
      <c r="H6" s="2464"/>
      <c r="I6" s="2465"/>
    </row>
    <row r="7" spans="1:9" ht="22.5" customHeight="1">
      <c r="A7" s="2461" t="s">
        <v>77</v>
      </c>
      <c r="B7" s="2462"/>
      <c r="C7" s="1842">
        <v>68909.11</v>
      </c>
      <c r="D7" s="2454" t="s">
        <v>1325</v>
      </c>
      <c r="E7" s="2454"/>
      <c r="F7" s="2454"/>
      <c r="G7" s="2454"/>
      <c r="H7" s="2454"/>
      <c r="I7" s="2455"/>
    </row>
    <row r="8" spans="1:9">
      <c r="A8" s="2440" t="s">
        <v>78</v>
      </c>
      <c r="B8" s="2441"/>
      <c r="C8" s="1843"/>
      <c r="D8" s="2454"/>
      <c r="E8" s="2454"/>
      <c r="F8" s="2454"/>
      <c r="G8" s="2454"/>
      <c r="H8" s="2454"/>
      <c r="I8" s="2455"/>
    </row>
    <row r="9" spans="1:9">
      <c r="A9" s="2456" t="s">
        <v>79</v>
      </c>
      <c r="B9" s="2457"/>
      <c r="C9" s="1877"/>
      <c r="D9" s="2419"/>
      <c r="E9" s="2420"/>
      <c r="F9" s="2420"/>
      <c r="G9" s="2420"/>
      <c r="H9" s="2420"/>
      <c r="I9" s="2421"/>
    </row>
    <row r="10" spans="1:9">
      <c r="A10" s="1832"/>
      <c r="B10" s="1832"/>
      <c r="C10" s="1835"/>
      <c r="D10" s="1832"/>
      <c r="E10" s="1832"/>
      <c r="F10" s="1832"/>
      <c r="G10" s="1832"/>
      <c r="H10" s="1832"/>
      <c r="I10" s="1832"/>
    </row>
    <row r="11" spans="1:9">
      <c r="A11" s="2436" t="s">
        <v>354</v>
      </c>
      <c r="B11" s="2436"/>
      <c r="C11" s="2436"/>
      <c r="D11" s="2436"/>
      <c r="E11" s="2436"/>
      <c r="F11" s="2436"/>
      <c r="G11" s="2436"/>
      <c r="H11" s="2436"/>
      <c r="I11" s="2436"/>
    </row>
    <row r="12" spans="1:9">
      <c r="A12" s="1832"/>
      <c r="B12" s="1832"/>
      <c r="C12" s="1835"/>
      <c r="D12" s="1855"/>
      <c r="E12" s="1855"/>
      <c r="F12" s="1855"/>
      <c r="G12" s="1855"/>
      <c r="H12" s="1855"/>
      <c r="I12" s="1855"/>
    </row>
    <row r="13" spans="1:9">
      <c r="A13" s="1871" t="s">
        <v>76</v>
      </c>
      <c r="B13" s="1871" t="s">
        <v>80</v>
      </c>
      <c r="C13" s="1871" t="s">
        <v>25</v>
      </c>
      <c r="D13" s="1857"/>
      <c r="E13" s="1857"/>
      <c r="F13" s="1857"/>
      <c r="G13" s="1857"/>
      <c r="H13" s="1857"/>
      <c r="I13" s="1857"/>
    </row>
    <row r="14" spans="1:9">
      <c r="A14" s="1878" t="s">
        <v>81</v>
      </c>
      <c r="B14" s="1847"/>
      <c r="C14" s="1879">
        <v>0</v>
      </c>
      <c r="D14" s="1858"/>
      <c r="E14" s="1858"/>
      <c r="F14" s="1858"/>
      <c r="G14" s="1858"/>
      <c r="H14" s="1858"/>
      <c r="I14" s="1858"/>
    </row>
    <row r="15" spans="1:9">
      <c r="A15" s="2437" t="s">
        <v>82</v>
      </c>
      <c r="B15" s="1869" t="s">
        <v>94</v>
      </c>
      <c r="C15" s="1880">
        <v>0</v>
      </c>
      <c r="D15" s="1858"/>
      <c r="E15" s="1858"/>
      <c r="F15" s="1858"/>
      <c r="G15" s="1858"/>
      <c r="H15" s="1858"/>
      <c r="I15" s="1858"/>
    </row>
    <row r="16" spans="1:9">
      <c r="A16" s="2438"/>
      <c r="B16" s="1838" t="s">
        <v>83</v>
      </c>
      <c r="C16" s="1881">
        <v>48909.11</v>
      </c>
      <c r="D16" s="1853"/>
      <c r="E16" s="1853"/>
      <c r="F16" s="1853"/>
      <c r="G16" s="1853"/>
      <c r="H16" s="1853"/>
      <c r="I16" s="1853"/>
    </row>
    <row r="17" spans="1:9">
      <c r="A17" s="2439"/>
      <c r="B17" s="1840" t="s">
        <v>84</v>
      </c>
      <c r="C17" s="1882">
        <v>20000</v>
      </c>
      <c r="D17" s="1859"/>
      <c r="E17" s="1859"/>
      <c r="F17" s="1859"/>
      <c r="G17" s="1859"/>
      <c r="H17" s="1859"/>
      <c r="I17" s="1859"/>
    </row>
    <row r="18" spans="1:9">
      <c r="A18" s="1870" t="s">
        <v>351</v>
      </c>
      <c r="B18" s="1851"/>
      <c r="C18" s="1852">
        <v>68909.11</v>
      </c>
      <c r="D18" s="1854"/>
      <c r="E18" s="1854"/>
      <c r="F18" s="1854"/>
      <c r="G18" s="1854"/>
      <c r="H18" s="1854"/>
      <c r="I18" s="1854"/>
    </row>
    <row r="19" spans="1:9">
      <c r="A19" s="1850"/>
      <c r="B19" s="1848"/>
      <c r="C19" s="1849"/>
      <c r="D19" s="1856"/>
      <c r="E19" s="1856"/>
      <c r="F19" s="1856"/>
      <c r="G19" s="1856"/>
      <c r="H19" s="1856"/>
      <c r="I19" s="1856"/>
    </row>
    <row r="20" spans="1:9">
      <c r="A20" s="2436" t="s">
        <v>355</v>
      </c>
      <c r="B20" s="2436"/>
      <c r="C20" s="2436"/>
      <c r="D20" s="2436"/>
      <c r="E20" s="2436"/>
      <c r="F20" s="2436"/>
      <c r="G20" s="2436"/>
      <c r="H20" s="2436"/>
      <c r="I20" s="2436"/>
    </row>
    <row r="21" spans="1:9">
      <c r="A21" s="1832"/>
      <c r="B21" s="1832"/>
      <c r="C21" s="1835"/>
      <c r="D21" s="1832"/>
      <c r="E21" s="1832"/>
      <c r="F21" s="1832"/>
      <c r="G21" s="1832"/>
      <c r="H21" s="1832"/>
      <c r="I21" s="1832"/>
    </row>
    <row r="22" spans="1:9">
      <c r="A22" s="1871" t="s">
        <v>80</v>
      </c>
      <c r="B22" s="1871" t="s">
        <v>356</v>
      </c>
      <c r="C22" s="1872" t="s">
        <v>357</v>
      </c>
      <c r="D22" s="1871" t="s">
        <v>358</v>
      </c>
      <c r="E22" s="1871" t="s">
        <v>359</v>
      </c>
      <c r="F22" s="2431" t="s">
        <v>360</v>
      </c>
      <c r="G22" s="2431"/>
      <c r="H22" s="2431"/>
      <c r="I22" s="2431"/>
    </row>
    <row r="23" spans="1:9" ht="56.25" customHeight="1">
      <c r="A23" s="1883" t="s">
        <v>85</v>
      </c>
      <c r="B23" s="1837">
        <v>139026.72</v>
      </c>
      <c r="C23" s="1837">
        <v>98769.87</v>
      </c>
      <c r="D23" s="1837">
        <v>0</v>
      </c>
      <c r="E23" s="1837">
        <v>237796.59</v>
      </c>
      <c r="F23" s="2572" t="s">
        <v>1326</v>
      </c>
      <c r="G23" s="2573"/>
      <c r="H23" s="2573"/>
      <c r="I23" s="2574"/>
    </row>
    <row r="24" spans="1:9" ht="25.5" customHeight="1">
      <c r="A24" s="1884" t="s">
        <v>86</v>
      </c>
      <c r="B24" s="1839">
        <v>235464.2</v>
      </c>
      <c r="C24" s="1839">
        <v>398350</v>
      </c>
      <c r="D24" s="1839">
        <v>362100</v>
      </c>
      <c r="E24" s="1839">
        <v>271714.19999999995</v>
      </c>
      <c r="F24" s="2415" t="s">
        <v>1327</v>
      </c>
      <c r="G24" s="2575"/>
      <c r="H24" s="2575"/>
      <c r="I24" s="2576"/>
    </row>
    <row r="25" spans="1:9" ht="24.75" customHeight="1">
      <c r="A25" s="1884" t="s">
        <v>84</v>
      </c>
      <c r="B25" s="1839">
        <v>110135</v>
      </c>
      <c r="C25" s="1839">
        <v>0</v>
      </c>
      <c r="D25" s="1839">
        <v>0</v>
      </c>
      <c r="E25" s="1839">
        <v>110135</v>
      </c>
      <c r="F25" s="2415" t="s">
        <v>1328</v>
      </c>
      <c r="G25" s="2575"/>
      <c r="H25" s="2575"/>
      <c r="I25" s="2576"/>
    </row>
    <row r="26" spans="1:9" ht="24" customHeight="1">
      <c r="A26" s="1885" t="s">
        <v>87</v>
      </c>
      <c r="B26" s="1841">
        <v>25207.040000000001</v>
      </c>
      <c r="C26" s="1841">
        <v>155978</v>
      </c>
      <c r="D26" s="1841">
        <v>160514</v>
      </c>
      <c r="E26" s="1839">
        <v>20671.040000000008</v>
      </c>
      <c r="F26" s="2577" t="s">
        <v>1329</v>
      </c>
      <c r="G26" s="2578"/>
      <c r="H26" s="2578"/>
      <c r="I26" s="2579"/>
    </row>
    <row r="27" spans="1:9">
      <c r="A27" s="1845" t="s">
        <v>34</v>
      </c>
      <c r="B27" s="1846">
        <v>509832.96000000002</v>
      </c>
      <c r="C27" s="1846">
        <v>653097.87</v>
      </c>
      <c r="D27" s="1846">
        <v>522614</v>
      </c>
      <c r="E27" s="1846">
        <v>640316.82999999996</v>
      </c>
      <c r="F27" s="2430"/>
      <c r="G27" s="2430"/>
      <c r="H27" s="2430"/>
      <c r="I27" s="2430"/>
    </row>
    <row r="28" spans="1:9">
      <c r="A28" s="1832"/>
      <c r="B28" s="1832"/>
      <c r="C28" s="1835"/>
      <c r="D28" s="1832"/>
      <c r="E28" s="1832"/>
      <c r="F28" s="1832"/>
      <c r="G28" s="1832"/>
      <c r="H28" s="1832"/>
      <c r="I28" s="1832"/>
    </row>
    <row r="29" spans="1:9">
      <c r="A29" s="2436" t="s">
        <v>365</v>
      </c>
      <c r="B29" s="2436"/>
      <c r="C29" s="2436"/>
      <c r="D29" s="2436"/>
      <c r="E29" s="2436"/>
      <c r="F29" s="2436"/>
      <c r="G29" s="2436"/>
      <c r="H29" s="2436"/>
      <c r="I29" s="2436"/>
    </row>
    <row r="30" spans="1:9">
      <c r="A30" s="1832"/>
      <c r="B30" s="1832"/>
      <c r="C30" s="1835"/>
      <c r="D30" s="1832"/>
      <c r="E30" s="1832"/>
      <c r="F30" s="1832"/>
      <c r="G30" s="1832"/>
      <c r="H30" s="1832"/>
      <c r="I30" s="1832"/>
    </row>
    <row r="31" spans="1:9">
      <c r="A31" s="1871" t="s">
        <v>88</v>
      </c>
      <c r="B31" s="1871" t="s">
        <v>25</v>
      </c>
      <c r="C31" s="1872" t="s">
        <v>89</v>
      </c>
      <c r="D31" s="2431" t="s">
        <v>90</v>
      </c>
      <c r="E31" s="2431"/>
      <c r="F31" s="2431"/>
      <c r="G31" s="2431"/>
      <c r="H31" s="2431"/>
      <c r="I31" s="2431"/>
    </row>
    <row r="32" spans="1:9" ht="38.25" customHeight="1">
      <c r="A32" s="1888" t="s">
        <v>276</v>
      </c>
      <c r="B32" s="1837">
        <v>22660</v>
      </c>
      <c r="C32" s="1844"/>
      <c r="D32" s="2442" t="s">
        <v>1330</v>
      </c>
      <c r="E32" s="2443"/>
      <c r="F32" s="2443"/>
      <c r="G32" s="2443"/>
      <c r="H32" s="2443"/>
      <c r="I32" s="2444"/>
    </row>
    <row r="33" spans="1:9">
      <c r="A33" s="1886" t="s">
        <v>34</v>
      </c>
      <c r="B33" s="1887">
        <v>22660</v>
      </c>
      <c r="C33" s="2432"/>
      <c r="D33" s="2432"/>
      <c r="E33" s="2432"/>
      <c r="F33" s="2432"/>
      <c r="G33" s="2432"/>
      <c r="H33" s="2432"/>
      <c r="I33" s="2433"/>
    </row>
    <row r="34" spans="1:9">
      <c r="A34" s="1832"/>
      <c r="B34" s="1832"/>
      <c r="C34" s="1835"/>
      <c r="D34" s="1832"/>
      <c r="E34" s="1832"/>
      <c r="F34" s="1832"/>
      <c r="G34" s="1832"/>
      <c r="H34" s="1832"/>
      <c r="I34" s="1832"/>
    </row>
    <row r="35" spans="1:9">
      <c r="A35" s="2436" t="s">
        <v>367</v>
      </c>
      <c r="B35" s="2436"/>
      <c r="C35" s="2436"/>
      <c r="D35" s="2436"/>
      <c r="E35" s="2436"/>
      <c r="F35" s="2436"/>
      <c r="G35" s="2436"/>
      <c r="H35" s="2436"/>
      <c r="I35" s="2436"/>
    </row>
    <row r="36" spans="1:9">
      <c r="A36" s="1832"/>
      <c r="B36" s="1832"/>
      <c r="C36" s="1835"/>
      <c r="D36" s="1832"/>
      <c r="E36" s="1832"/>
      <c r="F36" s="1832"/>
      <c r="G36" s="1832"/>
      <c r="H36" s="1832"/>
      <c r="I36" s="1832"/>
    </row>
    <row r="37" spans="1:9">
      <c r="A37" s="1871" t="s">
        <v>88</v>
      </c>
      <c r="B37" s="1871" t="s">
        <v>25</v>
      </c>
      <c r="C37" s="1872" t="s">
        <v>89</v>
      </c>
      <c r="D37" s="2431" t="s">
        <v>90</v>
      </c>
      <c r="E37" s="2431"/>
      <c r="F37" s="2431"/>
      <c r="G37" s="2431"/>
      <c r="H37" s="2431"/>
      <c r="I37" s="2431"/>
    </row>
    <row r="38" spans="1:9">
      <c r="A38" s="1888" t="s">
        <v>1331</v>
      </c>
      <c r="B38" s="1837"/>
      <c r="C38" s="1844"/>
      <c r="D38" s="2468"/>
      <c r="E38" s="2469"/>
      <c r="F38" s="2469"/>
      <c r="G38" s="2469"/>
      <c r="H38" s="2469"/>
      <c r="I38" s="2470"/>
    </row>
    <row r="39" spans="1:9">
      <c r="A39" s="1845" t="s">
        <v>34</v>
      </c>
      <c r="B39" s="1846">
        <v>0</v>
      </c>
      <c r="C39" s="2434"/>
      <c r="D39" s="2435"/>
      <c r="E39" s="2435"/>
      <c r="F39" s="2435"/>
      <c r="G39" s="2435"/>
      <c r="H39" s="2435"/>
      <c r="I39" s="2435"/>
    </row>
    <row r="40" spans="1:9">
      <c r="A40" s="1832"/>
      <c r="B40" s="1832"/>
      <c r="C40" s="1835"/>
      <c r="D40" s="1832"/>
      <c r="E40" s="1832"/>
      <c r="F40" s="1832"/>
      <c r="G40" s="1832"/>
      <c r="H40" s="1832"/>
      <c r="I40" s="1832"/>
    </row>
    <row r="41" spans="1:9">
      <c r="A41" s="2436" t="s">
        <v>369</v>
      </c>
      <c r="B41" s="2436"/>
      <c r="C41" s="2436"/>
      <c r="D41" s="2436"/>
      <c r="E41" s="2436"/>
      <c r="F41" s="2436"/>
      <c r="G41" s="2436"/>
      <c r="H41" s="2436"/>
      <c r="I41" s="2436"/>
    </row>
    <row r="42" spans="1:9">
      <c r="A42" s="1832"/>
      <c r="B42" s="1832"/>
      <c r="C42" s="1836"/>
      <c r="D42" s="1832"/>
      <c r="E42" s="1832"/>
      <c r="F42" s="1832"/>
      <c r="G42" s="1832"/>
      <c r="H42" s="1832"/>
      <c r="I42" s="1832"/>
    </row>
    <row r="43" spans="1:9">
      <c r="A43" s="1871" t="s">
        <v>25</v>
      </c>
      <c r="B43" s="1872" t="s">
        <v>370</v>
      </c>
      <c r="C43" s="2410" t="s">
        <v>91</v>
      </c>
      <c r="D43" s="2410"/>
      <c r="E43" s="2410"/>
      <c r="F43" s="2410"/>
      <c r="G43" s="2410"/>
      <c r="H43" s="2410"/>
      <c r="I43" s="2410"/>
    </row>
    <row r="44" spans="1:9">
      <c r="A44" s="1889" t="s">
        <v>1332</v>
      </c>
      <c r="B44" s="1863"/>
      <c r="C44" s="2422"/>
      <c r="D44" s="2422"/>
      <c r="E44" s="2422"/>
      <c r="F44" s="2422"/>
      <c r="G44" s="2422"/>
      <c r="H44" s="2422"/>
      <c r="I44" s="2423"/>
    </row>
    <row r="45" spans="1:9">
      <c r="A45" s="1832"/>
      <c r="B45" s="1832"/>
      <c r="C45" s="1836"/>
      <c r="D45" s="1832"/>
      <c r="E45" s="1832"/>
      <c r="F45" s="1832"/>
      <c r="G45" s="1832"/>
      <c r="H45" s="1832"/>
      <c r="I45" s="1832"/>
    </row>
    <row r="46" spans="1:9">
      <c r="A46" s="2436" t="s">
        <v>372</v>
      </c>
      <c r="B46" s="2436"/>
      <c r="C46" s="2436"/>
      <c r="D46" s="2436"/>
      <c r="E46" s="2436"/>
      <c r="F46" s="2436"/>
      <c r="G46" s="2436"/>
      <c r="H46" s="2436"/>
      <c r="I46" s="2436"/>
    </row>
    <row r="47" spans="1:9">
      <c r="A47" s="1832"/>
      <c r="B47" s="1832"/>
      <c r="C47" s="1836"/>
      <c r="D47" s="1832"/>
      <c r="E47" s="1832"/>
      <c r="F47" s="1832"/>
      <c r="G47" s="1832"/>
      <c r="H47" s="1832"/>
      <c r="I47" s="1832"/>
    </row>
    <row r="48" spans="1:9" ht="31.5">
      <c r="A48" s="2481" t="s">
        <v>373</v>
      </c>
      <c r="B48" s="2482"/>
      <c r="C48" s="1873" t="s">
        <v>227</v>
      </c>
      <c r="D48" s="1873" t="s">
        <v>137</v>
      </c>
      <c r="E48" s="1873" t="s">
        <v>138</v>
      </c>
      <c r="F48" s="1873" t="s">
        <v>374</v>
      </c>
      <c r="G48" s="1873" t="s">
        <v>228</v>
      </c>
      <c r="H48" s="1833"/>
      <c r="I48" s="1833"/>
    </row>
    <row r="49" spans="1:7" ht="15">
      <c r="A49" s="2510" t="s">
        <v>1333</v>
      </c>
      <c r="B49" s="2838"/>
      <c r="C49" s="1865" t="s">
        <v>936</v>
      </c>
      <c r="D49" s="1864"/>
      <c r="E49" s="1864">
        <v>200000</v>
      </c>
      <c r="F49" s="1866" t="s">
        <v>1334</v>
      </c>
      <c r="G49" s="1890">
        <v>43927</v>
      </c>
    </row>
    <row r="50" spans="1:7" ht="15">
      <c r="A50" s="2510" t="s">
        <v>1335</v>
      </c>
      <c r="B50" s="2838"/>
      <c r="C50" s="1867" t="s">
        <v>1336</v>
      </c>
      <c r="D50" s="1868"/>
      <c r="E50" s="1868">
        <v>-200000</v>
      </c>
      <c r="F50" s="1868" t="s">
        <v>1334</v>
      </c>
      <c r="G50" s="1891">
        <v>43927</v>
      </c>
    </row>
    <row r="51" spans="1:7" ht="15">
      <c r="A51" s="2510" t="s">
        <v>1337</v>
      </c>
      <c r="B51" s="2838"/>
      <c r="C51" s="1867" t="s">
        <v>155</v>
      </c>
      <c r="D51" s="1868">
        <v>1276000</v>
      </c>
      <c r="E51" s="1868"/>
      <c r="F51" s="1868" t="s">
        <v>1338</v>
      </c>
      <c r="G51" s="1891">
        <v>43927</v>
      </c>
    </row>
    <row r="52" spans="1:7" ht="15">
      <c r="A52" s="2510" t="s">
        <v>1339</v>
      </c>
      <c r="B52" s="2838"/>
      <c r="C52" s="1867" t="s">
        <v>139</v>
      </c>
      <c r="D52" s="1868"/>
      <c r="E52" s="1868">
        <v>935000</v>
      </c>
      <c r="F52" s="1868" t="s">
        <v>1338</v>
      </c>
      <c r="G52" s="1891">
        <v>43927</v>
      </c>
    </row>
    <row r="53" spans="1:7" ht="15">
      <c r="A53" s="2510" t="s">
        <v>1340</v>
      </c>
      <c r="B53" s="2838"/>
      <c r="C53" s="1867" t="s">
        <v>1341</v>
      </c>
      <c r="D53" s="1868"/>
      <c r="E53" s="1868">
        <v>320000</v>
      </c>
      <c r="F53" s="1868" t="s">
        <v>1338</v>
      </c>
      <c r="G53" s="1891">
        <v>43927</v>
      </c>
    </row>
    <row r="54" spans="1:7" ht="15">
      <c r="A54" s="2510" t="s">
        <v>1342</v>
      </c>
      <c r="B54" s="2838"/>
      <c r="C54" s="1867" t="s">
        <v>144</v>
      </c>
      <c r="D54" s="1868"/>
      <c r="E54" s="1868">
        <v>21000</v>
      </c>
      <c r="F54" s="1868" t="s">
        <v>1338</v>
      </c>
      <c r="G54" s="1891">
        <v>43927</v>
      </c>
    </row>
    <row r="55" spans="1:7" ht="15">
      <c r="A55" s="2510" t="s">
        <v>1343</v>
      </c>
      <c r="B55" s="2838"/>
      <c r="C55" s="1867" t="s">
        <v>155</v>
      </c>
      <c r="D55" s="1868">
        <v>220000</v>
      </c>
      <c r="E55" s="1868"/>
      <c r="F55" s="1868" t="s">
        <v>1344</v>
      </c>
      <c r="G55" s="1891">
        <v>43927</v>
      </c>
    </row>
    <row r="56" spans="1:7" ht="15">
      <c r="A56" s="2510" t="s">
        <v>1345</v>
      </c>
      <c r="B56" s="2838"/>
      <c r="C56" s="1867" t="s">
        <v>164</v>
      </c>
      <c r="D56" s="1868"/>
      <c r="E56" s="1868">
        <v>220000</v>
      </c>
      <c r="F56" s="1868" t="s">
        <v>1344</v>
      </c>
      <c r="G56" s="1891">
        <v>43927</v>
      </c>
    </row>
    <row r="57" spans="1:7" ht="15">
      <c r="A57" s="2510" t="s">
        <v>1346</v>
      </c>
      <c r="B57" s="2838"/>
      <c r="C57" s="1867" t="s">
        <v>155</v>
      </c>
      <c r="D57" s="1868">
        <v>12000</v>
      </c>
      <c r="E57" s="1868"/>
      <c r="F57" s="1868" t="s">
        <v>1347</v>
      </c>
      <c r="G57" s="1891">
        <v>44000</v>
      </c>
    </row>
    <row r="58" spans="1:7" ht="15">
      <c r="A58" s="2510" t="s">
        <v>1348</v>
      </c>
      <c r="B58" s="2838"/>
      <c r="C58" s="1867" t="s">
        <v>1349</v>
      </c>
      <c r="D58" s="1868"/>
      <c r="E58" s="1868">
        <v>10000</v>
      </c>
      <c r="F58" s="1868" t="s">
        <v>1347</v>
      </c>
      <c r="G58" s="1891">
        <v>44000</v>
      </c>
    </row>
    <row r="59" spans="1:7" ht="15">
      <c r="A59" s="2510" t="s">
        <v>1350</v>
      </c>
      <c r="B59" s="2838"/>
      <c r="C59" s="1867" t="s">
        <v>188</v>
      </c>
      <c r="D59" s="1868"/>
      <c r="E59" s="1868">
        <v>2000</v>
      </c>
      <c r="F59" s="1868" t="s">
        <v>1347</v>
      </c>
      <c r="G59" s="1891">
        <v>44000</v>
      </c>
    </row>
    <row r="60" spans="1:7" ht="15">
      <c r="A60" s="2510" t="s">
        <v>1351</v>
      </c>
      <c r="B60" s="2838"/>
      <c r="C60" s="1867" t="s">
        <v>1352</v>
      </c>
      <c r="D60" s="1868"/>
      <c r="E60" s="1868">
        <v>-170000</v>
      </c>
      <c r="F60" s="1892">
        <v>44194</v>
      </c>
      <c r="G60" s="1891">
        <v>44196</v>
      </c>
    </row>
    <row r="61" spans="1:7" ht="15">
      <c r="A61" s="2510" t="s">
        <v>1353</v>
      </c>
      <c r="B61" s="2838"/>
      <c r="C61" s="1867" t="s">
        <v>1354</v>
      </c>
      <c r="D61" s="1868"/>
      <c r="E61" s="1868">
        <v>170000</v>
      </c>
      <c r="F61" s="1892">
        <v>44194</v>
      </c>
      <c r="G61" s="1891">
        <v>44196</v>
      </c>
    </row>
    <row r="62" spans="1:7" ht="15">
      <c r="A62" s="2510" t="s">
        <v>1355</v>
      </c>
      <c r="B62" s="2838"/>
      <c r="C62" s="1867" t="s">
        <v>185</v>
      </c>
      <c r="D62" s="1868"/>
      <c r="E62" s="1868">
        <v>-20000</v>
      </c>
      <c r="F62" s="1892">
        <v>44196</v>
      </c>
      <c r="G62" s="1891">
        <v>44196</v>
      </c>
    </row>
    <row r="63" spans="1:7" ht="15">
      <c r="A63" s="2510" t="s">
        <v>1356</v>
      </c>
      <c r="B63" s="2838"/>
      <c r="C63" s="1867" t="s">
        <v>1357</v>
      </c>
      <c r="D63" s="1868"/>
      <c r="E63" s="1868">
        <v>20000</v>
      </c>
      <c r="F63" s="1892">
        <v>44196</v>
      </c>
      <c r="G63" s="1891">
        <v>44196</v>
      </c>
    </row>
    <row r="64" spans="1:7" ht="15">
      <c r="A64" s="2510" t="s">
        <v>1358</v>
      </c>
      <c r="B64" s="2838"/>
      <c r="C64" s="1867" t="s">
        <v>1359</v>
      </c>
      <c r="D64" s="1868"/>
      <c r="E64" s="1868">
        <v>-10000</v>
      </c>
      <c r="F64" s="1892">
        <v>44196</v>
      </c>
      <c r="G64" s="1891">
        <v>44196</v>
      </c>
    </row>
    <row r="65" spans="1:9" ht="15">
      <c r="A65" s="2510" t="s">
        <v>1360</v>
      </c>
      <c r="B65" s="2838"/>
      <c r="C65" s="1867" t="s">
        <v>151</v>
      </c>
      <c r="D65" s="1868"/>
      <c r="E65" s="1868">
        <v>4000</v>
      </c>
      <c r="F65" s="1892">
        <v>44196</v>
      </c>
      <c r="G65" s="1891">
        <v>44196</v>
      </c>
      <c r="H65" s="1832"/>
      <c r="I65" s="1832"/>
    </row>
    <row r="66" spans="1:9" ht="15">
      <c r="A66" s="2510" t="s">
        <v>1356</v>
      </c>
      <c r="B66" s="2838"/>
      <c r="C66" s="1867" t="s">
        <v>159</v>
      </c>
      <c r="D66" s="1868"/>
      <c r="E66" s="1868">
        <v>6000</v>
      </c>
      <c r="F66" s="1892">
        <v>44196</v>
      </c>
      <c r="G66" s="1891">
        <v>44196</v>
      </c>
      <c r="H66" s="1832"/>
      <c r="I66" s="1832"/>
    </row>
    <row r="67" spans="1:9" ht="15">
      <c r="A67" s="2510" t="s">
        <v>1361</v>
      </c>
      <c r="B67" s="2838"/>
      <c r="C67" s="1867" t="s">
        <v>188</v>
      </c>
      <c r="D67" s="1868"/>
      <c r="E67" s="1868">
        <v>-1000</v>
      </c>
      <c r="F67" s="1892">
        <v>44196</v>
      </c>
      <c r="G67" s="1891">
        <v>44196</v>
      </c>
      <c r="H67" s="1832"/>
      <c r="I67" s="1832"/>
    </row>
    <row r="68" spans="1:9" ht="15">
      <c r="A68" s="2510" t="s">
        <v>1362</v>
      </c>
      <c r="B68" s="2838"/>
      <c r="C68" s="1867" t="s">
        <v>1363</v>
      </c>
      <c r="D68" s="1868"/>
      <c r="E68" s="1868">
        <v>1000</v>
      </c>
      <c r="F68" s="1892">
        <v>44196</v>
      </c>
      <c r="G68" s="1891">
        <v>44196</v>
      </c>
      <c r="H68" s="1832"/>
      <c r="I68" s="1832"/>
    </row>
    <row r="69" spans="1:9" ht="15">
      <c r="A69" s="2510" t="s">
        <v>1364</v>
      </c>
      <c r="B69" s="2838"/>
      <c r="C69" s="1867" t="s">
        <v>1365</v>
      </c>
      <c r="D69" s="1868"/>
      <c r="E69" s="1868">
        <v>-10000</v>
      </c>
      <c r="F69" s="1892">
        <v>44196</v>
      </c>
      <c r="G69" s="1891">
        <v>44196</v>
      </c>
      <c r="H69" s="1832"/>
      <c r="I69" s="1832"/>
    </row>
    <row r="70" spans="1:9" ht="15">
      <c r="A70" s="2510" t="s">
        <v>1356</v>
      </c>
      <c r="B70" s="2838"/>
      <c r="C70" s="1867" t="s">
        <v>149</v>
      </c>
      <c r="D70" s="1868"/>
      <c r="E70" s="1868">
        <v>10000</v>
      </c>
      <c r="F70" s="1892">
        <v>44196</v>
      </c>
      <c r="G70" s="1891">
        <v>44196</v>
      </c>
      <c r="H70" s="1832"/>
      <c r="I70" s="1832"/>
    </row>
    <row r="71" spans="1:9" ht="15">
      <c r="A71" s="2510" t="s">
        <v>1366</v>
      </c>
      <c r="B71" s="2838"/>
      <c r="C71" s="1867" t="s">
        <v>391</v>
      </c>
      <c r="D71" s="1868"/>
      <c r="E71" s="1868">
        <v>-1000</v>
      </c>
      <c r="F71" s="1892">
        <v>44196</v>
      </c>
      <c r="G71" s="1891">
        <v>44196</v>
      </c>
      <c r="H71" s="1832"/>
      <c r="I71" s="1832"/>
    </row>
    <row r="72" spans="1:9" ht="15">
      <c r="A72" s="2510" t="s">
        <v>1362</v>
      </c>
      <c r="B72" s="2838"/>
      <c r="C72" s="1867" t="s">
        <v>1363</v>
      </c>
      <c r="D72" s="1868"/>
      <c r="E72" s="1868">
        <v>500</v>
      </c>
      <c r="F72" s="1892">
        <v>44196</v>
      </c>
      <c r="G72" s="1891">
        <v>44196</v>
      </c>
      <c r="H72" s="1832"/>
      <c r="I72" s="1832"/>
    </row>
    <row r="73" spans="1:9" ht="15">
      <c r="A73" s="2510" t="s">
        <v>1367</v>
      </c>
      <c r="B73" s="2838"/>
      <c r="C73" s="1867" t="s">
        <v>1368</v>
      </c>
      <c r="D73" s="1868"/>
      <c r="E73" s="1868">
        <v>500</v>
      </c>
      <c r="F73" s="1892">
        <v>44196</v>
      </c>
      <c r="G73" s="1891">
        <v>44196</v>
      </c>
      <c r="H73" s="1832"/>
      <c r="I73" s="1832"/>
    </row>
    <row r="74" spans="1:9" ht="15">
      <c r="A74" s="2510" t="s">
        <v>1369</v>
      </c>
      <c r="B74" s="2838"/>
      <c r="C74" s="1867" t="s">
        <v>1370</v>
      </c>
      <c r="D74" s="1868"/>
      <c r="E74" s="1868">
        <v>-160000</v>
      </c>
      <c r="F74" s="1892">
        <v>44196</v>
      </c>
      <c r="G74" s="1891">
        <v>44196</v>
      </c>
      <c r="H74" s="1832"/>
      <c r="I74" s="1832"/>
    </row>
    <row r="75" spans="1:9" ht="15">
      <c r="A75" s="2836" t="s">
        <v>1371</v>
      </c>
      <c r="B75" s="2837"/>
      <c r="C75" s="1867" t="s">
        <v>1372</v>
      </c>
      <c r="D75" s="1868">
        <v>-111000</v>
      </c>
      <c r="E75" s="1868"/>
      <c r="F75" s="1892">
        <v>44196</v>
      </c>
      <c r="G75" s="1891">
        <v>44196</v>
      </c>
      <c r="H75" s="1832"/>
      <c r="I75" s="1832"/>
    </row>
    <row r="76" spans="1:9" ht="15">
      <c r="A76" s="2510" t="s">
        <v>1373</v>
      </c>
      <c r="B76" s="2838"/>
      <c r="C76" s="1867" t="s">
        <v>1374</v>
      </c>
      <c r="D76" s="1868">
        <v>-45300</v>
      </c>
      <c r="E76" s="1868"/>
      <c r="F76" s="1892">
        <v>44196</v>
      </c>
      <c r="G76" s="1891">
        <v>44196</v>
      </c>
      <c r="H76" s="1832"/>
      <c r="I76" s="1832"/>
    </row>
    <row r="77" spans="1:9" ht="15">
      <c r="A77" s="2839" t="s">
        <v>1375</v>
      </c>
      <c r="B77" s="2840"/>
      <c r="C77" s="1865" t="s">
        <v>1376</v>
      </c>
      <c r="D77" s="1864">
        <v>-3700</v>
      </c>
      <c r="E77" s="1864"/>
      <c r="F77" s="1893">
        <v>44196</v>
      </c>
      <c r="G77" s="1894">
        <v>44196</v>
      </c>
      <c r="H77" s="1832"/>
      <c r="I77" s="1832"/>
    </row>
    <row r="78" spans="1:9">
      <c r="A78" s="2471" t="s">
        <v>220</v>
      </c>
      <c r="B78" s="2472"/>
      <c r="C78" s="1875"/>
      <c r="D78" s="1874">
        <v>1348000</v>
      </c>
      <c r="E78" s="1874">
        <v>1348000</v>
      </c>
      <c r="F78" s="2473"/>
      <c r="G78" s="2474"/>
      <c r="H78" s="1832"/>
      <c r="I78" s="1832"/>
    </row>
    <row r="79" spans="1:9">
      <c r="A79" s="1860"/>
      <c r="B79" s="1860"/>
      <c r="C79" s="1861"/>
      <c r="D79" s="1861"/>
      <c r="E79" s="1862"/>
      <c r="F79" s="1832"/>
      <c r="G79" s="1832"/>
      <c r="H79" s="1832"/>
      <c r="I79" s="1832"/>
    </row>
    <row r="80" spans="1:9">
      <c r="A80" s="2418" t="s">
        <v>439</v>
      </c>
      <c r="B80" s="2418"/>
      <c r="C80" s="2418"/>
      <c r="D80" s="2418"/>
      <c r="E80" s="2418"/>
      <c r="F80" s="2418"/>
      <c r="G80" s="2418"/>
      <c r="H80" s="2418"/>
      <c r="I80" s="2418"/>
    </row>
    <row r="81" spans="1:9">
      <c r="A81" s="1876" t="s">
        <v>1377</v>
      </c>
      <c r="B81" s="1832"/>
      <c r="C81" s="1832"/>
      <c r="D81" s="1832"/>
      <c r="E81" s="1832"/>
      <c r="F81" s="1832"/>
      <c r="G81" s="1832"/>
      <c r="H81" s="1832"/>
      <c r="I81" s="1832"/>
    </row>
    <row r="82" spans="1:9">
      <c r="A82" s="2407"/>
      <c r="B82" s="2408"/>
      <c r="C82" s="2408"/>
      <c r="D82" s="2408"/>
      <c r="E82" s="2408"/>
      <c r="F82" s="2408"/>
      <c r="G82" s="2408"/>
      <c r="H82" s="2408"/>
      <c r="I82" s="2409"/>
    </row>
    <row r="83" spans="1:9">
      <c r="A83" s="2407"/>
      <c r="B83" s="2408"/>
      <c r="C83" s="2408"/>
      <c r="D83" s="2408"/>
      <c r="E83" s="2408"/>
      <c r="F83" s="2408"/>
      <c r="G83" s="2408"/>
      <c r="H83" s="2408"/>
      <c r="I83" s="2409"/>
    </row>
    <row r="84" spans="1:9">
      <c r="A84" s="1832"/>
      <c r="B84" s="1832"/>
      <c r="C84" s="1832"/>
      <c r="D84" s="1832"/>
      <c r="E84" s="1832"/>
      <c r="F84" s="1832"/>
      <c r="G84" s="1832"/>
      <c r="H84" s="1832"/>
      <c r="I84" s="1832"/>
    </row>
    <row r="85" spans="1:9">
      <c r="A85" s="2436" t="s">
        <v>441</v>
      </c>
      <c r="B85" s="2436"/>
      <c r="C85" s="2436"/>
      <c r="D85" s="2436"/>
      <c r="E85" s="2436"/>
      <c r="F85" s="2436"/>
      <c r="G85" s="2436"/>
      <c r="H85" s="2436"/>
      <c r="I85" s="2436"/>
    </row>
    <row r="86" spans="1:9">
      <c r="A86" s="1832"/>
      <c r="B86" s="1832"/>
      <c r="C86" s="1832"/>
      <c r="D86" s="1832"/>
      <c r="E86" s="1832"/>
      <c r="F86" s="1832"/>
      <c r="G86" s="1832"/>
      <c r="H86" s="1832"/>
      <c r="I86" s="1832"/>
    </row>
    <row r="87" spans="1:9" ht="86.25" customHeight="1">
      <c r="A87" s="2407" t="s">
        <v>1378</v>
      </c>
      <c r="B87" s="2408"/>
      <c r="C87" s="2408"/>
      <c r="D87" s="2408"/>
      <c r="E87" s="2408"/>
      <c r="F87" s="2408"/>
      <c r="G87" s="2408"/>
      <c r="H87" s="2408"/>
      <c r="I87" s="2409"/>
    </row>
    <row r="88" spans="1:9">
      <c r="A88" s="1860"/>
      <c r="B88" s="1860"/>
      <c r="C88" s="1860"/>
      <c r="D88" s="1860"/>
      <c r="E88" s="1860"/>
      <c r="F88" s="1860"/>
      <c r="G88" s="1860"/>
      <c r="H88" s="1860"/>
      <c r="I88" s="1860"/>
    </row>
    <row r="89" spans="1:9" ht="15">
      <c r="A89" s="1876" t="s">
        <v>1379</v>
      </c>
      <c r="B89" s="1756"/>
      <c r="C89" s="1756"/>
      <c r="D89" s="1756"/>
      <c r="E89" s="1756"/>
      <c r="F89" s="1756"/>
      <c r="G89" s="1756"/>
      <c r="H89" s="1756"/>
      <c r="I89" s="1756"/>
    </row>
    <row r="90" spans="1:9" ht="15">
      <c r="A90" s="1876" t="s">
        <v>1380</v>
      </c>
      <c r="B90" s="1756"/>
      <c r="C90" s="1756"/>
      <c r="D90" s="1756"/>
      <c r="E90" s="1756"/>
      <c r="F90" s="1756"/>
      <c r="G90" s="1756"/>
      <c r="H90" s="1756"/>
      <c r="I90" s="1756"/>
    </row>
    <row r="91" spans="1:9" ht="15">
      <c r="A91" s="1876"/>
      <c r="B91" s="1756"/>
      <c r="C91" s="1756"/>
      <c r="D91" s="1756"/>
      <c r="E91" s="1756"/>
      <c r="F91" s="1756"/>
      <c r="G91" s="1756"/>
      <c r="H91" s="1756"/>
      <c r="I91" s="1756"/>
    </row>
    <row r="92" spans="1:9" ht="15">
      <c r="A92" s="1876" t="s">
        <v>1230</v>
      </c>
      <c r="B92" s="1756"/>
      <c r="C92" s="1756"/>
      <c r="D92" s="1756"/>
      <c r="E92" s="1756"/>
      <c r="F92" s="1756"/>
      <c r="G92" s="1756"/>
      <c r="H92" s="1756"/>
      <c r="I92" s="1756"/>
    </row>
  </sheetData>
  <mergeCells count="69">
    <mergeCell ref="A58:B58"/>
    <mergeCell ref="A64:B64"/>
    <mergeCell ref="A72:B72"/>
    <mergeCell ref="A73:B73"/>
    <mergeCell ref="A71:B71"/>
    <mergeCell ref="A70:B70"/>
    <mergeCell ref="A60:B60"/>
    <mergeCell ref="A80:I80"/>
    <mergeCell ref="A74:B74"/>
    <mergeCell ref="A87:I87"/>
    <mergeCell ref="A85:I85"/>
    <mergeCell ref="A82:I82"/>
    <mergeCell ref="A83:I83"/>
    <mergeCell ref="F25:I25"/>
    <mergeCell ref="F26:I26"/>
    <mergeCell ref="F22:I22"/>
    <mergeCell ref="F23:I23"/>
    <mergeCell ref="F27:I27"/>
    <mergeCell ref="A63:B63"/>
    <mergeCell ref="C44:I44"/>
    <mergeCell ref="A62:B62"/>
    <mergeCell ref="A61:B61"/>
    <mergeCell ref="A55:B55"/>
    <mergeCell ref="A54:B54"/>
    <mergeCell ref="A53:B53"/>
    <mergeCell ref="A52:B52"/>
    <mergeCell ref="A51:B51"/>
    <mergeCell ref="A50:B50"/>
    <mergeCell ref="A57:B57"/>
    <mergeCell ref="A56:B56"/>
    <mergeCell ref="A46:I46"/>
    <mergeCell ref="A49:B49"/>
    <mergeCell ref="A48:B48"/>
    <mergeCell ref="A59:B59"/>
    <mergeCell ref="C39:I39"/>
    <mergeCell ref="A29:I29"/>
    <mergeCell ref="A35:I35"/>
    <mergeCell ref="A41:I41"/>
    <mergeCell ref="C43:I43"/>
    <mergeCell ref="D38:I38"/>
    <mergeCell ref="D31:I31"/>
    <mergeCell ref="C33:I33"/>
    <mergeCell ref="D37:I37"/>
    <mergeCell ref="A69:B69"/>
    <mergeCell ref="A68:B68"/>
    <mergeCell ref="A67:B67"/>
    <mergeCell ref="A66:B66"/>
    <mergeCell ref="A65:B65"/>
    <mergeCell ref="A78:B78"/>
    <mergeCell ref="F78:G78"/>
    <mergeCell ref="A75:B75"/>
    <mergeCell ref="A76:B76"/>
    <mergeCell ref="A77:B77"/>
    <mergeCell ref="A15:A17"/>
    <mergeCell ref="D32:I32"/>
    <mergeCell ref="A20:I20"/>
    <mergeCell ref="A3:I3"/>
    <mergeCell ref="A11:I11"/>
    <mergeCell ref="A5:B5"/>
    <mergeCell ref="A6:B6"/>
    <mergeCell ref="A7:B7"/>
    <mergeCell ref="A8:B8"/>
    <mergeCell ref="D5:I5"/>
    <mergeCell ref="D6:I6"/>
    <mergeCell ref="D7:I7"/>
    <mergeCell ref="D8:I8"/>
    <mergeCell ref="A9:B9"/>
    <mergeCell ref="D9:I9"/>
    <mergeCell ref="F24:I24"/>
  </mergeCells>
  <pageMargins left="0.23622047244094491" right="0.23622047244094491" top="0.74803149606299213" bottom="0.74803149606299213" header="0.31496062992125984" footer="0.31496062992125984"/>
  <pageSetup paperSize="9" firstPageNumber="123" fitToHeight="5" orientation="landscape" useFirstPageNumber="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zoomScaleSheetLayoutView="110" workbookViewId="0">
      <selection activeCell="K28" sqref="K28"/>
    </sheetView>
  </sheetViews>
  <sheetFormatPr defaultColWidth="6.5" defaultRowHeight="8.25"/>
  <cols>
    <col min="1" max="1" width="5.5" style="61" customWidth="1"/>
    <col min="2" max="2" width="6.5" customWidth="1"/>
    <col min="3" max="3" width="36.75" customWidth="1"/>
    <col min="4" max="4" width="9.5" customWidth="1"/>
    <col min="5" max="5" width="10.75" customWidth="1"/>
    <col min="6" max="6" width="12.25" customWidth="1"/>
    <col min="7" max="7" width="13" customWidth="1"/>
    <col min="8" max="8" width="8.75" customWidth="1"/>
    <col min="9" max="10" width="11.75" customWidth="1"/>
    <col min="11" max="11" width="12" customWidth="1"/>
    <col min="12" max="12" width="12.5" customWidth="1"/>
    <col min="13" max="13" width="9" customWidth="1"/>
    <col min="14" max="14" width="11.25" customWidth="1"/>
    <col min="15" max="15" width="11" customWidth="1"/>
    <col min="16" max="16" width="10.75" customWidth="1"/>
    <col min="17" max="17" width="11" customWidth="1"/>
    <col min="18" max="18" width="8.75" customWidth="1"/>
    <col min="19" max="22" width="11" customWidth="1"/>
    <col min="23" max="23" width="8.75" customWidth="1"/>
    <col min="24" max="24" width="11" customWidth="1"/>
  </cols>
  <sheetData>
    <row r="1" spans="1:24" s="2" customFormat="1" ht="15.75">
      <c r="A1" s="2317" t="s">
        <v>226</v>
      </c>
      <c r="B1" s="2841"/>
      <c r="C1" s="2841"/>
      <c r="D1" s="2841"/>
      <c r="E1" s="2841"/>
      <c r="F1" s="2841"/>
      <c r="G1" s="2841"/>
      <c r="H1" s="2841"/>
      <c r="I1" s="2841"/>
      <c r="J1" s="2841"/>
      <c r="K1" s="2841"/>
      <c r="L1" s="2841"/>
      <c r="M1" s="2841"/>
      <c r="N1" s="2841"/>
      <c r="O1" s="2841"/>
      <c r="P1" s="2841"/>
      <c r="Q1" s="2841"/>
      <c r="R1" s="2841"/>
      <c r="S1" s="2841"/>
      <c r="T1" s="2841"/>
      <c r="U1" s="2841"/>
      <c r="V1" s="2841"/>
      <c r="W1" s="2841"/>
      <c r="X1" s="2841"/>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1941" t="s">
        <v>101</v>
      </c>
      <c r="G5" s="1941" t="s">
        <v>36</v>
      </c>
      <c r="H5" s="1941" t="s">
        <v>342</v>
      </c>
      <c r="I5" s="2312"/>
      <c r="J5" s="2310"/>
      <c r="K5" s="1941" t="s">
        <v>101</v>
      </c>
      <c r="L5" s="1941" t="s">
        <v>36</v>
      </c>
      <c r="M5" s="1941" t="s">
        <v>342</v>
      </c>
      <c r="N5" s="2312"/>
      <c r="O5" s="2310"/>
      <c r="P5" s="1941" t="s">
        <v>101</v>
      </c>
      <c r="Q5" s="1941" t="s">
        <v>36</v>
      </c>
      <c r="R5" s="1941" t="s">
        <v>342</v>
      </c>
      <c r="S5" s="2312"/>
      <c r="T5" s="2310"/>
      <c r="U5" s="1941" t="s">
        <v>101</v>
      </c>
      <c r="V5" s="1941" t="s">
        <v>36</v>
      </c>
      <c r="W5" s="1941" t="s">
        <v>342</v>
      </c>
      <c r="X5" s="2312"/>
    </row>
    <row r="6" spans="1:24" ht="9.75">
      <c r="A6" s="1942" t="s">
        <v>0</v>
      </c>
      <c r="B6" s="2307" t="s">
        <v>1</v>
      </c>
      <c r="C6" s="2307"/>
      <c r="D6" s="1943" t="s">
        <v>25</v>
      </c>
      <c r="E6" s="1959">
        <v>12247414</v>
      </c>
      <c r="F6" s="1945">
        <v>12558728.699999999</v>
      </c>
      <c r="G6" s="1945">
        <v>9215956.2199999988</v>
      </c>
      <c r="H6" s="1946">
        <v>73.382875290553883</v>
      </c>
      <c r="I6" s="1947">
        <v>14289160.039999999</v>
      </c>
      <c r="J6" s="1944">
        <v>12247414</v>
      </c>
      <c r="K6" s="1945">
        <v>12558728.699999999</v>
      </c>
      <c r="L6" s="1945">
        <v>9215956.2199999988</v>
      </c>
      <c r="M6" s="1946">
        <v>73.382875290553883</v>
      </c>
      <c r="N6" s="1947">
        <v>14289160.039999999</v>
      </c>
      <c r="O6" s="1944">
        <v>0</v>
      </c>
      <c r="P6" s="1945">
        <v>0</v>
      </c>
      <c r="Q6" s="1945">
        <v>0</v>
      </c>
      <c r="R6" s="1946" t="e">
        <v>#DIV/0!</v>
      </c>
      <c r="S6" s="1947">
        <v>96800</v>
      </c>
      <c r="T6" s="1944">
        <v>695000</v>
      </c>
      <c r="U6" s="1945">
        <v>296730</v>
      </c>
      <c r="V6" s="1945">
        <v>325960.64</v>
      </c>
      <c r="W6" s="1946">
        <v>109.8509217133421</v>
      </c>
      <c r="X6" s="1947">
        <v>714866.7</v>
      </c>
    </row>
    <row r="7" spans="1:24" ht="9.75">
      <c r="A7" s="1925" t="s">
        <v>2</v>
      </c>
      <c r="B7" s="2305" t="s">
        <v>46</v>
      </c>
      <c r="C7" s="2305"/>
      <c r="D7" s="1937" t="s">
        <v>25</v>
      </c>
      <c r="E7" s="1912">
        <v>5631363</v>
      </c>
      <c r="F7" s="1899">
        <v>5425146.2000000002</v>
      </c>
      <c r="G7" s="1899">
        <v>2087016.41</v>
      </c>
      <c r="H7" s="1900">
        <v>38.4693118500659</v>
      </c>
      <c r="I7" s="1901">
        <v>6985283.1900000004</v>
      </c>
      <c r="J7" s="1912">
        <v>5631363</v>
      </c>
      <c r="K7" s="1899">
        <v>5425146.2000000002</v>
      </c>
      <c r="L7" s="1899">
        <v>2087016.41</v>
      </c>
      <c r="M7" s="1900">
        <v>38.4693118500659</v>
      </c>
      <c r="N7" s="1901">
        <v>6985283.1900000004</v>
      </c>
      <c r="O7" s="1918">
        <v>0</v>
      </c>
      <c r="P7" s="1918">
        <v>0</v>
      </c>
      <c r="Q7" s="1918">
        <v>0</v>
      </c>
      <c r="R7" s="1900" t="e">
        <v>#DIV/0!</v>
      </c>
      <c r="S7" s="1901">
        <v>0</v>
      </c>
      <c r="T7" s="1918">
        <v>695000</v>
      </c>
      <c r="U7" s="1901">
        <v>296730</v>
      </c>
      <c r="V7" s="1901">
        <v>325960.64</v>
      </c>
      <c r="W7" s="1900">
        <v>109.8509217133421</v>
      </c>
      <c r="X7" s="1901">
        <v>714866.7</v>
      </c>
    </row>
    <row r="8" spans="1:24" ht="9.75">
      <c r="A8" s="1926" t="s">
        <v>3</v>
      </c>
      <c r="B8" s="2308" t="s">
        <v>47</v>
      </c>
      <c r="C8" s="2308"/>
      <c r="D8" s="1937" t="s">
        <v>25</v>
      </c>
      <c r="E8" s="1912">
        <v>600</v>
      </c>
      <c r="F8" s="1899">
        <v>1180</v>
      </c>
      <c r="G8" s="1899">
        <v>1176.3800000000001</v>
      </c>
      <c r="H8" s="1900">
        <v>99.693220338983053</v>
      </c>
      <c r="I8" s="1899">
        <v>999.85</v>
      </c>
      <c r="J8" s="1912">
        <v>600</v>
      </c>
      <c r="K8" s="1899">
        <v>1180</v>
      </c>
      <c r="L8" s="1899">
        <v>1176.3800000000001</v>
      </c>
      <c r="M8" s="1900">
        <v>99.693220338983053</v>
      </c>
      <c r="N8" s="1899">
        <v>999.85</v>
      </c>
      <c r="O8" s="1912">
        <v>0</v>
      </c>
      <c r="P8" s="1912">
        <v>0</v>
      </c>
      <c r="Q8" s="1912">
        <v>0</v>
      </c>
      <c r="R8" s="1900" t="e">
        <v>#DIV/0!</v>
      </c>
      <c r="S8" s="1899">
        <v>0</v>
      </c>
      <c r="T8" s="1912">
        <v>0</v>
      </c>
      <c r="U8" s="1899">
        <v>0</v>
      </c>
      <c r="V8" s="1899">
        <v>0</v>
      </c>
      <c r="W8" s="1900" t="e">
        <v>#DIV/0!</v>
      </c>
      <c r="X8" s="1899">
        <v>0</v>
      </c>
    </row>
    <row r="9" spans="1:24" ht="9.75">
      <c r="A9" s="1926" t="s">
        <v>4</v>
      </c>
      <c r="B9" s="1902" t="s">
        <v>62</v>
      </c>
      <c r="C9" s="1931"/>
      <c r="D9" s="1937" t="s">
        <v>25</v>
      </c>
      <c r="E9" s="1912">
        <v>6615451</v>
      </c>
      <c r="F9" s="1899">
        <v>7132402.5</v>
      </c>
      <c r="G9" s="1899">
        <v>7127763.4299999997</v>
      </c>
      <c r="H9" s="1900">
        <v>99.93495782101472</v>
      </c>
      <c r="I9" s="1899">
        <v>7302877</v>
      </c>
      <c r="J9" s="1912">
        <v>6615451</v>
      </c>
      <c r="K9" s="1899">
        <v>7132402.5</v>
      </c>
      <c r="L9" s="1899">
        <v>7127763.4299999997</v>
      </c>
      <c r="M9" s="1900">
        <v>99.93495782101472</v>
      </c>
      <c r="N9" s="1899">
        <v>7302877</v>
      </c>
      <c r="O9" s="1912">
        <v>0</v>
      </c>
      <c r="P9" s="1912">
        <v>0</v>
      </c>
      <c r="Q9" s="1912">
        <v>0</v>
      </c>
      <c r="R9" s="1900" t="e">
        <v>#DIV/0!</v>
      </c>
      <c r="S9" s="1899">
        <v>96800</v>
      </c>
      <c r="T9" s="1912">
        <v>0</v>
      </c>
      <c r="U9" s="1899">
        <v>0</v>
      </c>
      <c r="V9" s="1899">
        <v>0</v>
      </c>
      <c r="W9" s="1900" t="e">
        <v>#DIV/0!</v>
      </c>
      <c r="X9" s="1899">
        <v>0</v>
      </c>
    </row>
    <row r="10" spans="1:24" ht="9.75">
      <c r="A10" s="1924" t="s">
        <v>5</v>
      </c>
      <c r="B10" s="2320" t="s">
        <v>7</v>
      </c>
      <c r="C10" s="2320"/>
      <c r="D10" s="1937" t="s">
        <v>25</v>
      </c>
      <c r="E10" s="1913">
        <v>0</v>
      </c>
      <c r="F10" s="1898">
        <v>0</v>
      </c>
      <c r="G10" s="1958">
        <v>0</v>
      </c>
      <c r="H10" s="1896" t="e">
        <v>#DIV/0!</v>
      </c>
      <c r="I10" s="1914">
        <v>0</v>
      </c>
      <c r="J10" s="1916"/>
      <c r="K10" s="1898"/>
      <c r="L10" s="1898"/>
      <c r="M10" s="1896" t="e">
        <v>#DIV/0!</v>
      </c>
      <c r="N10" s="1914"/>
      <c r="O10" s="1913"/>
      <c r="P10" s="1898"/>
      <c r="Q10" s="1898"/>
      <c r="R10" s="1896" t="e">
        <v>#DIV/0!</v>
      </c>
      <c r="S10" s="1914"/>
      <c r="T10" s="1913"/>
      <c r="U10" s="1898"/>
      <c r="V10" s="1898"/>
      <c r="W10" s="1896" t="e">
        <v>#DIV/0!</v>
      </c>
      <c r="X10" s="1914"/>
    </row>
    <row r="11" spans="1:24" ht="9.75">
      <c r="A11" s="1924" t="s">
        <v>6</v>
      </c>
      <c r="B11" s="2320" t="s">
        <v>9</v>
      </c>
      <c r="C11" s="2320"/>
      <c r="D11" s="1937" t="s">
        <v>25</v>
      </c>
      <c r="E11" s="1910">
        <v>12247414</v>
      </c>
      <c r="F11" s="1897">
        <v>12558728.700000001</v>
      </c>
      <c r="G11" s="1897">
        <v>9108178.3499999996</v>
      </c>
      <c r="H11" s="1896">
        <v>72.52468436554409</v>
      </c>
      <c r="I11" s="1911">
        <v>14139105.15</v>
      </c>
      <c r="J11" s="1910">
        <v>12247414</v>
      </c>
      <c r="K11" s="1897">
        <v>12558728.700000001</v>
      </c>
      <c r="L11" s="1897">
        <v>9108178.3499999996</v>
      </c>
      <c r="M11" s="1896">
        <v>72.52468436554409</v>
      </c>
      <c r="N11" s="1911">
        <v>14139105.15</v>
      </c>
      <c r="O11" s="1910">
        <v>0</v>
      </c>
      <c r="P11" s="1897">
        <v>0</v>
      </c>
      <c r="Q11" s="1897">
        <v>0</v>
      </c>
      <c r="R11" s="1896" t="e">
        <v>#DIV/0!</v>
      </c>
      <c r="S11" s="1911">
        <v>96800</v>
      </c>
      <c r="T11" s="1910">
        <v>691500</v>
      </c>
      <c r="U11" s="1897">
        <v>293230</v>
      </c>
      <c r="V11" s="1897">
        <v>250751.7</v>
      </c>
      <c r="W11" s="1896">
        <v>85.513658220509498</v>
      </c>
      <c r="X11" s="1911">
        <v>703129.08000000007</v>
      </c>
    </row>
    <row r="12" spans="1:24" ht="9.75">
      <c r="A12" s="1927" t="s">
        <v>8</v>
      </c>
      <c r="B12" s="2321" t="s">
        <v>28</v>
      </c>
      <c r="C12" s="2321"/>
      <c r="D12" s="1937" t="s">
        <v>25</v>
      </c>
      <c r="E12" s="1912">
        <v>358184</v>
      </c>
      <c r="F12" s="1899">
        <v>417184</v>
      </c>
      <c r="G12" s="1899">
        <v>248951.76</v>
      </c>
      <c r="H12" s="1900">
        <v>59.674330750939632</v>
      </c>
      <c r="I12" s="1903">
        <v>334308.42</v>
      </c>
      <c r="J12" s="1912">
        <v>358184</v>
      </c>
      <c r="K12" s="1899">
        <v>417184</v>
      </c>
      <c r="L12" s="1899">
        <v>248951.76</v>
      </c>
      <c r="M12" s="1900">
        <v>59.674330750939632</v>
      </c>
      <c r="N12" s="1903">
        <v>334308.42</v>
      </c>
      <c r="O12" s="1919">
        <v>0</v>
      </c>
      <c r="P12" s="1919">
        <v>0</v>
      </c>
      <c r="Q12" s="1919">
        <v>0</v>
      </c>
      <c r="R12" s="1900" t="e">
        <v>#DIV/0!</v>
      </c>
      <c r="S12" s="1903">
        <v>0</v>
      </c>
      <c r="T12" s="1919">
        <v>14000</v>
      </c>
      <c r="U12" s="1903">
        <v>39530</v>
      </c>
      <c r="V12" s="1903">
        <v>39528</v>
      </c>
      <c r="W12" s="1900">
        <v>99.9949405514799</v>
      </c>
      <c r="X12" s="1901">
        <v>21777</v>
      </c>
    </row>
    <row r="13" spans="1:24" ht="9.75">
      <c r="A13" s="1925" t="s">
        <v>10</v>
      </c>
      <c r="B13" s="2305" t="s">
        <v>29</v>
      </c>
      <c r="C13" s="2305"/>
      <c r="D13" s="1937" t="s">
        <v>25</v>
      </c>
      <c r="E13" s="1912">
        <v>930000</v>
      </c>
      <c r="F13" s="1899">
        <v>590000</v>
      </c>
      <c r="G13" s="1899">
        <v>568653.18999999994</v>
      </c>
      <c r="H13" s="1900">
        <v>96.381896610169477</v>
      </c>
      <c r="I13" s="1899">
        <v>794094.88</v>
      </c>
      <c r="J13" s="1912">
        <v>930000</v>
      </c>
      <c r="K13" s="1899">
        <v>590000</v>
      </c>
      <c r="L13" s="1899">
        <v>568653.18999999994</v>
      </c>
      <c r="M13" s="1900">
        <v>96.381896610169477</v>
      </c>
      <c r="N13" s="1899">
        <v>794094.88</v>
      </c>
      <c r="O13" s="1912">
        <v>0</v>
      </c>
      <c r="P13" s="1912">
        <v>0</v>
      </c>
      <c r="Q13" s="1912">
        <v>0</v>
      </c>
      <c r="R13" s="1900" t="e">
        <v>#DIV/0!</v>
      </c>
      <c r="S13" s="1899">
        <v>0</v>
      </c>
      <c r="T13" s="1912">
        <v>65000</v>
      </c>
      <c r="U13" s="1899">
        <v>18760</v>
      </c>
      <c r="V13" s="1899">
        <v>18753.900000000001</v>
      </c>
      <c r="W13" s="1900">
        <v>99.9674840085288</v>
      </c>
      <c r="X13" s="1899">
        <v>58672.4</v>
      </c>
    </row>
    <row r="14" spans="1:24" ht="9.75">
      <c r="A14" s="1925" t="s">
        <v>11</v>
      </c>
      <c r="B14" s="1930" t="s">
        <v>63</v>
      </c>
      <c r="C14" s="1930"/>
      <c r="D14" s="1937" t="s">
        <v>25</v>
      </c>
      <c r="E14" s="1912">
        <v>0</v>
      </c>
      <c r="F14" s="1899">
        <v>264</v>
      </c>
      <c r="G14" s="1899">
        <v>264</v>
      </c>
      <c r="H14" s="1900">
        <v>100</v>
      </c>
      <c r="I14" s="1899">
        <v>0</v>
      </c>
      <c r="J14" s="1912">
        <v>0</v>
      </c>
      <c r="K14" s="1899">
        <v>264</v>
      </c>
      <c r="L14" s="1899">
        <v>264</v>
      </c>
      <c r="M14" s="1900">
        <v>100</v>
      </c>
      <c r="N14" s="1899">
        <v>0</v>
      </c>
      <c r="O14" s="1912">
        <v>0</v>
      </c>
      <c r="P14" s="1912">
        <v>0</v>
      </c>
      <c r="Q14" s="1912">
        <v>0</v>
      </c>
      <c r="R14" s="1900" t="e">
        <v>#DIV/0!</v>
      </c>
      <c r="S14" s="1899">
        <v>0</v>
      </c>
      <c r="T14" s="1912">
        <v>0</v>
      </c>
      <c r="U14" s="1899">
        <v>0</v>
      </c>
      <c r="V14" s="1899">
        <v>0</v>
      </c>
      <c r="W14" s="1900" t="e">
        <v>#DIV/0!</v>
      </c>
      <c r="X14" s="1899">
        <v>0</v>
      </c>
    </row>
    <row r="15" spans="1:24" ht="9.75">
      <c r="A15" s="1925" t="s">
        <v>12</v>
      </c>
      <c r="B15" s="2305" t="s">
        <v>64</v>
      </c>
      <c r="C15" s="2305"/>
      <c r="D15" s="1937" t="s">
        <v>25</v>
      </c>
      <c r="E15" s="1912">
        <v>32000</v>
      </c>
      <c r="F15" s="1899">
        <v>69206.399999999994</v>
      </c>
      <c r="G15" s="1899">
        <v>52540.59</v>
      </c>
      <c r="H15" s="1900">
        <v>75.918686711055628</v>
      </c>
      <c r="I15" s="1899">
        <v>455280.07</v>
      </c>
      <c r="J15" s="1912">
        <v>32000</v>
      </c>
      <c r="K15" s="1899">
        <v>69206.399999999994</v>
      </c>
      <c r="L15" s="1899">
        <v>52540.59</v>
      </c>
      <c r="M15" s="1900">
        <v>75.918686711055628</v>
      </c>
      <c r="N15" s="1899">
        <v>455280.07</v>
      </c>
      <c r="O15" s="1912">
        <v>0</v>
      </c>
      <c r="P15" s="1912">
        <v>0</v>
      </c>
      <c r="Q15" s="1912">
        <v>0</v>
      </c>
      <c r="R15" s="1900" t="e">
        <v>#DIV/0!</v>
      </c>
      <c r="S15" s="1899">
        <v>0</v>
      </c>
      <c r="T15" s="1912">
        <v>35000</v>
      </c>
      <c r="U15" s="1899">
        <v>460</v>
      </c>
      <c r="V15" s="1899">
        <v>458</v>
      </c>
      <c r="W15" s="1900">
        <v>99.565217391304344</v>
      </c>
      <c r="X15" s="1899">
        <v>21857.200000000001</v>
      </c>
    </row>
    <row r="16" spans="1:24" ht="9.75">
      <c r="A16" s="1925" t="s">
        <v>13</v>
      </c>
      <c r="B16" s="2305" t="s">
        <v>30</v>
      </c>
      <c r="C16" s="2305"/>
      <c r="D16" s="1937" t="s">
        <v>25</v>
      </c>
      <c r="E16" s="1912">
        <v>10000</v>
      </c>
      <c r="F16" s="1899">
        <v>10000</v>
      </c>
      <c r="G16" s="1899">
        <v>5334</v>
      </c>
      <c r="H16" s="1900">
        <v>53.339999999999996</v>
      </c>
      <c r="I16" s="1899">
        <v>9798</v>
      </c>
      <c r="J16" s="1912">
        <v>10000</v>
      </c>
      <c r="K16" s="1899">
        <v>10000</v>
      </c>
      <c r="L16" s="1899">
        <v>5334</v>
      </c>
      <c r="M16" s="1900">
        <v>53.339999999999996</v>
      </c>
      <c r="N16" s="1899">
        <v>9798</v>
      </c>
      <c r="O16" s="1912">
        <v>0</v>
      </c>
      <c r="P16" s="1912">
        <v>0</v>
      </c>
      <c r="Q16" s="1912">
        <v>0</v>
      </c>
      <c r="R16" s="1900" t="e">
        <v>#DIV/0!</v>
      </c>
      <c r="S16" s="1899">
        <v>0</v>
      </c>
      <c r="T16" s="1912">
        <v>0</v>
      </c>
      <c r="U16" s="1899">
        <v>0</v>
      </c>
      <c r="V16" s="1899">
        <v>0</v>
      </c>
      <c r="W16" s="1900" t="e">
        <v>#DIV/0!</v>
      </c>
      <c r="X16" s="1899">
        <v>0</v>
      </c>
    </row>
    <row r="17" spans="1:24" ht="9.75">
      <c r="A17" s="1925" t="s">
        <v>14</v>
      </c>
      <c r="B17" s="1930" t="s">
        <v>48</v>
      </c>
      <c r="C17" s="1930"/>
      <c r="D17" s="1937" t="s">
        <v>25</v>
      </c>
      <c r="E17" s="1912">
        <v>10000</v>
      </c>
      <c r="F17" s="1899">
        <v>10000</v>
      </c>
      <c r="G17" s="1899">
        <v>7630</v>
      </c>
      <c r="H17" s="1900">
        <v>76.3</v>
      </c>
      <c r="I17" s="1899">
        <v>9875</v>
      </c>
      <c r="J17" s="1912">
        <v>10000</v>
      </c>
      <c r="K17" s="1899">
        <v>10000</v>
      </c>
      <c r="L17" s="1899">
        <v>7630</v>
      </c>
      <c r="M17" s="1900">
        <v>76.3</v>
      </c>
      <c r="N17" s="1899">
        <v>9875</v>
      </c>
      <c r="O17" s="1912">
        <v>0</v>
      </c>
      <c r="P17" s="1912">
        <v>0</v>
      </c>
      <c r="Q17" s="1912">
        <v>0</v>
      </c>
      <c r="R17" s="1900" t="e">
        <v>#DIV/0!</v>
      </c>
      <c r="S17" s="1899">
        <v>0</v>
      </c>
      <c r="T17" s="1912">
        <v>0</v>
      </c>
      <c r="U17" s="1899">
        <v>0</v>
      </c>
      <c r="V17" s="1899">
        <v>0</v>
      </c>
      <c r="W17" s="1900" t="e">
        <v>#DIV/0!</v>
      </c>
      <c r="X17" s="1899">
        <v>0</v>
      </c>
    </row>
    <row r="18" spans="1:24" ht="9.75">
      <c r="A18" s="1925" t="s">
        <v>15</v>
      </c>
      <c r="B18" s="2305" t="s">
        <v>31</v>
      </c>
      <c r="C18" s="2305"/>
      <c r="D18" s="1937" t="s">
        <v>25</v>
      </c>
      <c r="E18" s="1912">
        <v>5273000</v>
      </c>
      <c r="F18" s="1899">
        <v>5355673</v>
      </c>
      <c r="G18" s="1899">
        <v>2131662.21</v>
      </c>
      <c r="H18" s="1900">
        <v>39.801948513286753</v>
      </c>
      <c r="I18" s="1899">
        <v>6648775.5899999999</v>
      </c>
      <c r="J18" s="1912">
        <v>5273000</v>
      </c>
      <c r="K18" s="1899">
        <v>5355673</v>
      </c>
      <c r="L18" s="1899">
        <v>2131662.21</v>
      </c>
      <c r="M18" s="1900">
        <v>39.801948513286753</v>
      </c>
      <c r="N18" s="1899">
        <v>6648775.5899999999</v>
      </c>
      <c r="O18" s="1912">
        <v>0</v>
      </c>
      <c r="P18" s="1912">
        <v>0</v>
      </c>
      <c r="Q18" s="1912">
        <v>0</v>
      </c>
      <c r="R18" s="1900" t="e">
        <v>#DIV/0!</v>
      </c>
      <c r="S18" s="1899">
        <v>96800</v>
      </c>
      <c r="T18" s="1912">
        <v>78000</v>
      </c>
      <c r="U18" s="1899">
        <v>36200</v>
      </c>
      <c r="V18" s="1899">
        <v>36197.300000000003</v>
      </c>
      <c r="W18" s="1900">
        <v>99.992541436464094</v>
      </c>
      <c r="X18" s="1899">
        <v>108847.98</v>
      </c>
    </row>
    <row r="19" spans="1:24" ht="9.75">
      <c r="A19" s="1925" t="s">
        <v>16</v>
      </c>
      <c r="B19" s="2305" t="s">
        <v>32</v>
      </c>
      <c r="C19" s="2305"/>
      <c r="D19" s="1937" t="s">
        <v>25</v>
      </c>
      <c r="E19" s="1912">
        <v>3542000</v>
      </c>
      <c r="F19" s="1899">
        <v>3763470</v>
      </c>
      <c r="G19" s="1899">
        <v>3763461.32</v>
      </c>
      <c r="H19" s="1900">
        <v>99.999769361785795</v>
      </c>
      <c r="I19" s="1899">
        <v>3737044.93</v>
      </c>
      <c r="J19" s="1912">
        <v>3542000</v>
      </c>
      <c r="K19" s="1899">
        <v>3763470</v>
      </c>
      <c r="L19" s="1899">
        <v>3763461.32</v>
      </c>
      <c r="M19" s="1900">
        <v>99.999769361785795</v>
      </c>
      <c r="N19" s="1899">
        <v>3737044.93</v>
      </c>
      <c r="O19" s="1912">
        <v>0</v>
      </c>
      <c r="P19" s="1912">
        <v>0</v>
      </c>
      <c r="Q19" s="1912">
        <v>0</v>
      </c>
      <c r="R19" s="1900" t="e">
        <v>#DIV/0!</v>
      </c>
      <c r="S19" s="1899">
        <v>0</v>
      </c>
      <c r="T19" s="1923">
        <v>348000</v>
      </c>
      <c r="U19" s="1905">
        <v>133500</v>
      </c>
      <c r="V19" s="1905">
        <v>101537.68</v>
      </c>
      <c r="W19" s="1900">
        <v>76.058187265917596</v>
      </c>
      <c r="X19" s="1901">
        <v>339169.07</v>
      </c>
    </row>
    <row r="20" spans="1:24" ht="9.75">
      <c r="A20" s="1925" t="s">
        <v>17</v>
      </c>
      <c r="B20" s="2305" t="s">
        <v>49</v>
      </c>
      <c r="C20" s="2305"/>
      <c r="D20" s="1937" t="s">
        <v>25</v>
      </c>
      <c r="E20" s="1912">
        <v>1201230</v>
      </c>
      <c r="F20" s="1899">
        <v>1250630</v>
      </c>
      <c r="G20" s="1899">
        <v>1247307.68</v>
      </c>
      <c r="H20" s="1900">
        <v>99.734348288462598</v>
      </c>
      <c r="I20" s="1899">
        <v>1223785.07</v>
      </c>
      <c r="J20" s="1912">
        <v>1201230</v>
      </c>
      <c r="K20" s="1899">
        <v>1250630</v>
      </c>
      <c r="L20" s="1899">
        <v>1247307.68</v>
      </c>
      <c r="M20" s="1900">
        <v>99.734348288462598</v>
      </c>
      <c r="N20" s="1899">
        <v>1223785.07</v>
      </c>
      <c r="O20" s="1912">
        <v>0</v>
      </c>
      <c r="P20" s="1912">
        <v>0</v>
      </c>
      <c r="Q20" s="1912">
        <v>0</v>
      </c>
      <c r="R20" s="1900" t="e">
        <v>#DIV/0!</v>
      </c>
      <c r="S20" s="1899">
        <v>0</v>
      </c>
      <c r="T20" s="1912">
        <v>101500</v>
      </c>
      <c r="U20" s="1899">
        <v>45150</v>
      </c>
      <c r="V20" s="1899">
        <v>34655.32</v>
      </c>
      <c r="W20" s="1900">
        <v>76.755968992248057</v>
      </c>
      <c r="X20" s="1899">
        <v>111197.93</v>
      </c>
    </row>
    <row r="21" spans="1:24" ht="9.75">
      <c r="A21" s="1925" t="s">
        <v>18</v>
      </c>
      <c r="B21" s="2305" t="s">
        <v>50</v>
      </c>
      <c r="C21" s="2305"/>
      <c r="D21" s="1937" t="s">
        <v>25</v>
      </c>
      <c r="E21" s="1912">
        <v>143000</v>
      </c>
      <c r="F21" s="1899">
        <v>145000</v>
      </c>
      <c r="G21" s="1899">
        <v>144318.93</v>
      </c>
      <c r="H21" s="1900">
        <v>99.530296551724135</v>
      </c>
      <c r="I21" s="1899">
        <v>137195.74</v>
      </c>
      <c r="J21" s="1912">
        <v>143000</v>
      </c>
      <c r="K21" s="1899">
        <v>145000</v>
      </c>
      <c r="L21" s="1899">
        <v>144318.93</v>
      </c>
      <c r="M21" s="1900">
        <v>99.530296551724135</v>
      </c>
      <c r="N21" s="1899">
        <v>137195.74</v>
      </c>
      <c r="O21" s="1912">
        <v>0</v>
      </c>
      <c r="P21" s="1912">
        <v>0</v>
      </c>
      <c r="Q21" s="1912">
        <v>0</v>
      </c>
      <c r="R21" s="1900" t="e">
        <v>#DIV/0!</v>
      </c>
      <c r="S21" s="1899">
        <v>0</v>
      </c>
      <c r="T21" s="1912">
        <v>10000</v>
      </c>
      <c r="U21" s="1899">
        <v>0</v>
      </c>
      <c r="V21" s="1899">
        <v>0</v>
      </c>
      <c r="W21" s="1900" t="e">
        <v>#DIV/0!</v>
      </c>
      <c r="X21" s="1899">
        <v>2912</v>
      </c>
    </row>
    <row r="22" spans="1:24" ht="9.75">
      <c r="A22" s="1925" t="s">
        <v>19</v>
      </c>
      <c r="B22" s="2305" t="s">
        <v>65</v>
      </c>
      <c r="C22" s="2305"/>
      <c r="D22" s="1937" t="s">
        <v>25</v>
      </c>
      <c r="E22" s="1912">
        <v>4000</v>
      </c>
      <c r="F22" s="1899">
        <v>4000</v>
      </c>
      <c r="G22" s="1899">
        <v>1800</v>
      </c>
      <c r="H22" s="1900">
        <v>45</v>
      </c>
      <c r="I22" s="1899">
        <v>3300</v>
      </c>
      <c r="J22" s="1912">
        <v>4000</v>
      </c>
      <c r="K22" s="1899">
        <v>4000</v>
      </c>
      <c r="L22" s="1899">
        <v>1800</v>
      </c>
      <c r="M22" s="1900">
        <v>45</v>
      </c>
      <c r="N22" s="1899">
        <v>3300</v>
      </c>
      <c r="O22" s="1912">
        <v>0</v>
      </c>
      <c r="P22" s="1912">
        <v>0</v>
      </c>
      <c r="Q22" s="1912">
        <v>0</v>
      </c>
      <c r="R22" s="1900" t="e">
        <v>#DIV/0!</v>
      </c>
      <c r="S22" s="1899">
        <v>0</v>
      </c>
      <c r="T22" s="1912">
        <v>0</v>
      </c>
      <c r="U22" s="1899">
        <v>0</v>
      </c>
      <c r="V22" s="1899">
        <v>0</v>
      </c>
      <c r="W22" s="1900" t="e">
        <v>#DIV/0!</v>
      </c>
      <c r="X22" s="1899">
        <v>0</v>
      </c>
    </row>
    <row r="23" spans="1:24" ht="9.75">
      <c r="A23" s="1925" t="s">
        <v>20</v>
      </c>
      <c r="B23" s="1930" t="s">
        <v>66</v>
      </c>
      <c r="C23" s="1930"/>
      <c r="D23" s="1937" t="s">
        <v>25</v>
      </c>
      <c r="E23" s="1912">
        <v>0</v>
      </c>
      <c r="F23" s="1899">
        <v>0</v>
      </c>
      <c r="G23" s="1899">
        <v>0</v>
      </c>
      <c r="H23" s="1900" t="e">
        <v>#DIV/0!</v>
      </c>
      <c r="I23" s="1899">
        <v>0</v>
      </c>
      <c r="J23" s="1912">
        <v>0</v>
      </c>
      <c r="K23" s="1899">
        <v>0</v>
      </c>
      <c r="L23" s="1899">
        <v>0</v>
      </c>
      <c r="M23" s="1900" t="e">
        <v>#DIV/0!</v>
      </c>
      <c r="N23" s="1899">
        <v>0</v>
      </c>
      <c r="O23" s="1912">
        <v>0</v>
      </c>
      <c r="P23" s="1912">
        <v>0</v>
      </c>
      <c r="Q23" s="1912">
        <v>0</v>
      </c>
      <c r="R23" s="1900" t="e">
        <v>#DIV/0!</v>
      </c>
      <c r="S23" s="1899">
        <v>0</v>
      </c>
      <c r="T23" s="1912">
        <v>0</v>
      </c>
      <c r="U23" s="1899">
        <v>0</v>
      </c>
      <c r="V23" s="1899">
        <v>0</v>
      </c>
      <c r="W23" s="1900" t="e">
        <v>#DIV/0!</v>
      </c>
      <c r="X23" s="1899">
        <v>0</v>
      </c>
    </row>
    <row r="24" spans="1:24" ht="9.75">
      <c r="A24" s="1925" t="s">
        <v>21</v>
      </c>
      <c r="B24" s="1930" t="s">
        <v>73</v>
      </c>
      <c r="C24" s="1930"/>
      <c r="D24" s="1937" t="s">
        <v>25</v>
      </c>
      <c r="E24" s="1912">
        <v>0</v>
      </c>
      <c r="F24" s="1899">
        <v>0</v>
      </c>
      <c r="G24" s="1899">
        <v>0</v>
      </c>
      <c r="H24" s="1900" t="e">
        <v>#DIV/0!</v>
      </c>
      <c r="I24" s="1899">
        <v>0</v>
      </c>
      <c r="J24" s="1912">
        <v>0</v>
      </c>
      <c r="K24" s="1899">
        <v>0</v>
      </c>
      <c r="L24" s="1899">
        <v>0</v>
      </c>
      <c r="M24" s="1900" t="e">
        <v>#DIV/0!</v>
      </c>
      <c r="N24" s="1899">
        <v>0</v>
      </c>
      <c r="O24" s="1912">
        <v>0</v>
      </c>
      <c r="P24" s="1912">
        <v>0</v>
      </c>
      <c r="Q24" s="1912">
        <v>0</v>
      </c>
      <c r="R24" s="1900" t="e">
        <v>#DIV/0!</v>
      </c>
      <c r="S24" s="1899">
        <v>0</v>
      </c>
      <c r="T24" s="1912">
        <v>0</v>
      </c>
      <c r="U24" s="1899">
        <v>0</v>
      </c>
      <c r="V24" s="1899">
        <v>0</v>
      </c>
      <c r="W24" s="1900" t="e">
        <v>#DIV/0!</v>
      </c>
      <c r="X24" s="1899">
        <v>0</v>
      </c>
    </row>
    <row r="25" spans="1:24" ht="9.75">
      <c r="A25" s="1927" t="s">
        <v>22</v>
      </c>
      <c r="B25" s="1933" t="s">
        <v>68</v>
      </c>
      <c r="C25" s="1933"/>
      <c r="D25" s="1937" t="s">
        <v>25</v>
      </c>
      <c r="E25" s="1912">
        <v>0</v>
      </c>
      <c r="F25" s="1899">
        <v>2000</v>
      </c>
      <c r="G25" s="1899">
        <v>2000</v>
      </c>
      <c r="H25" s="1900">
        <v>100</v>
      </c>
      <c r="I25" s="1903">
        <v>0</v>
      </c>
      <c r="J25" s="1912">
        <v>0</v>
      </c>
      <c r="K25" s="1899">
        <v>2000</v>
      </c>
      <c r="L25" s="1899">
        <v>2000</v>
      </c>
      <c r="M25" s="1900">
        <v>100</v>
      </c>
      <c r="N25" s="1903">
        <v>0</v>
      </c>
      <c r="O25" s="1919">
        <v>0</v>
      </c>
      <c r="P25" s="1919">
        <v>0</v>
      </c>
      <c r="Q25" s="1919">
        <v>0</v>
      </c>
      <c r="R25" s="1900" t="e">
        <v>#DIV/0!</v>
      </c>
      <c r="S25" s="1903">
        <v>0</v>
      </c>
      <c r="T25" s="1920">
        <v>0</v>
      </c>
      <c r="U25" s="1903">
        <v>0</v>
      </c>
      <c r="V25" s="1903"/>
      <c r="W25" s="1900" t="e">
        <v>#DIV/0!</v>
      </c>
      <c r="X25" s="1901">
        <v>0</v>
      </c>
    </row>
    <row r="26" spans="1:24" ht="9.75">
      <c r="A26" s="1925" t="s">
        <v>23</v>
      </c>
      <c r="B26" s="2305" t="s">
        <v>69</v>
      </c>
      <c r="C26" s="2305"/>
      <c r="D26" s="1937" t="s">
        <v>25</v>
      </c>
      <c r="E26" s="1912">
        <v>736000</v>
      </c>
      <c r="F26" s="1899">
        <v>811731.5</v>
      </c>
      <c r="G26" s="1899">
        <v>811104.5</v>
      </c>
      <c r="H26" s="1906">
        <v>99.922757709907771</v>
      </c>
      <c r="I26" s="1904">
        <v>741149.61</v>
      </c>
      <c r="J26" s="1912">
        <v>736000</v>
      </c>
      <c r="K26" s="1899">
        <v>811731.5</v>
      </c>
      <c r="L26" s="1899">
        <v>811104.5</v>
      </c>
      <c r="M26" s="1900">
        <v>99.922757709907771</v>
      </c>
      <c r="N26" s="1904">
        <v>741149.61</v>
      </c>
      <c r="O26" s="1920">
        <v>0</v>
      </c>
      <c r="P26" s="1920">
        <v>0</v>
      </c>
      <c r="Q26" s="1920">
        <v>0</v>
      </c>
      <c r="R26" s="1900" t="e">
        <v>#DIV/0!</v>
      </c>
      <c r="S26" s="1904">
        <v>0</v>
      </c>
      <c r="T26" s="1920">
        <v>40000</v>
      </c>
      <c r="U26" s="1904">
        <v>16990</v>
      </c>
      <c r="V26" s="1904">
        <v>16985.5</v>
      </c>
      <c r="W26" s="1900">
        <v>99.973513831665684</v>
      </c>
      <c r="X26" s="1899">
        <v>38625.5</v>
      </c>
    </row>
    <row r="27" spans="1:24" ht="9.75">
      <c r="A27" s="1925" t="s">
        <v>45</v>
      </c>
      <c r="B27" s="1930" t="s">
        <v>70</v>
      </c>
      <c r="C27" s="1930"/>
      <c r="D27" s="1937" t="s">
        <v>25</v>
      </c>
      <c r="E27" s="1912">
        <v>0</v>
      </c>
      <c r="F27" s="1899">
        <v>0</v>
      </c>
      <c r="G27" s="1899">
        <v>0</v>
      </c>
      <c r="H27" s="1906" t="e">
        <v>#DIV/0!</v>
      </c>
      <c r="I27" s="1904">
        <v>0</v>
      </c>
      <c r="J27" s="1912">
        <v>0</v>
      </c>
      <c r="K27" s="1899">
        <v>0</v>
      </c>
      <c r="L27" s="1899">
        <v>0</v>
      </c>
      <c r="M27" s="1900" t="e">
        <v>#DIV/0!</v>
      </c>
      <c r="N27" s="1904">
        <v>0</v>
      </c>
      <c r="O27" s="1920">
        <v>0</v>
      </c>
      <c r="P27" s="1920">
        <v>0</v>
      </c>
      <c r="Q27" s="1920">
        <v>0</v>
      </c>
      <c r="R27" s="1900" t="e">
        <v>#DIV/0!</v>
      </c>
      <c r="S27" s="1904">
        <v>0</v>
      </c>
      <c r="T27" s="1920">
        <v>0</v>
      </c>
      <c r="U27" s="1904">
        <v>0</v>
      </c>
      <c r="V27" s="1904">
        <v>0</v>
      </c>
      <c r="W27" s="1900" t="e">
        <v>#DIV/0!</v>
      </c>
      <c r="X27" s="1899">
        <v>0</v>
      </c>
    </row>
    <row r="28" spans="1:24" ht="9.75">
      <c r="A28" s="1925" t="s">
        <v>51</v>
      </c>
      <c r="B28" s="1930" t="s">
        <v>74</v>
      </c>
      <c r="C28" s="1930"/>
      <c r="D28" s="1937" t="s">
        <v>25</v>
      </c>
      <c r="E28" s="1912">
        <v>0</v>
      </c>
      <c r="F28" s="1899">
        <v>121569.8</v>
      </c>
      <c r="G28" s="1899">
        <v>121566.17</v>
      </c>
      <c r="H28" s="1906">
        <v>99.997014061057925</v>
      </c>
      <c r="I28" s="1904">
        <v>38490</v>
      </c>
      <c r="J28" s="1912">
        <v>0</v>
      </c>
      <c r="K28" s="1899">
        <v>121569.8</v>
      </c>
      <c r="L28" s="1899">
        <v>121566.17</v>
      </c>
      <c r="M28" s="1900">
        <v>99.997014061057925</v>
      </c>
      <c r="N28" s="1904">
        <v>38490</v>
      </c>
      <c r="O28" s="1920">
        <v>0</v>
      </c>
      <c r="P28" s="1920">
        <v>0</v>
      </c>
      <c r="Q28" s="1920">
        <v>0</v>
      </c>
      <c r="R28" s="1900" t="e">
        <v>#DIV/0!</v>
      </c>
      <c r="S28" s="1904">
        <v>0</v>
      </c>
      <c r="T28" s="1920">
        <v>0</v>
      </c>
      <c r="U28" s="1904">
        <v>0</v>
      </c>
      <c r="V28" s="1904">
        <v>0</v>
      </c>
      <c r="W28" s="1900" t="e">
        <v>#DIV/0!</v>
      </c>
      <c r="X28" s="1899">
        <v>0</v>
      </c>
    </row>
    <row r="29" spans="1:24" ht="9.75">
      <c r="A29" s="1925" t="s">
        <v>52</v>
      </c>
      <c r="B29" s="2305" t="s">
        <v>67</v>
      </c>
      <c r="C29" s="2305"/>
      <c r="D29" s="1937" t="s">
        <v>25</v>
      </c>
      <c r="E29" s="1912">
        <v>8000</v>
      </c>
      <c r="F29" s="1899">
        <v>8000</v>
      </c>
      <c r="G29" s="1899">
        <v>1584</v>
      </c>
      <c r="H29" s="1906">
        <v>19.8</v>
      </c>
      <c r="I29" s="1904">
        <v>3840.5</v>
      </c>
      <c r="J29" s="1912">
        <v>8000</v>
      </c>
      <c r="K29" s="1899">
        <v>8000</v>
      </c>
      <c r="L29" s="1899">
        <v>1584</v>
      </c>
      <c r="M29" s="1900">
        <v>19.8</v>
      </c>
      <c r="N29" s="1904">
        <v>3840.5</v>
      </c>
      <c r="O29" s="1920">
        <v>0</v>
      </c>
      <c r="P29" s="1920">
        <v>0</v>
      </c>
      <c r="Q29" s="1920">
        <v>0</v>
      </c>
      <c r="R29" s="1900" t="e">
        <v>#DIV/0!</v>
      </c>
      <c r="S29" s="1904">
        <v>0</v>
      </c>
      <c r="T29" s="1920">
        <v>0</v>
      </c>
      <c r="U29" s="1904">
        <v>2640</v>
      </c>
      <c r="V29" s="1904">
        <v>2636</v>
      </c>
      <c r="W29" s="1900">
        <v>99.848484848484858</v>
      </c>
      <c r="X29" s="1899">
        <v>70</v>
      </c>
    </row>
    <row r="30" spans="1:24" ht="9.75">
      <c r="A30" s="1925" t="s">
        <v>54</v>
      </c>
      <c r="B30" s="1930" t="s">
        <v>53</v>
      </c>
      <c r="C30" s="1930"/>
      <c r="D30" s="1937" t="s">
        <v>25</v>
      </c>
      <c r="E30" s="1912">
        <v>0</v>
      </c>
      <c r="F30" s="1899">
        <v>0</v>
      </c>
      <c r="G30" s="1899">
        <v>0</v>
      </c>
      <c r="H30" s="1906" t="e">
        <v>#DIV/0!</v>
      </c>
      <c r="I30" s="1904">
        <v>2167.34</v>
      </c>
      <c r="J30" s="1912">
        <v>0</v>
      </c>
      <c r="K30" s="1899">
        <v>0</v>
      </c>
      <c r="L30" s="1899">
        <v>0</v>
      </c>
      <c r="M30" s="1900" t="e">
        <v>#DIV/0!</v>
      </c>
      <c r="N30" s="1904">
        <v>2167.34</v>
      </c>
      <c r="O30" s="1920">
        <v>0</v>
      </c>
      <c r="P30" s="1920">
        <v>0</v>
      </c>
      <c r="Q30" s="1920">
        <v>0</v>
      </c>
      <c r="R30" s="1900" t="e">
        <v>#DIV/0!</v>
      </c>
      <c r="S30" s="1904">
        <v>0</v>
      </c>
      <c r="T30" s="1920">
        <v>0</v>
      </c>
      <c r="U30" s="1904">
        <v>0</v>
      </c>
      <c r="V30" s="1904">
        <v>0</v>
      </c>
      <c r="W30" s="1900" t="e">
        <v>#DIV/0!</v>
      </c>
      <c r="X30" s="1899">
        <v>0</v>
      </c>
    </row>
    <row r="31" spans="1:24" ht="9.75">
      <c r="A31" s="1925" t="s">
        <v>55</v>
      </c>
      <c r="B31" s="1930" t="s">
        <v>71</v>
      </c>
      <c r="C31" s="1930"/>
      <c r="D31" s="1937" t="s">
        <v>25</v>
      </c>
      <c r="E31" s="1912">
        <v>0</v>
      </c>
      <c r="F31" s="1899">
        <v>0</v>
      </c>
      <c r="G31" s="1899">
        <v>0</v>
      </c>
      <c r="H31" s="1906" t="e">
        <v>#DIV/0!</v>
      </c>
      <c r="I31" s="1907">
        <v>0</v>
      </c>
      <c r="J31" s="1912">
        <v>0</v>
      </c>
      <c r="K31" s="1899">
        <v>0</v>
      </c>
      <c r="L31" s="1899">
        <v>0</v>
      </c>
      <c r="M31" s="1900" t="e">
        <v>#DIV/0!</v>
      </c>
      <c r="N31" s="1907">
        <v>0</v>
      </c>
      <c r="O31" s="1921"/>
      <c r="P31" s="1921"/>
      <c r="Q31" s="1921"/>
      <c r="R31" s="1900" t="e">
        <v>#DIV/0!</v>
      </c>
      <c r="S31" s="1907">
        <v>0</v>
      </c>
      <c r="T31" s="1921">
        <v>0</v>
      </c>
      <c r="U31" s="1907">
        <v>0</v>
      </c>
      <c r="V31" s="1907">
        <v>0</v>
      </c>
      <c r="W31" s="1900" t="e">
        <v>#DIV/0!</v>
      </c>
      <c r="X31" s="1907">
        <v>0</v>
      </c>
    </row>
    <row r="32" spans="1:24" ht="9.75">
      <c r="A32" s="1927" t="s">
        <v>56</v>
      </c>
      <c r="B32" s="1933" t="s">
        <v>72</v>
      </c>
      <c r="C32" s="1933"/>
      <c r="D32" s="1937" t="s">
        <v>25</v>
      </c>
      <c r="E32" s="1912">
        <v>0</v>
      </c>
      <c r="F32" s="1899">
        <v>0</v>
      </c>
      <c r="G32" s="1899">
        <v>0</v>
      </c>
      <c r="H32" s="1906" t="e">
        <v>#DIV/0!</v>
      </c>
      <c r="I32" s="1908">
        <v>0</v>
      </c>
      <c r="J32" s="1912">
        <v>0</v>
      </c>
      <c r="K32" s="1899">
        <v>0</v>
      </c>
      <c r="L32" s="1899">
        <v>0</v>
      </c>
      <c r="M32" s="1900" t="e">
        <v>#DIV/0!</v>
      </c>
      <c r="N32" s="1908">
        <v>0</v>
      </c>
      <c r="O32" s="1922">
        <v>0</v>
      </c>
      <c r="P32" s="1922">
        <v>0</v>
      </c>
      <c r="Q32" s="1922">
        <v>0</v>
      </c>
      <c r="R32" s="1900" t="e">
        <v>#DIV/0!</v>
      </c>
      <c r="S32" s="1908">
        <v>0</v>
      </c>
      <c r="T32" s="1922">
        <v>0</v>
      </c>
      <c r="U32" s="1907">
        <v>0</v>
      </c>
      <c r="V32" s="1907">
        <v>0</v>
      </c>
      <c r="W32" s="1900" t="e">
        <v>#DIV/0!</v>
      </c>
      <c r="X32" s="1907">
        <v>0</v>
      </c>
    </row>
    <row r="33" spans="1:24" ht="9.75">
      <c r="A33" s="1924" t="s">
        <v>57</v>
      </c>
      <c r="B33" s="1932" t="s">
        <v>58</v>
      </c>
      <c r="C33" s="1932"/>
      <c r="D33" s="1937" t="s">
        <v>25</v>
      </c>
      <c r="E33" s="1910">
        <v>0</v>
      </c>
      <c r="F33" s="1897">
        <v>0</v>
      </c>
      <c r="G33" s="1897">
        <v>107777.86999999918</v>
      </c>
      <c r="H33" s="1909" t="e">
        <v>#DIV/0!</v>
      </c>
      <c r="I33" s="1911">
        <v>150054.88999999873</v>
      </c>
      <c r="J33" s="1910">
        <v>0</v>
      </c>
      <c r="K33" s="1897">
        <v>0</v>
      </c>
      <c r="L33" s="1897">
        <v>107777.86999999918</v>
      </c>
      <c r="M33" s="1896" t="e">
        <v>#DIV/0!</v>
      </c>
      <c r="N33" s="1911">
        <v>150054.88999999873</v>
      </c>
      <c r="O33" s="1910">
        <v>0</v>
      </c>
      <c r="P33" s="1897">
        <v>0</v>
      </c>
      <c r="Q33" s="1897">
        <v>0</v>
      </c>
      <c r="R33" s="1896" t="e">
        <v>#DIV/0!</v>
      </c>
      <c r="S33" s="1911">
        <v>0</v>
      </c>
      <c r="T33" s="1910">
        <v>3500</v>
      </c>
      <c r="U33" s="1897">
        <v>3500</v>
      </c>
      <c r="V33" s="1897">
        <v>75208.94</v>
      </c>
      <c r="W33" s="1896">
        <v>2148.8268571428575</v>
      </c>
      <c r="X33" s="1911">
        <v>11737.619999999879</v>
      </c>
    </row>
    <row r="34" spans="1:24" ht="9.75">
      <c r="A34" s="1928" t="s">
        <v>59</v>
      </c>
      <c r="B34" s="2306" t="s">
        <v>343</v>
      </c>
      <c r="C34" s="2306"/>
      <c r="D34" s="1938" t="s">
        <v>25</v>
      </c>
      <c r="E34" s="1949">
        <v>33294</v>
      </c>
      <c r="F34" s="1950">
        <v>33294</v>
      </c>
      <c r="G34" s="1950">
        <v>32259</v>
      </c>
      <c r="H34" s="1906">
        <v>96.891331771490357</v>
      </c>
      <c r="I34" s="1960">
        <v>32331</v>
      </c>
      <c r="J34" s="1949">
        <v>33294</v>
      </c>
      <c r="K34" s="1950">
        <v>33294</v>
      </c>
      <c r="L34" s="1950">
        <v>32259</v>
      </c>
      <c r="M34" s="1900">
        <v>96.891331771490357</v>
      </c>
      <c r="N34" s="1960">
        <v>32331</v>
      </c>
      <c r="O34" s="1962">
        <v>0</v>
      </c>
      <c r="P34" s="1962">
        <v>0</v>
      </c>
      <c r="Q34" s="1962">
        <v>0</v>
      </c>
      <c r="R34" s="1900" t="e">
        <v>#DIV/0!</v>
      </c>
      <c r="S34" s="1935">
        <v>0</v>
      </c>
      <c r="T34" s="1955">
        <v>0</v>
      </c>
      <c r="U34" s="1964">
        <v>0</v>
      </c>
      <c r="V34" s="1964">
        <v>0</v>
      </c>
      <c r="W34" s="1900" t="e">
        <v>#DIV/0!</v>
      </c>
      <c r="X34" s="1966">
        <v>0</v>
      </c>
    </row>
    <row r="35" spans="1:24" ht="9.75">
      <c r="A35" s="1929" t="s">
        <v>60</v>
      </c>
      <c r="B35" s="2318" t="s">
        <v>344</v>
      </c>
      <c r="C35" s="2318"/>
      <c r="D35" s="1939" t="s">
        <v>26</v>
      </c>
      <c r="E35" s="1954">
        <v>9.1300000000000008</v>
      </c>
      <c r="F35" s="1957">
        <v>9.1300000000000008</v>
      </c>
      <c r="G35" s="1957">
        <v>9.1300000000000008</v>
      </c>
      <c r="H35" s="1906">
        <v>100</v>
      </c>
      <c r="I35" s="1961">
        <v>9.125</v>
      </c>
      <c r="J35" s="1954">
        <v>9.1300000000000008</v>
      </c>
      <c r="K35" s="1957">
        <v>9.1300000000000008</v>
      </c>
      <c r="L35" s="1957">
        <v>9.1300000000000008</v>
      </c>
      <c r="M35" s="1900">
        <v>100</v>
      </c>
      <c r="N35" s="1961">
        <v>9.125</v>
      </c>
      <c r="O35" s="1962">
        <v>0</v>
      </c>
      <c r="P35" s="1962">
        <v>0</v>
      </c>
      <c r="Q35" s="1962">
        <v>0</v>
      </c>
      <c r="R35" s="1900" t="e">
        <v>#DIV/0!</v>
      </c>
      <c r="S35" s="1935">
        <v>0</v>
      </c>
      <c r="T35" s="1955">
        <v>0</v>
      </c>
      <c r="U35" s="1964">
        <v>0</v>
      </c>
      <c r="V35" s="1964">
        <v>0</v>
      </c>
      <c r="W35" s="1900" t="e">
        <v>#DIV/0!</v>
      </c>
      <c r="X35" s="1966">
        <v>0</v>
      </c>
    </row>
    <row r="36" spans="1:24" ht="10.5" thickBot="1">
      <c r="A36" s="1929" t="s">
        <v>61</v>
      </c>
      <c r="B36" s="2318" t="s">
        <v>345</v>
      </c>
      <c r="C36" s="2318"/>
      <c r="D36" s="1939" t="s">
        <v>26</v>
      </c>
      <c r="E36" s="1949">
        <v>11</v>
      </c>
      <c r="F36" s="1950">
        <v>11</v>
      </c>
      <c r="G36" s="1950">
        <v>11</v>
      </c>
      <c r="H36" s="1906">
        <v>100</v>
      </c>
      <c r="I36" s="1934">
        <v>11</v>
      </c>
      <c r="J36" s="1949">
        <v>11</v>
      </c>
      <c r="K36" s="1950">
        <v>11</v>
      </c>
      <c r="L36" s="1950">
        <v>11</v>
      </c>
      <c r="M36" s="1900">
        <v>100</v>
      </c>
      <c r="N36" s="1934">
        <v>11</v>
      </c>
      <c r="O36" s="1962">
        <v>0</v>
      </c>
      <c r="P36" s="1962">
        <v>0</v>
      </c>
      <c r="Q36" s="1962">
        <v>0</v>
      </c>
      <c r="R36" s="1900" t="e">
        <v>#DIV/0!</v>
      </c>
      <c r="S36" s="1935">
        <v>0</v>
      </c>
      <c r="T36" s="1955">
        <v>0</v>
      </c>
      <c r="U36" s="1964">
        <v>0</v>
      </c>
      <c r="V36" s="1964">
        <v>0</v>
      </c>
      <c r="W36" s="1900" t="e">
        <v>#DIV/0!</v>
      </c>
      <c r="X36" s="1966">
        <v>0</v>
      </c>
    </row>
    <row r="37" spans="1:24" ht="10.5" thickBot="1">
      <c r="A37" s="1948" t="s">
        <v>346</v>
      </c>
      <c r="B37" s="2319" t="s">
        <v>347</v>
      </c>
      <c r="C37" s="2319"/>
      <c r="D37" s="1940" t="s">
        <v>348</v>
      </c>
      <c r="E37" s="1951">
        <v>0</v>
      </c>
      <c r="F37" s="1952">
        <v>0</v>
      </c>
      <c r="G37" s="1952">
        <v>17</v>
      </c>
      <c r="H37" s="1915" t="e">
        <v>#DIV/0!</v>
      </c>
      <c r="I37" s="1953">
        <v>20</v>
      </c>
      <c r="J37" s="1951">
        <v>0</v>
      </c>
      <c r="K37" s="1952">
        <v>0</v>
      </c>
      <c r="L37" s="1952">
        <v>17</v>
      </c>
      <c r="M37" s="1917" t="e">
        <v>#DIV/0!</v>
      </c>
      <c r="N37" s="1953">
        <v>20</v>
      </c>
      <c r="O37" s="1963">
        <v>0</v>
      </c>
      <c r="P37" s="1963">
        <v>0</v>
      </c>
      <c r="Q37" s="1963">
        <v>0</v>
      </c>
      <c r="R37" s="1917" t="e">
        <v>#DIV/0!</v>
      </c>
      <c r="S37" s="1936">
        <v>0</v>
      </c>
      <c r="T37" s="1956">
        <v>0</v>
      </c>
      <c r="U37" s="1965">
        <v>0</v>
      </c>
      <c r="V37" s="1965">
        <v>0</v>
      </c>
      <c r="W37" s="1917" t="e">
        <v>#DIV/0!</v>
      </c>
      <c r="X37" s="1967">
        <v>0</v>
      </c>
    </row>
  </sheetData>
  <mergeCells count="40">
    <mergeCell ref="A1:X1"/>
    <mergeCell ref="B29:C29"/>
    <mergeCell ref="B36:C36"/>
    <mergeCell ref="B8:C8"/>
    <mergeCell ref="B10:C10"/>
    <mergeCell ref="B11:C11"/>
    <mergeCell ref="B12:C12"/>
    <mergeCell ref="O4:O5"/>
    <mergeCell ref="K4:M4"/>
    <mergeCell ref="B6:C6"/>
    <mergeCell ref="B7:C7"/>
    <mergeCell ref="T4:T5"/>
    <mergeCell ref="U4:W4"/>
    <mergeCell ref="X4:X5"/>
    <mergeCell ref="T3:X3"/>
    <mergeCell ref="B37:C37"/>
    <mergeCell ref="B13:C13"/>
    <mergeCell ref="B15:C15"/>
    <mergeCell ref="B16:C16"/>
    <mergeCell ref="B18:C18"/>
    <mergeCell ref="B19:C19"/>
    <mergeCell ref="B34:C34"/>
    <mergeCell ref="B35:C35"/>
    <mergeCell ref="B20:C20"/>
    <mergeCell ref="B21:C21"/>
    <mergeCell ref="B22:C22"/>
    <mergeCell ref="B26:C26"/>
    <mergeCell ref="A3:A5"/>
    <mergeCell ref="B3:C5"/>
    <mergeCell ref="D3:D5"/>
    <mergeCell ref="P4:R4"/>
    <mergeCell ref="N4:N5"/>
    <mergeCell ref="O3:S3"/>
    <mergeCell ref="F4:H4"/>
    <mergeCell ref="S4:S5"/>
    <mergeCell ref="I4:I5"/>
    <mergeCell ref="J3:N3"/>
    <mergeCell ref="J4:J5"/>
    <mergeCell ref="E3:I3"/>
    <mergeCell ref="E4:E5"/>
  </mergeCells>
  <pageMargins left="0.23622047244094491" right="0.23622047244094491" top="0.74803149606299213" bottom="0.74803149606299213" header="0.31496062992125984" footer="0.31496062992125984"/>
  <pageSetup paperSize="9" scale="97" firstPageNumber="123" orientation="landscape" useFirstPageNumber="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zoomScaleNormal="100"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9" ht="18.75">
      <c r="A1" s="1970" t="s">
        <v>75</v>
      </c>
      <c r="B1" s="1970" t="s">
        <v>226</v>
      </c>
      <c r="C1" s="1970"/>
      <c r="D1" s="1970"/>
      <c r="E1" s="1970"/>
      <c r="F1" s="1970"/>
      <c r="G1" s="1970"/>
      <c r="H1" s="1970"/>
      <c r="I1" s="1970"/>
    </row>
    <row r="2" spans="1:9">
      <c r="A2" s="13"/>
    </row>
    <row r="3" spans="1:9">
      <c r="A3" s="2436" t="s">
        <v>349</v>
      </c>
      <c r="B3" s="2436"/>
      <c r="C3" s="2436"/>
      <c r="D3" s="2436"/>
      <c r="E3" s="2436"/>
      <c r="F3" s="2436"/>
      <c r="G3" s="2436"/>
      <c r="H3" s="2436"/>
      <c r="I3" s="2436"/>
    </row>
    <row r="4" spans="1:9">
      <c r="A4" s="1968"/>
      <c r="B4" s="1968"/>
      <c r="C4" s="1968"/>
      <c r="D4" s="1968"/>
      <c r="E4" s="1968"/>
      <c r="F4" s="1968"/>
      <c r="G4" s="1968"/>
      <c r="H4" s="1968"/>
      <c r="I4" s="1968"/>
    </row>
    <row r="5" spans="1:9">
      <c r="A5" s="2458" t="s">
        <v>76</v>
      </c>
      <c r="B5" s="2459"/>
      <c r="C5" s="2005" t="s">
        <v>25</v>
      </c>
      <c r="D5" s="2431" t="s">
        <v>350</v>
      </c>
      <c r="E5" s="2431"/>
      <c r="F5" s="2431"/>
      <c r="G5" s="2431"/>
      <c r="H5" s="2431"/>
      <c r="I5" s="2431"/>
    </row>
    <row r="6" spans="1:9">
      <c r="A6" s="2460" t="s">
        <v>351</v>
      </c>
      <c r="B6" s="2460"/>
      <c r="C6" s="1983">
        <v>182986.81</v>
      </c>
      <c r="D6" s="2463"/>
      <c r="E6" s="2464"/>
      <c r="F6" s="2464"/>
      <c r="G6" s="2464"/>
      <c r="H6" s="2464"/>
      <c r="I6" s="2465"/>
    </row>
    <row r="7" spans="1:9" ht="23.25" customHeight="1">
      <c r="A7" s="2461" t="s">
        <v>77</v>
      </c>
      <c r="B7" s="2462"/>
      <c r="C7" s="1978">
        <v>107777.87</v>
      </c>
      <c r="D7" s="2454" t="s">
        <v>1381</v>
      </c>
      <c r="E7" s="2454"/>
      <c r="F7" s="2454"/>
      <c r="G7" s="2454"/>
      <c r="H7" s="2454"/>
      <c r="I7" s="2455"/>
    </row>
    <row r="8" spans="1:9">
      <c r="A8" s="2440" t="s">
        <v>78</v>
      </c>
      <c r="B8" s="2441"/>
      <c r="C8" s="1979">
        <v>75208.94</v>
      </c>
      <c r="D8" s="2454" t="s">
        <v>1382</v>
      </c>
      <c r="E8" s="2454"/>
      <c r="F8" s="2454"/>
      <c r="G8" s="2454"/>
      <c r="H8" s="2454"/>
      <c r="I8" s="2455"/>
    </row>
    <row r="9" spans="1:9">
      <c r="A9" s="2456" t="s">
        <v>79</v>
      </c>
      <c r="B9" s="2457"/>
      <c r="C9" s="2010"/>
      <c r="D9" s="2419"/>
      <c r="E9" s="2420"/>
      <c r="F9" s="2420"/>
      <c r="G9" s="2420"/>
      <c r="H9" s="2420"/>
      <c r="I9" s="2421"/>
    </row>
    <row r="10" spans="1:9">
      <c r="A10" s="1968"/>
      <c r="B10" s="1968"/>
      <c r="C10" s="1971"/>
      <c r="D10" s="1968"/>
      <c r="E10" s="1968"/>
      <c r="F10" s="1968"/>
      <c r="G10" s="1968"/>
      <c r="H10" s="1968"/>
      <c r="I10" s="1968"/>
    </row>
    <row r="11" spans="1:9">
      <c r="A11" s="2436" t="s">
        <v>354</v>
      </c>
      <c r="B11" s="2436"/>
      <c r="C11" s="2436"/>
      <c r="D11" s="2436"/>
      <c r="E11" s="2436"/>
      <c r="F11" s="2436"/>
      <c r="G11" s="2436"/>
      <c r="H11" s="2436"/>
      <c r="I11" s="2436"/>
    </row>
    <row r="12" spans="1:9">
      <c r="A12" s="1968"/>
      <c r="B12" s="1968"/>
      <c r="C12" s="1971"/>
      <c r="D12" s="1992"/>
      <c r="E12" s="1992"/>
      <c r="F12" s="1992"/>
      <c r="G12" s="1992"/>
      <c r="H12" s="1992"/>
      <c r="I12" s="1992"/>
    </row>
    <row r="13" spans="1:9">
      <c r="A13" s="2005" t="s">
        <v>76</v>
      </c>
      <c r="B13" s="2005" t="s">
        <v>80</v>
      </c>
      <c r="C13" s="2005" t="s">
        <v>25</v>
      </c>
      <c r="D13" s="1994"/>
      <c r="E13" s="1994"/>
      <c r="F13" s="1994"/>
      <c r="G13" s="1994"/>
      <c r="H13" s="1994"/>
      <c r="I13" s="1994"/>
    </row>
    <row r="14" spans="1:9">
      <c r="A14" s="2011" t="s">
        <v>81</v>
      </c>
      <c r="B14" s="1984"/>
      <c r="C14" s="2012"/>
      <c r="D14" s="1995"/>
      <c r="E14" s="1995"/>
      <c r="F14" s="1995"/>
      <c r="G14" s="1995"/>
      <c r="H14" s="1995"/>
      <c r="I14" s="1995"/>
    </row>
    <row r="15" spans="1:9">
      <c r="A15" s="2437" t="s">
        <v>82</v>
      </c>
      <c r="B15" s="2003" t="s">
        <v>94</v>
      </c>
      <c r="C15" s="2013"/>
      <c r="D15" s="1995"/>
      <c r="E15" s="1995"/>
      <c r="F15" s="1995"/>
      <c r="G15" s="1995"/>
      <c r="H15" s="1995"/>
      <c r="I15" s="1995"/>
    </row>
    <row r="16" spans="1:9">
      <c r="A16" s="2438"/>
      <c r="B16" s="1974" t="s">
        <v>83</v>
      </c>
      <c r="C16" s="2014">
        <v>162986.81</v>
      </c>
      <c r="D16" s="1990"/>
      <c r="E16" s="1990"/>
      <c r="F16" s="1990"/>
      <c r="G16" s="1990"/>
      <c r="H16" s="1990"/>
      <c r="I16" s="1990"/>
    </row>
    <row r="17" spans="1:9">
      <c r="A17" s="2439"/>
      <c r="B17" s="1976" t="s">
        <v>84</v>
      </c>
      <c r="C17" s="2015">
        <v>20000</v>
      </c>
      <c r="D17" s="1996"/>
      <c r="E17" s="1996"/>
      <c r="F17" s="1996"/>
      <c r="G17" s="1996"/>
      <c r="H17" s="1996"/>
      <c r="I17" s="1996"/>
    </row>
    <row r="18" spans="1:9">
      <c r="A18" s="2004" t="s">
        <v>351</v>
      </c>
      <c r="B18" s="1988"/>
      <c r="C18" s="1989">
        <v>182986.81</v>
      </c>
      <c r="D18" s="1991"/>
      <c r="E18" s="1991"/>
      <c r="F18" s="1991"/>
      <c r="G18" s="1991"/>
      <c r="H18" s="1991"/>
      <c r="I18" s="1991"/>
    </row>
    <row r="19" spans="1:9">
      <c r="A19" s="1987"/>
      <c r="B19" s="1985"/>
      <c r="C19" s="1986"/>
      <c r="D19" s="1993"/>
      <c r="E19" s="1993"/>
      <c r="F19" s="1993"/>
      <c r="G19" s="1993"/>
      <c r="H19" s="1993"/>
      <c r="I19" s="1993"/>
    </row>
    <row r="20" spans="1:9">
      <c r="A20" s="2436" t="s">
        <v>355</v>
      </c>
      <c r="B20" s="2436"/>
      <c r="C20" s="2436"/>
      <c r="D20" s="2436"/>
      <c r="E20" s="2436"/>
      <c r="F20" s="2436"/>
      <c r="G20" s="2436"/>
      <c r="H20" s="2436"/>
      <c r="I20" s="2436"/>
    </row>
    <row r="21" spans="1:9">
      <c r="A21" s="1968"/>
      <c r="B21" s="1968"/>
      <c r="C21" s="1971"/>
      <c r="D21" s="1968"/>
      <c r="E21" s="1968"/>
      <c r="F21" s="1968"/>
      <c r="G21" s="1968"/>
      <c r="H21" s="1968"/>
      <c r="I21" s="1968"/>
    </row>
    <row r="22" spans="1:9">
      <c r="A22" s="2005" t="s">
        <v>80</v>
      </c>
      <c r="B22" s="2005" t="s">
        <v>356</v>
      </c>
      <c r="C22" s="2006" t="s">
        <v>357</v>
      </c>
      <c r="D22" s="2005" t="s">
        <v>358</v>
      </c>
      <c r="E22" s="2005" t="s">
        <v>359</v>
      </c>
      <c r="F22" s="2431" t="s">
        <v>360</v>
      </c>
      <c r="G22" s="2431"/>
      <c r="H22" s="2431"/>
      <c r="I22" s="2431"/>
    </row>
    <row r="23" spans="1:9" ht="47.25" customHeight="1">
      <c r="A23" s="2016" t="s">
        <v>85</v>
      </c>
      <c r="B23" s="1973">
        <v>4953.72</v>
      </c>
      <c r="C23" s="1973">
        <v>121793.36</v>
      </c>
      <c r="D23" s="1973">
        <v>86916.800000000003</v>
      </c>
      <c r="E23" s="1973">
        <v>39830.28</v>
      </c>
      <c r="F23" s="2572" t="s">
        <v>1383</v>
      </c>
      <c r="G23" s="2573"/>
      <c r="H23" s="2573"/>
      <c r="I23" s="2574"/>
    </row>
    <row r="24" spans="1:9" ht="45.75" customHeight="1">
      <c r="A24" s="2017" t="s">
        <v>86</v>
      </c>
      <c r="B24" s="1975">
        <v>532207.77</v>
      </c>
      <c r="C24" s="1975">
        <v>828090</v>
      </c>
      <c r="D24" s="1975">
        <v>701103.9</v>
      </c>
      <c r="E24" s="1975">
        <v>659193.87</v>
      </c>
      <c r="F24" s="2415" t="s">
        <v>1384</v>
      </c>
      <c r="G24" s="2575"/>
      <c r="H24" s="2575"/>
      <c r="I24" s="2576"/>
    </row>
    <row r="25" spans="1:9" ht="26.25" customHeight="1">
      <c r="A25" s="2017" t="s">
        <v>84</v>
      </c>
      <c r="B25" s="1975">
        <v>26349.07</v>
      </c>
      <c r="C25" s="1975">
        <v>40000</v>
      </c>
      <c r="D25" s="1975">
        <v>1200</v>
      </c>
      <c r="E25" s="1975">
        <v>65149.070000000007</v>
      </c>
      <c r="F25" s="2415" t="s">
        <v>1385</v>
      </c>
      <c r="G25" s="2575"/>
      <c r="H25" s="2575"/>
      <c r="I25" s="2576"/>
    </row>
    <row r="26" spans="1:9" ht="36.75" customHeight="1">
      <c r="A26" s="2018" t="s">
        <v>87</v>
      </c>
      <c r="B26" s="1977">
        <v>31916.44</v>
      </c>
      <c r="C26" s="1977">
        <v>71506.929999999993</v>
      </c>
      <c r="D26" s="1977">
        <v>65072</v>
      </c>
      <c r="E26" s="1975">
        <v>38351.369999999995</v>
      </c>
      <c r="F26" s="2577" t="s">
        <v>1533</v>
      </c>
      <c r="G26" s="2578"/>
      <c r="H26" s="2578"/>
      <c r="I26" s="2579"/>
    </row>
    <row r="27" spans="1:9">
      <c r="A27" s="1982" t="s">
        <v>34</v>
      </c>
      <c r="B27" s="1983">
        <v>595426.99999999988</v>
      </c>
      <c r="C27" s="1983">
        <v>1061390.29</v>
      </c>
      <c r="D27" s="1983">
        <v>854292.70000000007</v>
      </c>
      <c r="E27" s="1983">
        <v>802524.59</v>
      </c>
      <c r="F27" s="2430"/>
      <c r="G27" s="2430"/>
      <c r="H27" s="2430"/>
      <c r="I27" s="2430"/>
    </row>
    <row r="28" spans="1:9">
      <c r="A28" s="1968"/>
      <c r="B28" s="1968"/>
      <c r="C28" s="1971"/>
      <c r="D28" s="1968"/>
      <c r="E28" s="1968"/>
      <c r="F28" s="1968"/>
      <c r="G28" s="1968"/>
      <c r="H28" s="1968"/>
      <c r="I28" s="1968"/>
    </row>
    <row r="29" spans="1:9">
      <c r="A29" s="2436" t="s">
        <v>365</v>
      </c>
      <c r="B29" s="2436"/>
      <c r="C29" s="2436"/>
      <c r="D29" s="2436"/>
      <c r="E29" s="2436"/>
      <c r="F29" s="2436"/>
      <c r="G29" s="2436"/>
      <c r="H29" s="2436"/>
      <c r="I29" s="2436"/>
    </row>
    <row r="30" spans="1:9">
      <c r="A30" s="1968"/>
      <c r="B30" s="1968"/>
      <c r="C30" s="1971"/>
      <c r="D30" s="1968"/>
      <c r="E30" s="1968"/>
      <c r="F30" s="1968"/>
      <c r="G30" s="1968"/>
      <c r="H30" s="1968"/>
      <c r="I30" s="1968"/>
    </row>
    <row r="31" spans="1:9">
      <c r="A31" s="2005" t="s">
        <v>88</v>
      </c>
      <c r="B31" s="2005" t="s">
        <v>25</v>
      </c>
      <c r="C31" s="2006" t="s">
        <v>89</v>
      </c>
      <c r="D31" s="2431" t="s">
        <v>90</v>
      </c>
      <c r="E31" s="2431"/>
      <c r="F31" s="2431"/>
      <c r="G31" s="2431"/>
      <c r="H31" s="2431"/>
      <c r="I31" s="2431"/>
    </row>
    <row r="32" spans="1:9">
      <c r="A32" s="2021" t="s">
        <v>329</v>
      </c>
      <c r="B32" s="1973"/>
      <c r="C32" s="1980"/>
      <c r="D32" s="2442"/>
      <c r="E32" s="2443"/>
      <c r="F32" s="2443"/>
      <c r="G32" s="2443"/>
      <c r="H32" s="2443"/>
      <c r="I32" s="2444"/>
    </row>
    <row r="33" spans="1:9">
      <c r="A33" s="2022"/>
      <c r="B33" s="1977"/>
      <c r="C33" s="1981"/>
      <c r="D33" s="2445"/>
      <c r="E33" s="2446"/>
      <c r="F33" s="2446"/>
      <c r="G33" s="2446"/>
      <c r="H33" s="2446"/>
      <c r="I33" s="2447"/>
    </row>
    <row r="34" spans="1:9">
      <c r="A34" s="2023"/>
      <c r="B34" s="2024"/>
      <c r="C34" s="2025"/>
      <c r="D34" s="2448"/>
      <c r="E34" s="2449"/>
      <c r="F34" s="2449"/>
      <c r="G34" s="2449"/>
      <c r="H34" s="2449"/>
      <c r="I34" s="2450"/>
    </row>
    <row r="35" spans="1:9">
      <c r="A35" s="2019" t="s">
        <v>34</v>
      </c>
      <c r="B35" s="2020">
        <v>0</v>
      </c>
      <c r="C35" s="2432"/>
      <c r="D35" s="2432"/>
      <c r="E35" s="2432"/>
      <c r="F35" s="2432"/>
      <c r="G35" s="2432"/>
      <c r="H35" s="2432"/>
      <c r="I35" s="2433"/>
    </row>
    <row r="36" spans="1:9">
      <c r="A36" s="1968"/>
      <c r="B36" s="1968"/>
      <c r="C36" s="1971"/>
      <c r="D36" s="1968"/>
      <c r="E36" s="1968"/>
      <c r="F36" s="1968"/>
      <c r="G36" s="1968"/>
      <c r="H36" s="1968"/>
      <c r="I36" s="1968"/>
    </row>
    <row r="37" spans="1:9">
      <c r="A37" s="2436" t="s">
        <v>367</v>
      </c>
      <c r="B37" s="2436"/>
      <c r="C37" s="2436"/>
      <c r="D37" s="2436"/>
      <c r="E37" s="2436"/>
      <c r="F37" s="2436"/>
      <c r="G37" s="2436"/>
      <c r="H37" s="2436"/>
      <c r="I37" s="2436"/>
    </row>
    <row r="38" spans="1:9">
      <c r="A38" s="1968"/>
      <c r="B38" s="1968"/>
      <c r="C38" s="1971"/>
      <c r="D38" s="1968"/>
      <c r="E38" s="1968"/>
      <c r="F38" s="1968"/>
      <c r="G38" s="1968"/>
      <c r="H38" s="1968"/>
      <c r="I38" s="1968"/>
    </row>
    <row r="39" spans="1:9">
      <c r="A39" s="2005" t="s">
        <v>88</v>
      </c>
      <c r="B39" s="2005" t="s">
        <v>25</v>
      </c>
      <c r="C39" s="2006" t="s">
        <v>89</v>
      </c>
      <c r="D39" s="2431" t="s">
        <v>90</v>
      </c>
      <c r="E39" s="2431"/>
      <c r="F39" s="2431"/>
      <c r="G39" s="2431"/>
      <c r="H39" s="2431"/>
      <c r="I39" s="2431"/>
    </row>
    <row r="40" spans="1:9">
      <c r="A40" s="2021" t="s">
        <v>329</v>
      </c>
      <c r="B40" s="1973"/>
      <c r="C40" s="1980"/>
      <c r="D40" s="2468"/>
      <c r="E40" s="2469"/>
      <c r="F40" s="2469"/>
      <c r="G40" s="2469"/>
      <c r="H40" s="2469"/>
      <c r="I40" s="2470"/>
    </row>
    <row r="41" spans="1:9">
      <c r="A41" s="2026"/>
      <c r="B41" s="1975"/>
      <c r="C41" s="2000"/>
      <c r="D41" s="2073"/>
      <c r="E41" s="2074"/>
      <c r="F41" s="2074"/>
      <c r="G41" s="2074"/>
      <c r="H41" s="2074"/>
      <c r="I41" s="2075"/>
    </row>
    <row r="42" spans="1:9">
      <c r="A42" s="1982" t="s">
        <v>34</v>
      </c>
      <c r="B42" s="1983">
        <v>0</v>
      </c>
      <c r="C42" s="2434"/>
      <c r="D42" s="2435"/>
      <c r="E42" s="2435"/>
      <c r="F42" s="2435"/>
      <c r="G42" s="2435"/>
      <c r="H42" s="2435"/>
      <c r="I42" s="2435"/>
    </row>
    <row r="43" spans="1:9">
      <c r="A43" s="1968"/>
      <c r="B43" s="1968"/>
      <c r="C43" s="1971"/>
      <c r="D43" s="1968"/>
      <c r="E43" s="1968"/>
      <c r="F43" s="1968"/>
      <c r="G43" s="1968"/>
      <c r="H43" s="1968"/>
      <c r="I43" s="1968"/>
    </row>
    <row r="44" spans="1:9">
      <c r="A44" s="2436" t="s">
        <v>369</v>
      </c>
      <c r="B44" s="2436"/>
      <c r="C44" s="2436"/>
      <c r="D44" s="2436"/>
      <c r="E44" s="2436"/>
      <c r="F44" s="2436"/>
      <c r="G44" s="2436"/>
      <c r="H44" s="2436"/>
      <c r="I44" s="2436"/>
    </row>
    <row r="45" spans="1:9">
      <c r="A45" s="1968"/>
      <c r="B45" s="1968"/>
      <c r="C45" s="1972"/>
      <c r="D45" s="1968"/>
      <c r="E45" s="1968"/>
      <c r="F45" s="1968"/>
      <c r="G45" s="1968"/>
      <c r="H45" s="1968"/>
      <c r="I45" s="1968"/>
    </row>
    <row r="46" spans="1:9">
      <c r="A46" s="2005" t="s">
        <v>25</v>
      </c>
      <c r="B46" s="2006" t="s">
        <v>370</v>
      </c>
      <c r="C46" s="2410" t="s">
        <v>91</v>
      </c>
      <c r="D46" s="2410"/>
      <c r="E46" s="2410"/>
      <c r="F46" s="2410"/>
      <c r="G46" s="2410"/>
      <c r="H46" s="2410"/>
      <c r="I46" s="2410"/>
    </row>
    <row r="47" spans="1:9">
      <c r="A47" s="2027" t="s">
        <v>329</v>
      </c>
      <c r="B47" s="2002"/>
      <c r="C47" s="2422"/>
      <c r="D47" s="2422"/>
      <c r="E47" s="2422"/>
      <c r="F47" s="2422"/>
      <c r="G47" s="2422"/>
      <c r="H47" s="2422"/>
      <c r="I47" s="2423"/>
    </row>
    <row r="48" spans="1:9">
      <c r="A48" s="2028"/>
      <c r="B48" s="2001"/>
      <c r="C48" s="2078"/>
      <c r="D48" s="2076"/>
      <c r="E48" s="2076"/>
      <c r="F48" s="2076"/>
      <c r="G48" s="2076"/>
      <c r="H48" s="2076"/>
      <c r="I48" s="2077"/>
    </row>
    <row r="49" spans="1:9">
      <c r="A49" s="1983" t="e">
        <v>#VALUE!</v>
      </c>
      <c r="B49" s="1983" t="e">
        <v>#REF!</v>
      </c>
      <c r="C49" s="2480" t="s">
        <v>34</v>
      </c>
      <c r="D49" s="2480"/>
      <c r="E49" s="2480"/>
      <c r="F49" s="2480"/>
      <c r="G49" s="2480"/>
      <c r="H49" s="2480"/>
      <c r="I49" s="2480"/>
    </row>
    <row r="50" spans="1:9">
      <c r="A50" s="1968"/>
      <c r="B50" s="1968"/>
      <c r="C50" s="1972"/>
      <c r="D50" s="1968"/>
      <c r="E50" s="1968"/>
      <c r="F50" s="1968"/>
      <c r="G50" s="1968"/>
      <c r="H50" s="1968"/>
      <c r="I50" s="1968"/>
    </row>
    <row r="51" spans="1:9">
      <c r="A51" s="2436" t="s">
        <v>372</v>
      </c>
      <c r="B51" s="2436"/>
      <c r="C51" s="2436"/>
      <c r="D51" s="2436"/>
      <c r="E51" s="2436"/>
      <c r="F51" s="2436"/>
      <c r="G51" s="2436"/>
      <c r="H51" s="2436"/>
      <c r="I51" s="2436"/>
    </row>
    <row r="52" spans="1:9">
      <c r="A52" s="1968"/>
      <c r="B52" s="1968"/>
      <c r="C52" s="1972"/>
      <c r="D52" s="1968"/>
      <c r="E52" s="1968"/>
      <c r="F52" s="1968"/>
      <c r="G52" s="1968"/>
      <c r="H52" s="1968"/>
      <c r="I52" s="1968"/>
    </row>
    <row r="53" spans="1:9" ht="31.5">
      <c r="A53" s="2877" t="s">
        <v>373</v>
      </c>
      <c r="B53" s="2878"/>
      <c r="C53" s="2029" t="s">
        <v>227</v>
      </c>
      <c r="D53" s="2029" t="s">
        <v>137</v>
      </c>
      <c r="E53" s="2029" t="s">
        <v>138</v>
      </c>
      <c r="F53" s="2029" t="s">
        <v>374</v>
      </c>
      <c r="G53" s="2029" t="s">
        <v>228</v>
      </c>
      <c r="H53" s="1969"/>
      <c r="I53" s="1969"/>
    </row>
    <row r="54" spans="1:9">
      <c r="A54" s="2865" t="s">
        <v>1386</v>
      </c>
      <c r="B54" s="2866"/>
      <c r="C54" s="2030">
        <v>5210880</v>
      </c>
      <c r="D54" s="2035"/>
      <c r="E54" s="2036">
        <v>311000</v>
      </c>
      <c r="F54" s="2040">
        <v>43900</v>
      </c>
      <c r="G54" s="2032">
        <v>43921</v>
      </c>
      <c r="H54" s="1968"/>
      <c r="I54" s="1968"/>
    </row>
    <row r="55" spans="1:9">
      <c r="A55" s="2867"/>
      <c r="B55" s="2868"/>
      <c r="C55" s="2030">
        <v>5240880</v>
      </c>
      <c r="D55" s="2035"/>
      <c r="E55" s="2036">
        <v>120270</v>
      </c>
      <c r="F55" s="2042" t="s">
        <v>1387</v>
      </c>
      <c r="G55" s="2033"/>
      <c r="H55" s="1968"/>
      <c r="I55" s="1968"/>
    </row>
    <row r="56" spans="1:9" ht="15">
      <c r="A56" s="2867"/>
      <c r="B56" s="2868"/>
      <c r="C56" s="2030">
        <v>5250880</v>
      </c>
      <c r="D56" s="2035"/>
      <c r="E56" s="2036">
        <v>1000</v>
      </c>
      <c r="F56" s="2044"/>
      <c r="G56" s="2034"/>
      <c r="H56" s="1968"/>
      <c r="I56" s="1968"/>
    </row>
    <row r="57" spans="1:9" ht="15">
      <c r="A57" s="2867"/>
      <c r="B57" s="2868"/>
      <c r="C57" s="2030">
        <v>5270880</v>
      </c>
      <c r="D57" s="2035"/>
      <c r="E57" s="2036">
        <v>4400</v>
      </c>
      <c r="F57" s="2044"/>
      <c r="G57" s="2034"/>
      <c r="H57" s="1968"/>
      <c r="I57" s="1968"/>
    </row>
    <row r="58" spans="1:9" ht="15">
      <c r="A58" s="2869"/>
      <c r="B58" s="2870"/>
      <c r="C58" s="2031">
        <v>6720880</v>
      </c>
      <c r="D58" s="2037">
        <v>436670</v>
      </c>
      <c r="E58" s="2038"/>
      <c r="F58" s="2045"/>
      <c r="G58" s="2034"/>
      <c r="H58" s="2046" t="s">
        <v>330</v>
      </c>
      <c r="I58" s="1968"/>
    </row>
    <row r="59" spans="1:9">
      <c r="A59" s="2871" t="s">
        <v>1388</v>
      </c>
      <c r="B59" s="2872"/>
      <c r="C59" s="2030">
        <v>5510880</v>
      </c>
      <c r="D59" s="2039"/>
      <c r="E59" s="2039">
        <v>42876</v>
      </c>
      <c r="F59" s="2041">
        <v>43900</v>
      </c>
      <c r="G59" s="2041">
        <v>43921</v>
      </c>
      <c r="H59" s="1968"/>
      <c r="I59" s="1968"/>
    </row>
    <row r="60" spans="1:9" ht="15">
      <c r="A60" s="2872"/>
      <c r="B60" s="2872"/>
      <c r="C60" s="2030">
        <v>6720880</v>
      </c>
      <c r="D60" s="2039">
        <v>42876</v>
      </c>
      <c r="E60" s="2039"/>
      <c r="F60" s="2043" t="s">
        <v>1389</v>
      </c>
      <c r="G60" s="2043"/>
      <c r="H60" s="2046" t="s">
        <v>330</v>
      </c>
      <c r="I60" s="1968"/>
    </row>
    <row r="61" spans="1:9">
      <c r="A61" s="2852" t="s">
        <v>1390</v>
      </c>
      <c r="B61" s="2873"/>
      <c r="C61" s="2030">
        <v>5580880</v>
      </c>
      <c r="D61" s="2035"/>
      <c r="E61" s="2036">
        <v>7173</v>
      </c>
      <c r="F61" s="2040">
        <v>44012</v>
      </c>
      <c r="G61" s="2032">
        <v>44012</v>
      </c>
      <c r="H61" s="1968"/>
      <c r="I61" s="1968"/>
    </row>
    <row r="62" spans="1:9">
      <c r="A62" s="2850" t="s">
        <v>1391</v>
      </c>
      <c r="B62" s="2874"/>
      <c r="C62" s="2030">
        <v>5480880</v>
      </c>
      <c r="D62" s="2035"/>
      <c r="E62" s="2036">
        <v>2000</v>
      </c>
      <c r="F62" s="2051"/>
      <c r="G62" s="2034"/>
      <c r="H62" s="1968"/>
      <c r="I62" s="1968"/>
    </row>
    <row r="63" spans="1:9">
      <c r="A63" s="2850" t="s">
        <v>1392</v>
      </c>
      <c r="B63" s="2874"/>
      <c r="C63" s="2050">
        <v>5180880</v>
      </c>
      <c r="D63" s="2039"/>
      <c r="E63" s="2036">
        <v>-5363</v>
      </c>
      <c r="F63" s="2051"/>
      <c r="G63" s="2034"/>
      <c r="H63" s="1968"/>
      <c r="I63" s="1968"/>
    </row>
    <row r="64" spans="1:9" ht="15">
      <c r="A64" s="2842"/>
      <c r="B64" s="2843"/>
      <c r="C64" s="2050">
        <v>6720880</v>
      </c>
      <c r="D64" s="2039">
        <v>3810</v>
      </c>
      <c r="E64" s="2036"/>
      <c r="F64" s="2052"/>
      <c r="G64" s="2049"/>
      <c r="H64" s="2046" t="s">
        <v>330</v>
      </c>
      <c r="I64" s="1968"/>
    </row>
    <row r="65" spans="1:8">
      <c r="A65" s="2852" t="s">
        <v>1393</v>
      </c>
      <c r="B65" s="2853"/>
      <c r="C65" s="2050">
        <v>5580880</v>
      </c>
      <c r="D65" s="2039"/>
      <c r="E65" s="2036">
        <v>44471.58</v>
      </c>
      <c r="F65" s="2040">
        <v>44012</v>
      </c>
      <c r="G65" s="2032">
        <v>44012</v>
      </c>
      <c r="H65" s="1968"/>
    </row>
    <row r="66" spans="1:8" ht="15">
      <c r="A66" s="2854"/>
      <c r="B66" s="2843"/>
      <c r="C66" s="2056">
        <v>6480880</v>
      </c>
      <c r="D66" s="2057">
        <v>44471.58</v>
      </c>
      <c r="E66" s="2058"/>
      <c r="F66" s="2062"/>
      <c r="G66" s="2063"/>
      <c r="H66" s="2046" t="s">
        <v>330</v>
      </c>
    </row>
    <row r="67" spans="1:8">
      <c r="A67" s="2855" t="s">
        <v>1394</v>
      </c>
      <c r="B67" s="2856"/>
      <c r="C67" s="2056">
        <v>5580880</v>
      </c>
      <c r="D67" s="2057">
        <v>0</v>
      </c>
      <c r="E67" s="2058">
        <v>5624</v>
      </c>
      <c r="F67" s="2059">
        <v>44043</v>
      </c>
      <c r="G67" s="2060">
        <v>44043</v>
      </c>
      <c r="H67" s="1968"/>
    </row>
    <row r="68" spans="1:8">
      <c r="A68" s="2857"/>
      <c r="B68" s="2858"/>
      <c r="C68" s="2064">
        <v>5580880</v>
      </c>
      <c r="D68" s="2065">
        <v>0</v>
      </c>
      <c r="E68" s="2066">
        <v>21519</v>
      </c>
      <c r="F68" s="2059"/>
      <c r="G68" s="2060"/>
      <c r="H68" s="1968"/>
    </row>
    <row r="69" spans="1:8" ht="15">
      <c r="A69" s="2875"/>
      <c r="B69" s="2876"/>
      <c r="C69" s="2050">
        <v>6480880</v>
      </c>
      <c r="D69" s="2039">
        <v>27143</v>
      </c>
      <c r="E69" s="2039"/>
      <c r="F69" s="2041"/>
      <c r="G69" s="2041"/>
      <c r="H69" s="2046" t="s">
        <v>330</v>
      </c>
    </row>
    <row r="70" spans="1:8">
      <c r="A70" s="2855" t="s">
        <v>1395</v>
      </c>
      <c r="B70" s="2856"/>
      <c r="C70" s="2056">
        <v>5110880</v>
      </c>
      <c r="D70" s="2057"/>
      <c r="E70" s="2058">
        <v>12632.4</v>
      </c>
      <c r="F70" s="2059">
        <v>44043</v>
      </c>
      <c r="G70" s="2060">
        <v>44043</v>
      </c>
      <c r="H70" s="1968"/>
    </row>
    <row r="71" spans="1:8" ht="15">
      <c r="A71" s="2875"/>
      <c r="B71" s="2876"/>
      <c r="C71" s="2056">
        <v>6480880</v>
      </c>
      <c r="D71" s="2057">
        <v>12632.4</v>
      </c>
      <c r="E71" s="2058"/>
      <c r="F71" s="2062"/>
      <c r="G71" s="2063"/>
      <c r="H71" s="2046" t="s">
        <v>330</v>
      </c>
    </row>
    <row r="72" spans="1:8" ht="15">
      <c r="A72" s="2852" t="s">
        <v>1396</v>
      </c>
      <c r="B72" s="2853"/>
      <c r="C72" s="2056">
        <v>5210880</v>
      </c>
      <c r="D72" s="2057"/>
      <c r="E72" s="2058">
        <v>1200</v>
      </c>
      <c r="F72" s="2059">
        <v>44026</v>
      </c>
      <c r="G72" s="2060">
        <v>44043</v>
      </c>
      <c r="H72" s="1968"/>
    </row>
    <row r="73" spans="1:8" ht="15">
      <c r="A73" s="2842" t="s">
        <v>1397</v>
      </c>
      <c r="B73" s="2843"/>
      <c r="C73" s="2056">
        <v>6480880</v>
      </c>
      <c r="D73" s="2057">
        <v>1200</v>
      </c>
      <c r="E73" s="2058"/>
      <c r="F73" s="2067" t="s">
        <v>1398</v>
      </c>
      <c r="G73" s="2063"/>
      <c r="H73" s="2046" t="s">
        <v>330</v>
      </c>
    </row>
    <row r="74" spans="1:8">
      <c r="A74" s="2855" t="s">
        <v>1399</v>
      </c>
      <c r="B74" s="2856"/>
      <c r="C74" s="2056">
        <v>5580880</v>
      </c>
      <c r="D74" s="2057"/>
      <c r="E74" s="2058">
        <v>5644</v>
      </c>
      <c r="F74" s="2059">
        <v>44074</v>
      </c>
      <c r="G74" s="2060">
        <v>44074</v>
      </c>
      <c r="H74" s="1968"/>
    </row>
    <row r="75" spans="1:8" ht="15">
      <c r="A75" s="2875"/>
      <c r="B75" s="2876"/>
      <c r="C75" s="2056">
        <v>6480880</v>
      </c>
      <c r="D75" s="2057">
        <v>5644</v>
      </c>
      <c r="E75" s="2058"/>
      <c r="F75" s="2062"/>
      <c r="G75" s="2063"/>
      <c r="H75" s="2046" t="s">
        <v>330</v>
      </c>
    </row>
    <row r="76" spans="1:8">
      <c r="A76" s="2852" t="s">
        <v>1400</v>
      </c>
      <c r="B76" s="2853"/>
      <c r="C76" s="2056">
        <v>5110880</v>
      </c>
      <c r="D76" s="2057"/>
      <c r="E76" s="2058">
        <v>24574</v>
      </c>
      <c r="F76" s="2059">
        <v>44104</v>
      </c>
      <c r="G76" s="2060">
        <v>44104</v>
      </c>
      <c r="H76" s="1968"/>
    </row>
    <row r="77" spans="1:8" ht="15">
      <c r="A77" s="2854"/>
      <c r="B77" s="2843"/>
      <c r="C77" s="2056">
        <v>6480880</v>
      </c>
      <c r="D77" s="2057">
        <v>24574</v>
      </c>
      <c r="E77" s="2058"/>
      <c r="F77" s="2062"/>
      <c r="G77" s="2063"/>
      <c r="H77" s="2046" t="s">
        <v>330</v>
      </c>
    </row>
    <row r="78" spans="1:8">
      <c r="A78" s="2855" t="s">
        <v>1401</v>
      </c>
      <c r="B78" s="2856"/>
      <c r="C78" s="2056">
        <v>5210880</v>
      </c>
      <c r="D78" s="2057"/>
      <c r="E78" s="2058">
        <v>-121350</v>
      </c>
      <c r="F78" s="2059">
        <v>44180</v>
      </c>
      <c r="G78" s="2060">
        <v>44180</v>
      </c>
      <c r="H78" s="1968"/>
    </row>
    <row r="79" spans="1:8">
      <c r="A79" s="2857"/>
      <c r="B79" s="2858"/>
      <c r="C79" s="2056">
        <v>5240880</v>
      </c>
      <c r="D79" s="2057"/>
      <c r="E79" s="2058">
        <v>-41250</v>
      </c>
      <c r="F79" s="2059" t="s">
        <v>1402</v>
      </c>
      <c r="G79" s="2060"/>
      <c r="H79" s="1968"/>
    </row>
    <row r="80" spans="1:8">
      <c r="A80" s="2857"/>
      <c r="B80" s="2858"/>
      <c r="C80" s="2056">
        <v>5270880</v>
      </c>
      <c r="D80" s="2057"/>
      <c r="E80" s="2058">
        <v>-2400</v>
      </c>
      <c r="F80" s="2059"/>
      <c r="G80" s="2060"/>
      <c r="H80" s="1968"/>
    </row>
    <row r="81" spans="1:8">
      <c r="A81" s="2857"/>
      <c r="B81" s="2858"/>
      <c r="C81" s="2056">
        <v>5580880</v>
      </c>
      <c r="D81" s="2057"/>
      <c r="E81" s="2058">
        <v>20000</v>
      </c>
      <c r="F81" s="2059"/>
      <c r="G81" s="2060"/>
      <c r="H81" s="1968"/>
    </row>
    <row r="82" spans="1:8" ht="15">
      <c r="A82" s="2850"/>
      <c r="B82" s="2851"/>
      <c r="C82" s="2056">
        <v>5010880</v>
      </c>
      <c r="D82" s="2057"/>
      <c r="E82" s="2058">
        <v>59000</v>
      </c>
      <c r="F82" s="2059"/>
      <c r="G82" s="2060"/>
      <c r="H82" s="1968"/>
    </row>
    <row r="83" spans="1:8" ht="15">
      <c r="A83" s="2850"/>
      <c r="B83" s="2851"/>
      <c r="C83" s="2056">
        <v>5180880</v>
      </c>
      <c r="D83" s="2057"/>
      <c r="E83" s="2058">
        <v>86000</v>
      </c>
      <c r="F83" s="2059"/>
      <c r="G83" s="2060"/>
      <c r="H83" s="1968"/>
    </row>
    <row r="84" spans="1:8" ht="15">
      <c r="A84" s="2850"/>
      <c r="B84" s="2851"/>
      <c r="C84" s="2056">
        <v>5510880</v>
      </c>
      <c r="D84" s="2057"/>
      <c r="E84" s="2058">
        <v>32855.5</v>
      </c>
      <c r="F84" s="2059"/>
      <c r="G84" s="2060"/>
      <c r="H84" s="1968"/>
    </row>
    <row r="85" spans="1:8" ht="15">
      <c r="A85" s="2850"/>
      <c r="B85" s="2851"/>
      <c r="C85" s="2056">
        <v>6720880</v>
      </c>
      <c r="D85" s="2057">
        <v>32855.5</v>
      </c>
      <c r="E85" s="2058"/>
      <c r="F85" s="2062"/>
      <c r="G85" s="2063"/>
      <c r="H85" s="2046" t="s">
        <v>330</v>
      </c>
    </row>
    <row r="86" spans="1:8">
      <c r="A86" s="2852" t="s">
        <v>1403</v>
      </c>
      <c r="B86" s="2853"/>
      <c r="C86" s="2050">
        <v>5020850</v>
      </c>
      <c r="D86" s="2039"/>
      <c r="E86" s="2036">
        <v>-340000</v>
      </c>
      <c r="F86" s="2040">
        <v>44183</v>
      </c>
      <c r="G86" s="2032">
        <v>44183</v>
      </c>
      <c r="H86" s="1968"/>
    </row>
    <row r="87" spans="1:8" ht="15">
      <c r="A87" s="2854"/>
      <c r="B87" s="2843"/>
      <c r="C87" s="2056">
        <v>6020880</v>
      </c>
      <c r="D87" s="2057">
        <v>-340000</v>
      </c>
      <c r="E87" s="2058"/>
      <c r="F87" s="2062"/>
      <c r="G87" s="2063"/>
      <c r="H87" s="2046" t="s">
        <v>330</v>
      </c>
    </row>
    <row r="88" spans="1:8">
      <c r="A88" s="2852" t="s">
        <v>1404</v>
      </c>
      <c r="B88" s="2853"/>
      <c r="C88" s="2056">
        <v>5580880</v>
      </c>
      <c r="D88" s="2057"/>
      <c r="E88" s="2058">
        <v>9658.2199999999993</v>
      </c>
      <c r="F88" s="2059">
        <v>44196</v>
      </c>
      <c r="G88" s="2060">
        <v>44196</v>
      </c>
      <c r="H88" s="1968"/>
    </row>
    <row r="89" spans="1:8" ht="15">
      <c r="A89" s="2854"/>
      <c r="B89" s="2843"/>
      <c r="C89" s="2056">
        <v>6480880</v>
      </c>
      <c r="D89" s="2057">
        <v>9658.2199999999993</v>
      </c>
      <c r="E89" s="2058"/>
      <c r="F89" s="2062"/>
      <c r="G89" s="2063"/>
      <c r="H89" s="2046" t="s">
        <v>330</v>
      </c>
    </row>
    <row r="90" spans="1:8" ht="15">
      <c r="A90" s="2852" t="s">
        <v>1405</v>
      </c>
      <c r="B90" s="2853"/>
      <c r="C90" s="2056">
        <v>5210880</v>
      </c>
      <c r="D90" s="2057"/>
      <c r="E90" s="2058">
        <v>30620</v>
      </c>
      <c r="F90" s="2059">
        <v>44196</v>
      </c>
      <c r="G90" s="2060">
        <v>44196</v>
      </c>
      <c r="H90" s="1968"/>
    </row>
    <row r="91" spans="1:8" ht="15">
      <c r="A91" s="2850" t="s">
        <v>1406</v>
      </c>
      <c r="B91" s="2851"/>
      <c r="C91" s="2056">
        <v>5240880</v>
      </c>
      <c r="D91" s="2057"/>
      <c r="E91" s="2058">
        <v>-30620</v>
      </c>
      <c r="F91" s="2059"/>
      <c r="G91" s="2060"/>
      <c r="H91" s="1968"/>
    </row>
    <row r="92" spans="1:8" ht="15">
      <c r="A92" s="2850" t="s">
        <v>1407</v>
      </c>
      <c r="B92" s="2851"/>
      <c r="C92" s="2056">
        <v>5040880</v>
      </c>
      <c r="D92" s="2057"/>
      <c r="E92" s="2058">
        <v>264</v>
      </c>
      <c r="F92" s="2059"/>
      <c r="G92" s="2060"/>
      <c r="H92" s="1968"/>
    </row>
    <row r="93" spans="1:8" ht="15">
      <c r="A93" s="2850" t="s">
        <v>1408</v>
      </c>
      <c r="B93" s="2851"/>
      <c r="C93" s="2056">
        <v>5580880</v>
      </c>
      <c r="D93" s="2057"/>
      <c r="E93" s="2058">
        <v>7480</v>
      </c>
      <c r="F93" s="2059"/>
      <c r="G93" s="2060"/>
      <c r="H93" s="1968"/>
    </row>
    <row r="94" spans="1:8" ht="15">
      <c r="A94" s="2850"/>
      <c r="B94" s="2851"/>
      <c r="C94" s="2056">
        <v>5180880</v>
      </c>
      <c r="D94" s="2057"/>
      <c r="E94" s="2058">
        <v>2036</v>
      </c>
      <c r="F94" s="2059"/>
      <c r="G94" s="2060"/>
      <c r="H94" s="1968"/>
    </row>
    <row r="95" spans="1:8" ht="15">
      <c r="A95" s="2850"/>
      <c r="B95" s="2851"/>
      <c r="C95" s="2056">
        <v>6040880</v>
      </c>
      <c r="D95" s="2057">
        <v>660</v>
      </c>
      <c r="E95" s="2058"/>
      <c r="F95" s="2059"/>
      <c r="G95" s="2060"/>
      <c r="H95" s="1968"/>
    </row>
    <row r="96" spans="1:8" ht="15">
      <c r="A96" s="2850"/>
      <c r="B96" s="2851"/>
      <c r="C96" s="2056">
        <v>6490880</v>
      </c>
      <c r="D96" s="2057">
        <v>7800</v>
      </c>
      <c r="E96" s="2058"/>
      <c r="F96" s="2059"/>
      <c r="G96" s="2060"/>
      <c r="H96" s="1968"/>
    </row>
    <row r="97" spans="1:8" ht="15">
      <c r="A97" s="2850"/>
      <c r="B97" s="2851"/>
      <c r="C97" s="2056">
        <v>6620880</v>
      </c>
      <c r="D97" s="2057">
        <v>580</v>
      </c>
      <c r="E97" s="2058"/>
      <c r="F97" s="2059"/>
      <c r="G97" s="2060"/>
      <c r="H97" s="1968"/>
    </row>
    <row r="98" spans="1:8" ht="15">
      <c r="A98" s="2842"/>
      <c r="B98" s="2843"/>
      <c r="C98" s="2056">
        <v>6720880</v>
      </c>
      <c r="D98" s="2057">
        <v>740</v>
      </c>
      <c r="E98" s="2058"/>
      <c r="F98" s="2062"/>
      <c r="G98" s="2063"/>
      <c r="H98" s="2046" t="s">
        <v>330</v>
      </c>
    </row>
    <row r="99" spans="1:8" ht="15">
      <c r="A99" s="2848" t="s">
        <v>1409</v>
      </c>
      <c r="B99" s="2849"/>
      <c r="C99" s="2054">
        <v>5010280</v>
      </c>
      <c r="D99" s="2039"/>
      <c r="E99" s="2048">
        <v>23600</v>
      </c>
      <c r="F99" s="2041">
        <v>44012</v>
      </c>
      <c r="G99" s="2041">
        <v>44012</v>
      </c>
      <c r="H99" s="2046"/>
    </row>
    <row r="100" spans="1:8" ht="15">
      <c r="A100" s="2844" t="s">
        <v>1410</v>
      </c>
      <c r="B100" s="2845"/>
      <c r="C100" s="2055" t="s">
        <v>1411</v>
      </c>
      <c r="D100" s="2061"/>
      <c r="E100" s="2039">
        <v>150</v>
      </c>
      <c r="F100" s="2047"/>
      <c r="G100" s="2047"/>
      <c r="H100" s="2046"/>
    </row>
    <row r="101" spans="1:8" ht="15">
      <c r="A101" s="2844" t="s">
        <v>1412</v>
      </c>
      <c r="B101" s="2845"/>
      <c r="C101" s="2055" t="s">
        <v>1413</v>
      </c>
      <c r="D101" s="2039">
        <v>-432050</v>
      </c>
      <c r="E101" s="2039"/>
      <c r="F101" s="2047"/>
      <c r="G101" s="2047"/>
      <c r="H101" s="2046"/>
    </row>
    <row r="102" spans="1:8" ht="15">
      <c r="A102" s="2844" t="s">
        <v>1414</v>
      </c>
      <c r="B102" s="2845"/>
      <c r="C102" s="2054">
        <v>5020280</v>
      </c>
      <c r="D102" s="2039"/>
      <c r="E102" s="2039">
        <v>-62850</v>
      </c>
      <c r="F102" s="2047"/>
      <c r="G102" s="2047"/>
      <c r="H102" s="2046"/>
    </row>
    <row r="103" spans="1:8" ht="15">
      <c r="A103" s="2844" t="s">
        <v>1415</v>
      </c>
      <c r="B103" s="2845"/>
      <c r="C103" s="2054">
        <v>5110280</v>
      </c>
      <c r="D103" s="2053"/>
      <c r="E103" s="2039">
        <v>-35000</v>
      </c>
      <c r="F103" s="2047"/>
      <c r="G103" s="2047"/>
      <c r="H103" s="2046"/>
    </row>
    <row r="104" spans="1:8" ht="15">
      <c r="A104" s="2844"/>
      <c r="B104" s="2845"/>
      <c r="C104" s="2054">
        <v>5180280</v>
      </c>
      <c r="D104" s="2053"/>
      <c r="E104" s="2039">
        <v>-49600</v>
      </c>
      <c r="F104" s="2047"/>
      <c r="G104" s="2047"/>
      <c r="H104" s="2046"/>
    </row>
    <row r="105" spans="1:8" ht="15">
      <c r="A105" s="2844"/>
      <c r="B105" s="2845"/>
      <c r="C105" s="2054">
        <v>5210280</v>
      </c>
      <c r="D105" s="2053"/>
      <c r="E105" s="2039">
        <v>-214500</v>
      </c>
      <c r="F105" s="2047"/>
      <c r="G105" s="2047"/>
      <c r="H105" s="2046"/>
    </row>
    <row r="106" spans="1:8" ht="15">
      <c r="A106" s="2844"/>
      <c r="B106" s="2845"/>
      <c r="C106" s="2054">
        <v>5240280</v>
      </c>
      <c r="D106" s="2053"/>
      <c r="E106" s="2039">
        <v>-56500</v>
      </c>
      <c r="F106" s="2047"/>
      <c r="G106" s="2047"/>
      <c r="H106" s="2046"/>
    </row>
    <row r="107" spans="1:8" ht="15">
      <c r="A107" s="2844"/>
      <c r="B107" s="2845"/>
      <c r="C107" s="2054">
        <v>5270280</v>
      </c>
      <c r="D107" s="2053"/>
      <c r="E107" s="2039">
        <v>-10000</v>
      </c>
      <c r="F107" s="2047"/>
      <c r="G107" s="2047"/>
      <c r="H107" s="2046"/>
    </row>
    <row r="108" spans="1:8" ht="15">
      <c r="A108" s="2846"/>
      <c r="B108" s="2847"/>
      <c r="C108" s="2054">
        <v>5510280</v>
      </c>
      <c r="D108" s="2053"/>
      <c r="E108" s="2039">
        <v>-27350</v>
      </c>
      <c r="F108" s="2047"/>
      <c r="G108" s="2047"/>
      <c r="H108" s="2046" t="s">
        <v>38</v>
      </c>
    </row>
    <row r="109" spans="1:8" ht="15">
      <c r="A109" s="2848" t="s">
        <v>1416</v>
      </c>
      <c r="B109" s="2849"/>
      <c r="C109" s="2050">
        <v>5010280</v>
      </c>
      <c r="D109" s="2069"/>
      <c r="E109" s="2057">
        <v>1930</v>
      </c>
      <c r="F109" s="2062">
        <v>44196</v>
      </c>
      <c r="G109" s="2062">
        <v>44196</v>
      </c>
      <c r="H109" s="2046"/>
    </row>
    <row r="110" spans="1:8" ht="15">
      <c r="A110" s="2844" t="s">
        <v>1417</v>
      </c>
      <c r="B110" s="2845"/>
      <c r="C110" s="2056">
        <v>5020280</v>
      </c>
      <c r="D110" s="2069"/>
      <c r="E110" s="2057">
        <v>16610</v>
      </c>
      <c r="F110" s="2052"/>
      <c r="G110" s="2052"/>
      <c r="H110" s="2046"/>
    </row>
    <row r="111" spans="1:8" ht="15">
      <c r="A111" s="2844" t="s">
        <v>1418</v>
      </c>
      <c r="B111" s="2845"/>
      <c r="C111" s="2056">
        <v>5110280</v>
      </c>
      <c r="D111" s="2069"/>
      <c r="E111" s="2057">
        <v>460</v>
      </c>
      <c r="F111" s="2052"/>
      <c r="G111" s="2052"/>
      <c r="H111" s="2046"/>
    </row>
    <row r="112" spans="1:8" ht="15">
      <c r="A112" s="2844" t="s">
        <v>1419</v>
      </c>
      <c r="B112" s="2845"/>
      <c r="C112" s="2056">
        <v>5180280</v>
      </c>
      <c r="D112" s="2069"/>
      <c r="E112" s="2057">
        <v>7800</v>
      </c>
      <c r="F112" s="2052"/>
      <c r="G112" s="2052"/>
      <c r="H112" s="1968"/>
    </row>
    <row r="113" spans="1:9" ht="15">
      <c r="A113" s="2844" t="s">
        <v>1420</v>
      </c>
      <c r="B113" s="2845"/>
      <c r="C113" s="2056">
        <v>5490280</v>
      </c>
      <c r="D113" s="2069"/>
      <c r="E113" s="2057">
        <v>2640</v>
      </c>
      <c r="F113" s="2052"/>
      <c r="G113" s="2052"/>
      <c r="H113" s="1968"/>
      <c r="I113" s="1968"/>
    </row>
    <row r="114" spans="1:9" ht="15">
      <c r="A114" s="2864"/>
      <c r="B114" s="2851"/>
      <c r="C114" s="2056">
        <v>5510280</v>
      </c>
      <c r="D114" s="2069"/>
      <c r="E114" s="2057">
        <v>4340</v>
      </c>
      <c r="F114" s="2052"/>
      <c r="G114" s="2052"/>
      <c r="H114" s="1968"/>
      <c r="I114" s="1968"/>
    </row>
    <row r="115" spans="1:9" ht="15">
      <c r="A115" s="2864"/>
      <c r="B115" s="2851"/>
      <c r="C115" s="2068">
        <v>6490280</v>
      </c>
      <c r="D115" s="2057">
        <v>-3390</v>
      </c>
      <c r="E115" s="2057"/>
      <c r="F115" s="2052"/>
      <c r="G115" s="2052"/>
      <c r="H115" s="1968"/>
      <c r="I115" s="1968"/>
    </row>
    <row r="116" spans="1:9" ht="15">
      <c r="A116" s="2864"/>
      <c r="B116" s="2851"/>
      <c r="C116" s="2054">
        <v>6030280</v>
      </c>
      <c r="D116" s="2039">
        <v>37170</v>
      </c>
      <c r="E116" s="2039"/>
      <c r="F116" s="2047"/>
      <c r="G116" s="2047"/>
      <c r="H116" s="2046" t="s">
        <v>38</v>
      </c>
      <c r="I116" s="1968"/>
    </row>
    <row r="117" spans="1:9">
      <c r="A117" s="2471" t="s">
        <v>220</v>
      </c>
      <c r="B117" s="2472"/>
      <c r="C117" s="2008"/>
      <c r="D117" s="2007">
        <v>-86955.300000000047</v>
      </c>
      <c r="E117" s="2007">
        <v>-86955.300000000047</v>
      </c>
      <c r="F117" s="2473"/>
      <c r="G117" s="2474"/>
      <c r="H117" s="1968"/>
      <c r="I117" s="1968"/>
    </row>
    <row r="118" spans="1:9" ht="15">
      <c r="A118" s="2859" t="s">
        <v>1421</v>
      </c>
      <c r="B118" s="2860"/>
      <c r="C118" s="2070"/>
      <c r="D118" s="2071"/>
      <c r="E118" s="2071"/>
      <c r="F118" s="2072"/>
      <c r="G118" s="2072"/>
      <c r="H118" s="1968"/>
      <c r="I118" s="1968"/>
    </row>
    <row r="119" spans="1:9" ht="15">
      <c r="A119" s="2861" t="s">
        <v>331</v>
      </c>
      <c r="B119" s="2862"/>
      <c r="C119" s="2863"/>
      <c r="D119" s="2071"/>
      <c r="E119" s="2071"/>
      <c r="F119" s="2072"/>
      <c r="G119" s="2072"/>
      <c r="H119" s="1968"/>
      <c r="I119" s="1968"/>
    </row>
    <row r="120" spans="1:9">
      <c r="A120" s="1997"/>
      <c r="B120" s="1997"/>
      <c r="C120" s="1998"/>
      <c r="D120" s="1998"/>
      <c r="E120" s="1999"/>
      <c r="F120" s="1968"/>
      <c r="G120" s="1968"/>
      <c r="H120" s="1968"/>
      <c r="I120" s="1968"/>
    </row>
    <row r="121" spans="1:9">
      <c r="A121" s="2418" t="s">
        <v>439</v>
      </c>
      <c r="B121" s="2418"/>
      <c r="C121" s="2418"/>
      <c r="D121" s="2418"/>
      <c r="E121" s="2418"/>
      <c r="F121" s="2418"/>
      <c r="G121" s="2418"/>
      <c r="H121" s="2418"/>
      <c r="I121" s="2418"/>
    </row>
    <row r="122" spans="1:9">
      <c r="A122" s="2009" t="s">
        <v>1422</v>
      </c>
      <c r="B122" s="1968"/>
      <c r="C122" s="1968"/>
      <c r="D122" s="1968"/>
      <c r="E122" s="1968"/>
      <c r="F122" s="1968"/>
      <c r="G122" s="1968"/>
      <c r="H122" s="1968"/>
      <c r="I122" s="1968"/>
    </row>
    <row r="123" spans="1:9">
      <c r="A123" s="2407"/>
      <c r="B123" s="2408"/>
      <c r="C123" s="2408"/>
      <c r="D123" s="2408"/>
      <c r="E123" s="2408"/>
      <c r="F123" s="2408"/>
      <c r="G123" s="2408"/>
      <c r="H123" s="2408"/>
      <c r="I123" s="2409"/>
    </row>
    <row r="124" spans="1:9">
      <c r="A124" s="2407"/>
      <c r="B124" s="2408"/>
      <c r="C124" s="2408"/>
      <c r="D124" s="2408"/>
      <c r="E124" s="2408"/>
      <c r="F124" s="2408"/>
      <c r="G124" s="2408"/>
      <c r="H124" s="2408"/>
      <c r="I124" s="2409"/>
    </row>
    <row r="125" spans="1:9">
      <c r="A125" s="1968"/>
      <c r="B125" s="1968"/>
      <c r="C125" s="1968"/>
      <c r="D125" s="1968"/>
      <c r="E125" s="1968"/>
      <c r="F125" s="1968"/>
      <c r="G125" s="1968"/>
      <c r="H125" s="1968"/>
      <c r="I125" s="1968"/>
    </row>
    <row r="126" spans="1:9">
      <c r="A126" s="2436" t="s">
        <v>441</v>
      </c>
      <c r="B126" s="2436"/>
      <c r="C126" s="2436"/>
      <c r="D126" s="2436"/>
      <c r="E126" s="2436"/>
      <c r="F126" s="2436"/>
      <c r="G126" s="2436"/>
      <c r="H126" s="2436"/>
      <c r="I126" s="2436"/>
    </row>
    <row r="127" spans="1:9">
      <c r="A127" s="1968" t="s">
        <v>92</v>
      </c>
      <c r="B127" s="1968"/>
      <c r="C127" s="1968"/>
      <c r="D127" s="1968"/>
      <c r="E127" s="1968"/>
      <c r="F127" s="1968"/>
      <c r="G127" s="1968"/>
      <c r="H127" s="1968"/>
      <c r="I127" s="1968"/>
    </row>
    <row r="128" spans="1:9">
      <c r="A128" s="1968" t="s">
        <v>1423</v>
      </c>
      <c r="B128" s="1968"/>
      <c r="C128" s="1968"/>
      <c r="D128" s="1968"/>
      <c r="E128" s="1968"/>
      <c r="F128" s="1968"/>
      <c r="G128" s="1968"/>
      <c r="H128" s="1968"/>
      <c r="I128" s="1968"/>
    </row>
    <row r="129" spans="1:9">
      <c r="A129" s="2407"/>
      <c r="B129" s="2408"/>
      <c r="C129" s="2408"/>
      <c r="D129" s="2408"/>
      <c r="E129" s="2408"/>
      <c r="F129" s="2408"/>
      <c r="G129" s="2408"/>
      <c r="H129" s="2408"/>
      <c r="I129" s="2409"/>
    </row>
    <row r="130" spans="1:9">
      <c r="A130" s="1997"/>
      <c r="B130" s="1997"/>
      <c r="C130" s="1997"/>
      <c r="D130" s="1997"/>
      <c r="E130" s="1997"/>
      <c r="F130" s="1997"/>
      <c r="G130" s="1997"/>
      <c r="H130" s="1997"/>
      <c r="I130" s="1997"/>
    </row>
    <row r="131" spans="1:9" ht="15">
      <c r="A131" s="2009" t="s">
        <v>1424</v>
      </c>
      <c r="B131" s="1895"/>
      <c r="C131" s="1895"/>
      <c r="D131" s="1895"/>
      <c r="E131" s="1895"/>
      <c r="F131" s="1895"/>
      <c r="G131" s="1895"/>
      <c r="H131" s="1895"/>
      <c r="I131" s="1895"/>
    </row>
    <row r="132" spans="1:9" ht="15">
      <c r="A132" s="2009" t="s">
        <v>1425</v>
      </c>
      <c r="B132" s="1895"/>
      <c r="C132" s="1895"/>
      <c r="D132" s="1895"/>
      <c r="E132" s="1895"/>
      <c r="F132" s="1895"/>
      <c r="G132" s="1895"/>
      <c r="H132" s="1895"/>
      <c r="I132" s="1895"/>
    </row>
    <row r="133" spans="1:9" ht="15">
      <c r="A133" s="2009"/>
      <c r="B133" s="1895"/>
      <c r="C133" s="1895"/>
      <c r="D133" s="1895"/>
      <c r="E133" s="1895"/>
      <c r="F133" s="1895"/>
      <c r="G133" s="1895"/>
      <c r="H133" s="1895"/>
      <c r="I133" s="1895"/>
    </row>
    <row r="134" spans="1:9" ht="15">
      <c r="A134" s="2009" t="s">
        <v>1426</v>
      </c>
      <c r="B134" s="1895"/>
      <c r="C134" s="1895"/>
      <c r="D134" s="1895"/>
      <c r="E134" s="1895"/>
      <c r="F134" s="1895"/>
      <c r="G134" s="1895"/>
      <c r="H134" s="1895"/>
      <c r="I134" s="1895"/>
    </row>
  </sheetData>
  <mergeCells count="90">
    <mergeCell ref="A3:I3"/>
    <mergeCell ref="A11:I11"/>
    <mergeCell ref="A5:B5"/>
    <mergeCell ref="D39:I39"/>
    <mergeCell ref="C42:I42"/>
    <mergeCell ref="A15:A17"/>
    <mergeCell ref="D32:I34"/>
    <mergeCell ref="A20:I20"/>
    <mergeCell ref="F22:I22"/>
    <mergeCell ref="F23:I23"/>
    <mergeCell ref="F24:I24"/>
    <mergeCell ref="F25:I25"/>
    <mergeCell ref="F26:I26"/>
    <mergeCell ref="A6:B6"/>
    <mergeCell ref="A7:B7"/>
    <mergeCell ref="A8:B8"/>
    <mergeCell ref="A117:B117"/>
    <mergeCell ref="A83:B83"/>
    <mergeCell ref="C49:I49"/>
    <mergeCell ref="A51:I51"/>
    <mergeCell ref="A53:B53"/>
    <mergeCell ref="F117:G117"/>
    <mergeCell ref="A112:B112"/>
    <mergeCell ref="A113:B113"/>
    <mergeCell ref="A115:B115"/>
    <mergeCell ref="A116:B116"/>
    <mergeCell ref="A102:B102"/>
    <mergeCell ref="A118:B118"/>
    <mergeCell ref="A119:C119"/>
    <mergeCell ref="A96:B96"/>
    <mergeCell ref="A114:B114"/>
    <mergeCell ref="A54:B58"/>
    <mergeCell ref="A59:B60"/>
    <mergeCell ref="A61:B61"/>
    <mergeCell ref="A63:B63"/>
    <mergeCell ref="A62:B62"/>
    <mergeCell ref="A82:B82"/>
    <mergeCell ref="A65:B66"/>
    <mergeCell ref="A67:B69"/>
    <mergeCell ref="A72:B72"/>
    <mergeCell ref="A70:B71"/>
    <mergeCell ref="A74:B75"/>
    <mergeCell ref="A73:B73"/>
    <mergeCell ref="D5:I5"/>
    <mergeCell ref="D6:I6"/>
    <mergeCell ref="D7:I7"/>
    <mergeCell ref="D8:I8"/>
    <mergeCell ref="A9:B9"/>
    <mergeCell ref="D9:I9"/>
    <mergeCell ref="F27:I27"/>
    <mergeCell ref="D31:I31"/>
    <mergeCell ref="C35:I35"/>
    <mergeCell ref="A29:I29"/>
    <mergeCell ref="A98:B98"/>
    <mergeCell ref="A76:B77"/>
    <mergeCell ref="A78:B81"/>
    <mergeCell ref="A44:I44"/>
    <mergeCell ref="C46:I46"/>
    <mergeCell ref="A37:I37"/>
    <mergeCell ref="D40:I40"/>
    <mergeCell ref="C47:I47"/>
    <mergeCell ref="A103:B103"/>
    <mergeCell ref="A84:B84"/>
    <mergeCell ref="A85:B85"/>
    <mergeCell ref="A86:B87"/>
    <mergeCell ref="A99:B99"/>
    <mergeCell ref="A100:B100"/>
    <mergeCell ref="A101:B101"/>
    <mergeCell ref="A90:B90"/>
    <mergeCell ref="A91:B91"/>
    <mergeCell ref="A92:B92"/>
    <mergeCell ref="A93:B93"/>
    <mergeCell ref="A94:B94"/>
    <mergeCell ref="A97:B97"/>
    <mergeCell ref="A121:I121"/>
    <mergeCell ref="A129:I129"/>
    <mergeCell ref="A64:B64"/>
    <mergeCell ref="A104:B104"/>
    <mergeCell ref="A105:B105"/>
    <mergeCell ref="A106:B106"/>
    <mergeCell ref="A107:B107"/>
    <mergeCell ref="A108:B108"/>
    <mergeCell ref="A109:B109"/>
    <mergeCell ref="A110:B110"/>
    <mergeCell ref="A111:B111"/>
    <mergeCell ref="A123:I123"/>
    <mergeCell ref="A126:I126"/>
    <mergeCell ref="A124:I124"/>
    <mergeCell ref="A95:B95"/>
    <mergeCell ref="A88:B89"/>
  </mergeCells>
  <pageMargins left="0.23622047244094491" right="0.23622047244094491" top="0.74803149606299213" bottom="0.74803149606299213" header="0.31496062992125984" footer="0.31496062992125984"/>
  <pageSetup paperSize="9" firstPageNumber="123" fitToHeight="4" orientation="landscape" useFirstPageNumber="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8.25"/>
  <cols>
    <col min="1" max="1" width="5.5" style="78" customWidth="1"/>
    <col min="2" max="2" width="6.5" style="77" customWidth="1"/>
    <col min="3" max="3" width="36.75" style="77" customWidth="1"/>
    <col min="4" max="4" width="9.5" style="77" customWidth="1"/>
    <col min="5" max="7" width="11" style="77" customWidth="1"/>
    <col min="8" max="8" width="8.75" style="77" customWidth="1"/>
    <col min="9" max="12" width="11" style="77" customWidth="1"/>
    <col min="13" max="13" width="8.75" style="77" customWidth="1"/>
    <col min="14" max="17" width="11" style="77" customWidth="1"/>
    <col min="18" max="18" width="8.75" style="77" customWidth="1"/>
    <col min="19" max="22" width="11" style="77" customWidth="1"/>
    <col min="23" max="23" width="8.75" style="77" customWidth="1"/>
    <col min="24" max="24" width="11" style="77" customWidth="1"/>
    <col min="25" max="16384" width="6.5" style="77"/>
  </cols>
  <sheetData>
    <row r="1" spans="1:24" s="79" customFormat="1" ht="15.75">
      <c r="A1" s="2317" t="s">
        <v>229</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2155" t="s">
        <v>101</v>
      </c>
      <c r="G5" s="2155" t="s">
        <v>36</v>
      </c>
      <c r="H5" s="2155" t="s">
        <v>342</v>
      </c>
      <c r="I5" s="2312"/>
      <c r="J5" s="2310"/>
      <c r="K5" s="2155" t="s">
        <v>101</v>
      </c>
      <c r="L5" s="2155" t="s">
        <v>36</v>
      </c>
      <c r="M5" s="2155" t="s">
        <v>342</v>
      </c>
      <c r="N5" s="2312"/>
      <c r="O5" s="2310"/>
      <c r="P5" s="2155" t="s">
        <v>101</v>
      </c>
      <c r="Q5" s="2155" t="s">
        <v>36</v>
      </c>
      <c r="R5" s="2155" t="s">
        <v>342</v>
      </c>
      <c r="S5" s="2312"/>
      <c r="T5" s="2310"/>
      <c r="U5" s="2155" t="s">
        <v>101</v>
      </c>
      <c r="V5" s="2155" t="s">
        <v>36</v>
      </c>
      <c r="W5" s="2155" t="s">
        <v>342</v>
      </c>
      <c r="X5" s="2312"/>
    </row>
    <row r="6" spans="1:24" ht="9.75">
      <c r="A6" s="2156" t="s">
        <v>0</v>
      </c>
      <c r="B6" s="2307" t="s">
        <v>1</v>
      </c>
      <c r="C6" s="2307"/>
      <c r="D6" s="2157" t="s">
        <v>25</v>
      </c>
      <c r="E6" s="2158">
        <v>3047947</v>
      </c>
      <c r="F6" s="2159">
        <v>3324673</v>
      </c>
      <c r="G6" s="2159">
        <v>3299717</v>
      </c>
      <c r="H6" s="2160">
        <v>99.249369787645279</v>
      </c>
      <c r="I6" s="2161">
        <v>3092092</v>
      </c>
      <c r="J6" s="2158">
        <v>3047947</v>
      </c>
      <c r="K6" s="2159">
        <v>3324673</v>
      </c>
      <c r="L6" s="2159">
        <v>3299717</v>
      </c>
      <c r="M6" s="2160">
        <v>99.249369787645279</v>
      </c>
      <c r="N6" s="2161">
        <v>3092092</v>
      </c>
      <c r="O6" s="2158"/>
      <c r="P6" s="2159"/>
      <c r="Q6" s="2159"/>
      <c r="R6" s="2160"/>
      <c r="S6" s="2161"/>
      <c r="T6" s="2158"/>
      <c r="U6" s="2159"/>
      <c r="V6" s="2159"/>
      <c r="W6" s="2160"/>
      <c r="X6" s="2161"/>
    </row>
    <row r="7" spans="1:24" ht="9.75">
      <c r="A7" s="2130" t="s">
        <v>2</v>
      </c>
      <c r="B7" s="2305" t="s">
        <v>46</v>
      </c>
      <c r="C7" s="2305"/>
      <c r="D7" s="2151" t="s">
        <v>25</v>
      </c>
      <c r="E7" s="2098">
        <v>515119</v>
      </c>
      <c r="F7" s="2084">
        <v>565119</v>
      </c>
      <c r="G7" s="2084">
        <v>540163</v>
      </c>
      <c r="H7" s="2085">
        <v>95.583938957989375</v>
      </c>
      <c r="I7" s="2099">
        <v>575028</v>
      </c>
      <c r="J7" s="2103">
        <v>515119</v>
      </c>
      <c r="K7" s="2086">
        <v>565119</v>
      </c>
      <c r="L7" s="2086">
        <v>540163</v>
      </c>
      <c r="M7" s="2085">
        <v>95.583938957989375</v>
      </c>
      <c r="N7" s="2104">
        <v>575028</v>
      </c>
      <c r="O7" s="2119"/>
      <c r="P7" s="2086"/>
      <c r="Q7" s="2086"/>
      <c r="R7" s="2085"/>
      <c r="S7" s="2104"/>
      <c r="T7" s="2119"/>
      <c r="U7" s="2086"/>
      <c r="V7" s="2086"/>
      <c r="W7" s="2085"/>
      <c r="X7" s="2104"/>
    </row>
    <row r="8" spans="1:24" ht="9.75">
      <c r="A8" s="2131" t="s">
        <v>3</v>
      </c>
      <c r="B8" s="2308" t="s">
        <v>47</v>
      </c>
      <c r="C8" s="2308"/>
      <c r="D8" s="2151" t="s">
        <v>25</v>
      </c>
      <c r="E8" s="2098"/>
      <c r="F8" s="2084"/>
      <c r="G8" s="2084"/>
      <c r="H8" s="2085"/>
      <c r="I8" s="2099"/>
      <c r="J8" s="2105"/>
      <c r="K8" s="2084"/>
      <c r="L8" s="2084"/>
      <c r="M8" s="2085"/>
      <c r="N8" s="2099"/>
      <c r="O8" s="2098"/>
      <c r="P8" s="2084"/>
      <c r="Q8" s="2084"/>
      <c r="R8" s="2085"/>
      <c r="S8" s="2099"/>
      <c r="T8" s="2098"/>
      <c r="U8" s="2084"/>
      <c r="V8" s="2084"/>
      <c r="W8" s="2085"/>
      <c r="X8" s="2099"/>
    </row>
    <row r="9" spans="1:24" ht="9.75">
      <c r="A9" s="2131" t="s">
        <v>4</v>
      </c>
      <c r="B9" s="2087" t="s">
        <v>62</v>
      </c>
      <c r="C9" s="2136"/>
      <c r="D9" s="2151" t="s">
        <v>25</v>
      </c>
      <c r="E9" s="2098">
        <v>2532828</v>
      </c>
      <c r="F9" s="2084">
        <v>2759554</v>
      </c>
      <c r="G9" s="2084">
        <v>2759554</v>
      </c>
      <c r="H9" s="2085">
        <v>100</v>
      </c>
      <c r="I9" s="2099">
        <v>2517064</v>
      </c>
      <c r="J9" s="2105">
        <v>2532828</v>
      </c>
      <c r="K9" s="2084">
        <v>2759554</v>
      </c>
      <c r="L9" s="2084">
        <v>2759554</v>
      </c>
      <c r="M9" s="2085">
        <v>100</v>
      </c>
      <c r="N9" s="2099">
        <v>2517064</v>
      </c>
      <c r="O9" s="2098"/>
      <c r="P9" s="2084"/>
      <c r="Q9" s="2084"/>
      <c r="R9" s="2085"/>
      <c r="S9" s="2099"/>
      <c r="T9" s="2098"/>
      <c r="U9" s="2084"/>
      <c r="V9" s="2084"/>
      <c r="W9" s="2085"/>
      <c r="X9" s="2099"/>
    </row>
    <row r="10" spans="1:24" ht="9.75">
      <c r="A10" s="2129" t="s">
        <v>5</v>
      </c>
      <c r="B10" s="2320" t="s">
        <v>7</v>
      </c>
      <c r="C10" s="2320"/>
      <c r="D10" s="2151" t="s">
        <v>25</v>
      </c>
      <c r="E10" s="2100"/>
      <c r="F10" s="2082"/>
      <c r="G10" s="2082"/>
      <c r="H10" s="2080"/>
      <c r="I10" s="2101"/>
      <c r="J10" s="2106"/>
      <c r="K10" s="2082"/>
      <c r="L10" s="2082"/>
      <c r="M10" s="2080"/>
      <c r="N10" s="2101"/>
      <c r="O10" s="2100"/>
      <c r="P10" s="2082"/>
      <c r="Q10" s="2082"/>
      <c r="R10" s="2080"/>
      <c r="S10" s="2101"/>
      <c r="T10" s="2100"/>
      <c r="U10" s="2082"/>
      <c r="V10" s="2082"/>
      <c r="W10" s="2080"/>
      <c r="X10" s="2101"/>
    </row>
    <row r="11" spans="1:24" ht="9.75">
      <c r="A11" s="2129" t="s">
        <v>6</v>
      </c>
      <c r="B11" s="2320" t="s">
        <v>9</v>
      </c>
      <c r="C11" s="2320"/>
      <c r="D11" s="2151" t="s">
        <v>25</v>
      </c>
      <c r="E11" s="2096">
        <v>3047947</v>
      </c>
      <c r="F11" s="2081">
        <v>3324673</v>
      </c>
      <c r="G11" s="2081">
        <v>3252383</v>
      </c>
      <c r="H11" s="2080">
        <v>97.825650823404288</v>
      </c>
      <c r="I11" s="2097">
        <v>3035922</v>
      </c>
      <c r="J11" s="2096">
        <v>3047947</v>
      </c>
      <c r="K11" s="2081">
        <v>3324673</v>
      </c>
      <c r="L11" s="2081">
        <v>3252383</v>
      </c>
      <c r="M11" s="2080">
        <v>97.825650823404288</v>
      </c>
      <c r="N11" s="2097">
        <v>3035922</v>
      </c>
      <c r="O11" s="2096"/>
      <c r="P11" s="2081"/>
      <c r="Q11" s="2081"/>
      <c r="R11" s="2080"/>
      <c r="S11" s="2097"/>
      <c r="T11" s="2096"/>
      <c r="U11" s="2081"/>
      <c r="V11" s="2081"/>
      <c r="W11" s="2080"/>
      <c r="X11" s="2097"/>
    </row>
    <row r="12" spans="1:24" ht="9.75">
      <c r="A12" s="2132" t="s">
        <v>8</v>
      </c>
      <c r="B12" s="2321" t="s">
        <v>28</v>
      </c>
      <c r="C12" s="2321"/>
      <c r="D12" s="2151" t="s">
        <v>25</v>
      </c>
      <c r="E12" s="2098">
        <v>52800</v>
      </c>
      <c r="F12" s="2084">
        <v>71300</v>
      </c>
      <c r="G12" s="2084">
        <v>54773</v>
      </c>
      <c r="H12" s="2085">
        <v>76.820476858345017</v>
      </c>
      <c r="I12" s="2099">
        <v>77062</v>
      </c>
      <c r="J12" s="2107">
        <v>52800</v>
      </c>
      <c r="K12" s="2088">
        <v>71300</v>
      </c>
      <c r="L12" s="2088">
        <v>54773</v>
      </c>
      <c r="M12" s="2085">
        <v>76.820476858345017</v>
      </c>
      <c r="N12" s="2108">
        <v>77062</v>
      </c>
      <c r="O12" s="2120"/>
      <c r="P12" s="2088"/>
      <c r="Q12" s="2088"/>
      <c r="R12" s="2085"/>
      <c r="S12" s="2121"/>
      <c r="T12" s="2120"/>
      <c r="U12" s="2088"/>
      <c r="V12" s="2088"/>
      <c r="W12" s="2085"/>
      <c r="X12" s="2108"/>
    </row>
    <row r="13" spans="1:24" ht="9.75">
      <c r="A13" s="2130" t="s">
        <v>10</v>
      </c>
      <c r="B13" s="2305" t="s">
        <v>29</v>
      </c>
      <c r="C13" s="2305"/>
      <c r="D13" s="2151" t="s">
        <v>25</v>
      </c>
      <c r="E13" s="2098">
        <v>239500</v>
      </c>
      <c r="F13" s="2084">
        <v>217500</v>
      </c>
      <c r="G13" s="2084">
        <v>167609</v>
      </c>
      <c r="H13" s="2085">
        <v>77.061609195402298</v>
      </c>
      <c r="I13" s="2099">
        <v>199086</v>
      </c>
      <c r="J13" s="2107">
        <v>239500</v>
      </c>
      <c r="K13" s="2084">
        <v>217500</v>
      </c>
      <c r="L13" s="2084">
        <v>167609</v>
      </c>
      <c r="M13" s="2085">
        <v>77.061609195402298</v>
      </c>
      <c r="N13" s="2099">
        <v>199086</v>
      </c>
      <c r="O13" s="2098"/>
      <c r="P13" s="2084"/>
      <c r="Q13" s="2084"/>
      <c r="R13" s="2085"/>
      <c r="S13" s="2099"/>
      <c r="T13" s="2098"/>
      <c r="U13" s="2084"/>
      <c r="V13" s="2084"/>
      <c r="W13" s="2085"/>
      <c r="X13" s="2099"/>
    </row>
    <row r="14" spans="1:24" ht="9.75">
      <c r="A14" s="2130" t="s">
        <v>11</v>
      </c>
      <c r="B14" s="2135" t="s">
        <v>63</v>
      </c>
      <c r="C14" s="2135"/>
      <c r="D14" s="2151" t="s">
        <v>25</v>
      </c>
      <c r="E14" s="2098"/>
      <c r="F14" s="2084"/>
      <c r="G14" s="2084"/>
      <c r="H14" s="2085"/>
      <c r="I14" s="2099"/>
      <c r="J14" s="2107"/>
      <c r="K14" s="2084"/>
      <c r="L14" s="2084"/>
      <c r="M14" s="2085"/>
      <c r="N14" s="2099"/>
      <c r="O14" s="2098"/>
      <c r="P14" s="2084"/>
      <c r="Q14" s="2084"/>
      <c r="R14" s="2085"/>
      <c r="S14" s="2099"/>
      <c r="T14" s="2098"/>
      <c r="U14" s="2084"/>
      <c r="V14" s="2084"/>
      <c r="W14" s="2085"/>
      <c r="X14" s="2099"/>
    </row>
    <row r="15" spans="1:24" ht="9.75">
      <c r="A15" s="2130" t="s">
        <v>12</v>
      </c>
      <c r="B15" s="2305" t="s">
        <v>64</v>
      </c>
      <c r="C15" s="2305"/>
      <c r="D15" s="2151" t="s">
        <v>25</v>
      </c>
      <c r="E15" s="2098">
        <v>7000</v>
      </c>
      <c r="F15" s="2084">
        <v>3000</v>
      </c>
      <c r="G15" s="2084">
        <v>2486</v>
      </c>
      <c r="H15" s="2085">
        <v>82.86666666666666</v>
      </c>
      <c r="I15" s="2099">
        <v>11497</v>
      </c>
      <c r="J15" s="2107">
        <v>7000</v>
      </c>
      <c r="K15" s="2084">
        <v>3000</v>
      </c>
      <c r="L15" s="2084">
        <v>2486</v>
      </c>
      <c r="M15" s="2085">
        <v>82.86666666666666</v>
      </c>
      <c r="N15" s="2099">
        <v>11497</v>
      </c>
      <c r="O15" s="2098"/>
      <c r="P15" s="2084"/>
      <c r="Q15" s="2084"/>
      <c r="R15" s="2085"/>
      <c r="S15" s="2099"/>
      <c r="T15" s="2098"/>
      <c r="U15" s="2084"/>
      <c r="V15" s="2084"/>
      <c r="W15" s="2085"/>
      <c r="X15" s="2099"/>
    </row>
    <row r="16" spans="1:24" ht="9.75">
      <c r="A16" s="2130" t="s">
        <v>13</v>
      </c>
      <c r="B16" s="2305" t="s">
        <v>30</v>
      </c>
      <c r="C16" s="2305"/>
      <c r="D16" s="2151" t="s">
        <v>25</v>
      </c>
      <c r="E16" s="2098">
        <v>900</v>
      </c>
      <c r="F16" s="2084">
        <v>0</v>
      </c>
      <c r="G16" s="2084">
        <v>0</v>
      </c>
      <c r="H16" s="2085"/>
      <c r="I16" s="2099">
        <v>884</v>
      </c>
      <c r="J16" s="2107">
        <v>900</v>
      </c>
      <c r="K16" s="2084">
        <v>0</v>
      </c>
      <c r="L16" s="2084">
        <v>0</v>
      </c>
      <c r="M16" s="2085"/>
      <c r="N16" s="2099">
        <v>884</v>
      </c>
      <c r="O16" s="2098"/>
      <c r="P16" s="2084"/>
      <c r="Q16" s="2084"/>
      <c r="R16" s="2085"/>
      <c r="S16" s="2099"/>
      <c r="T16" s="2098"/>
      <c r="U16" s="2084"/>
      <c r="V16" s="2084"/>
      <c r="W16" s="2085"/>
      <c r="X16" s="2099"/>
    </row>
    <row r="17" spans="1:24" ht="9.75">
      <c r="A17" s="2130" t="s">
        <v>14</v>
      </c>
      <c r="B17" s="2135" t="s">
        <v>48</v>
      </c>
      <c r="C17" s="2135"/>
      <c r="D17" s="2151" t="s">
        <v>25</v>
      </c>
      <c r="E17" s="2098">
        <v>500</v>
      </c>
      <c r="F17" s="2084">
        <v>500</v>
      </c>
      <c r="G17" s="2084">
        <v>492</v>
      </c>
      <c r="H17" s="2085">
        <v>98.4</v>
      </c>
      <c r="I17" s="2099">
        <v>241</v>
      </c>
      <c r="J17" s="2107">
        <v>500</v>
      </c>
      <c r="K17" s="2084">
        <v>500</v>
      </c>
      <c r="L17" s="2084">
        <v>492</v>
      </c>
      <c r="M17" s="2085">
        <v>98.4</v>
      </c>
      <c r="N17" s="2099">
        <v>241</v>
      </c>
      <c r="O17" s="2098"/>
      <c r="P17" s="2084"/>
      <c r="Q17" s="2084"/>
      <c r="R17" s="2085"/>
      <c r="S17" s="2099"/>
      <c r="T17" s="2098"/>
      <c r="U17" s="2084"/>
      <c r="V17" s="2084"/>
      <c r="W17" s="2085"/>
      <c r="X17" s="2099"/>
    </row>
    <row r="18" spans="1:24" ht="9.75">
      <c r="A18" s="2130" t="s">
        <v>15</v>
      </c>
      <c r="B18" s="2305" t="s">
        <v>31</v>
      </c>
      <c r="C18" s="2305"/>
      <c r="D18" s="2151" t="s">
        <v>25</v>
      </c>
      <c r="E18" s="2098">
        <v>240240</v>
      </c>
      <c r="F18" s="2084">
        <v>211630</v>
      </c>
      <c r="G18" s="2084">
        <v>206336</v>
      </c>
      <c r="H18" s="2085">
        <v>97.498464300902526</v>
      </c>
      <c r="I18" s="2099">
        <v>228440</v>
      </c>
      <c r="J18" s="2107">
        <v>240240</v>
      </c>
      <c r="K18" s="2084">
        <v>211630</v>
      </c>
      <c r="L18" s="2084">
        <v>206336</v>
      </c>
      <c r="M18" s="2085">
        <v>97.498464300902526</v>
      </c>
      <c r="N18" s="2099">
        <v>228440</v>
      </c>
      <c r="O18" s="2098"/>
      <c r="P18" s="2084"/>
      <c r="Q18" s="2084"/>
      <c r="R18" s="2085"/>
      <c r="S18" s="2099"/>
      <c r="T18" s="2098"/>
      <c r="U18" s="2084"/>
      <c r="V18" s="2084"/>
      <c r="W18" s="2085"/>
      <c r="X18" s="2099"/>
    </row>
    <row r="19" spans="1:24" ht="9.75">
      <c r="A19" s="2130" t="s">
        <v>16</v>
      </c>
      <c r="B19" s="2305" t="s">
        <v>32</v>
      </c>
      <c r="C19" s="2305"/>
      <c r="D19" s="2151" t="s">
        <v>25</v>
      </c>
      <c r="E19" s="2098">
        <v>1788241</v>
      </c>
      <c r="F19" s="2084">
        <v>2004682</v>
      </c>
      <c r="G19" s="2084">
        <v>2004682</v>
      </c>
      <c r="H19" s="2085">
        <v>100</v>
      </c>
      <c r="I19" s="2099">
        <v>1772001</v>
      </c>
      <c r="J19" s="2109">
        <v>1788241</v>
      </c>
      <c r="K19" s="2084">
        <v>2004682</v>
      </c>
      <c r="L19" s="2084">
        <v>2004682</v>
      </c>
      <c r="M19" s="2085">
        <v>100</v>
      </c>
      <c r="N19" s="2099">
        <v>1772001</v>
      </c>
      <c r="O19" s="2098"/>
      <c r="P19" s="2084"/>
      <c r="Q19" s="2084"/>
      <c r="R19" s="2085"/>
      <c r="S19" s="2099"/>
      <c r="T19" s="2125"/>
      <c r="U19" s="2090"/>
      <c r="V19" s="2090"/>
      <c r="W19" s="2085"/>
      <c r="X19" s="2126"/>
    </row>
    <row r="20" spans="1:24" ht="9.75">
      <c r="A20" s="2130" t="s">
        <v>17</v>
      </c>
      <c r="B20" s="2305" t="s">
        <v>49</v>
      </c>
      <c r="C20" s="2305"/>
      <c r="D20" s="2151" t="s">
        <v>25</v>
      </c>
      <c r="E20" s="2098">
        <v>611937</v>
      </c>
      <c r="F20" s="2084">
        <v>685991</v>
      </c>
      <c r="G20" s="2084">
        <v>685991</v>
      </c>
      <c r="H20" s="2085">
        <v>100</v>
      </c>
      <c r="I20" s="2099">
        <v>607391</v>
      </c>
      <c r="J20" s="2107">
        <v>611937</v>
      </c>
      <c r="K20" s="2084">
        <v>685991</v>
      </c>
      <c r="L20" s="2084">
        <v>685991</v>
      </c>
      <c r="M20" s="2085">
        <v>100</v>
      </c>
      <c r="N20" s="2099">
        <v>607391</v>
      </c>
      <c r="O20" s="2098"/>
      <c r="P20" s="2084"/>
      <c r="Q20" s="2084"/>
      <c r="R20" s="2085"/>
      <c r="S20" s="2099"/>
      <c r="T20" s="2098"/>
      <c r="U20" s="2084"/>
      <c r="V20" s="2084"/>
      <c r="W20" s="2085"/>
      <c r="X20" s="2099"/>
    </row>
    <row r="21" spans="1:24" ht="9.75">
      <c r="A21" s="2130" t="s">
        <v>18</v>
      </c>
      <c r="B21" s="2305" t="s">
        <v>50</v>
      </c>
      <c r="C21" s="2305"/>
      <c r="D21" s="2151" t="s">
        <v>25</v>
      </c>
      <c r="E21" s="2098">
        <v>55065</v>
      </c>
      <c r="F21" s="2084">
        <v>59406</v>
      </c>
      <c r="G21" s="2084">
        <v>59406</v>
      </c>
      <c r="H21" s="2085">
        <v>100</v>
      </c>
      <c r="I21" s="2099">
        <v>56004</v>
      </c>
      <c r="J21" s="2107">
        <v>55065</v>
      </c>
      <c r="K21" s="2084">
        <v>59406</v>
      </c>
      <c r="L21" s="2084">
        <v>59406</v>
      </c>
      <c r="M21" s="2085">
        <v>100</v>
      </c>
      <c r="N21" s="2099">
        <v>56004</v>
      </c>
      <c r="O21" s="2098"/>
      <c r="P21" s="2084"/>
      <c r="Q21" s="2084"/>
      <c r="R21" s="2085"/>
      <c r="S21" s="2099"/>
      <c r="T21" s="2098"/>
      <c r="U21" s="2084"/>
      <c r="V21" s="2084"/>
      <c r="W21" s="2085"/>
      <c r="X21" s="2099"/>
    </row>
    <row r="22" spans="1:24" ht="9.75">
      <c r="A22" s="2130" t="s">
        <v>19</v>
      </c>
      <c r="B22" s="2305" t="s">
        <v>65</v>
      </c>
      <c r="C22" s="2305"/>
      <c r="D22" s="2151" t="s">
        <v>25</v>
      </c>
      <c r="E22" s="2098"/>
      <c r="F22" s="2084"/>
      <c r="G22" s="2084"/>
      <c r="H22" s="2085"/>
      <c r="I22" s="2099"/>
      <c r="J22" s="2107"/>
      <c r="K22" s="2084"/>
      <c r="L22" s="2084"/>
      <c r="M22" s="2085"/>
      <c r="N22" s="2099"/>
      <c r="O22" s="2098"/>
      <c r="P22" s="2084"/>
      <c r="Q22" s="2084"/>
      <c r="R22" s="2085"/>
      <c r="S22" s="2099"/>
      <c r="T22" s="2098"/>
      <c r="U22" s="2084"/>
      <c r="V22" s="2084"/>
      <c r="W22" s="2085"/>
      <c r="X22" s="2099"/>
    </row>
    <row r="23" spans="1:24" ht="9.75">
      <c r="A23" s="2130" t="s">
        <v>20</v>
      </c>
      <c r="B23" s="2135" t="s">
        <v>66</v>
      </c>
      <c r="C23" s="2135"/>
      <c r="D23" s="2151" t="s">
        <v>25</v>
      </c>
      <c r="E23" s="2098"/>
      <c r="F23" s="2084"/>
      <c r="G23" s="2084"/>
      <c r="H23" s="2085"/>
      <c r="I23" s="2099"/>
      <c r="J23" s="2107"/>
      <c r="K23" s="2084"/>
      <c r="L23" s="2084"/>
      <c r="M23" s="2085"/>
      <c r="N23" s="2099"/>
      <c r="O23" s="2098"/>
      <c r="P23" s="2084"/>
      <c r="Q23" s="2084"/>
      <c r="R23" s="2085"/>
      <c r="S23" s="2099"/>
      <c r="T23" s="2098"/>
      <c r="U23" s="2084"/>
      <c r="V23" s="2084"/>
      <c r="W23" s="2085"/>
      <c r="X23" s="2099"/>
    </row>
    <row r="24" spans="1:24" ht="9.75">
      <c r="A24" s="2130" t="s">
        <v>21</v>
      </c>
      <c r="B24" s="2135" t="s">
        <v>73</v>
      </c>
      <c r="C24" s="2135"/>
      <c r="D24" s="2151" t="s">
        <v>25</v>
      </c>
      <c r="E24" s="2098"/>
      <c r="F24" s="2084"/>
      <c r="G24" s="2084"/>
      <c r="H24" s="2085"/>
      <c r="I24" s="2099"/>
      <c r="J24" s="2107"/>
      <c r="K24" s="2084"/>
      <c r="L24" s="2084"/>
      <c r="M24" s="2085"/>
      <c r="N24" s="2099"/>
      <c r="O24" s="2098"/>
      <c r="P24" s="2084"/>
      <c r="Q24" s="2084"/>
      <c r="R24" s="2085"/>
      <c r="S24" s="2099"/>
      <c r="T24" s="2098"/>
      <c r="U24" s="2084"/>
      <c r="V24" s="2084"/>
      <c r="W24" s="2085"/>
      <c r="X24" s="2099"/>
    </row>
    <row r="25" spans="1:24" ht="9.75">
      <c r="A25" s="2132" t="s">
        <v>22</v>
      </c>
      <c r="B25" s="2138" t="s">
        <v>68</v>
      </c>
      <c r="C25" s="2138"/>
      <c r="D25" s="2151" t="s">
        <v>25</v>
      </c>
      <c r="E25" s="2098"/>
      <c r="F25" s="2084"/>
      <c r="G25" s="2084"/>
      <c r="H25" s="2085"/>
      <c r="I25" s="2099"/>
      <c r="J25" s="2107"/>
      <c r="K25" s="2088"/>
      <c r="L25" s="2088"/>
      <c r="M25" s="2085"/>
      <c r="N25" s="2108"/>
      <c r="O25" s="2120"/>
      <c r="P25" s="2088"/>
      <c r="Q25" s="2088"/>
      <c r="R25" s="2085"/>
      <c r="S25" s="2121"/>
      <c r="T25" s="2120"/>
      <c r="U25" s="2088"/>
      <c r="V25" s="2088"/>
      <c r="W25" s="2085"/>
      <c r="X25" s="2121"/>
    </row>
    <row r="26" spans="1:24" ht="9.75">
      <c r="A26" s="2130" t="s">
        <v>23</v>
      </c>
      <c r="B26" s="2305" t="s">
        <v>69</v>
      </c>
      <c r="C26" s="2305"/>
      <c r="D26" s="2151" t="s">
        <v>25</v>
      </c>
      <c r="E26" s="2098"/>
      <c r="F26" s="2084"/>
      <c r="G26" s="2084"/>
      <c r="H26" s="2091"/>
      <c r="I26" s="2099"/>
      <c r="J26" s="2107"/>
      <c r="K26" s="2089"/>
      <c r="L26" s="2089"/>
      <c r="M26" s="2085"/>
      <c r="N26" s="2099"/>
      <c r="O26" s="2122"/>
      <c r="P26" s="2089"/>
      <c r="Q26" s="2089"/>
      <c r="R26" s="2085"/>
      <c r="S26" s="2108"/>
      <c r="T26" s="2127"/>
      <c r="U26" s="2092"/>
      <c r="V26" s="2092"/>
      <c r="W26" s="2085"/>
      <c r="X26" s="2128"/>
    </row>
    <row r="27" spans="1:24" ht="9.75">
      <c r="A27" s="2130" t="s">
        <v>45</v>
      </c>
      <c r="B27" s="2135" t="s">
        <v>70</v>
      </c>
      <c r="C27" s="2135"/>
      <c r="D27" s="2151" t="s">
        <v>25</v>
      </c>
      <c r="E27" s="2098"/>
      <c r="F27" s="2084"/>
      <c r="G27" s="2084"/>
      <c r="H27" s="2091"/>
      <c r="I27" s="2099"/>
      <c r="J27" s="2107"/>
      <c r="K27" s="2089"/>
      <c r="L27" s="2089"/>
      <c r="M27" s="2085"/>
      <c r="N27" s="2108"/>
      <c r="O27" s="2122"/>
      <c r="P27" s="2089"/>
      <c r="Q27" s="2089"/>
      <c r="R27" s="2085"/>
      <c r="S27" s="2108"/>
      <c r="T27" s="2127"/>
      <c r="U27" s="2092"/>
      <c r="V27" s="2092"/>
      <c r="W27" s="2085"/>
      <c r="X27" s="2128"/>
    </row>
    <row r="28" spans="1:24" ht="9.75">
      <c r="A28" s="2130" t="s">
        <v>51</v>
      </c>
      <c r="B28" s="2135" t="s">
        <v>74</v>
      </c>
      <c r="C28" s="2135"/>
      <c r="D28" s="2151" t="s">
        <v>25</v>
      </c>
      <c r="E28" s="2098">
        <v>50764</v>
      </c>
      <c r="F28" s="2084">
        <v>70604</v>
      </c>
      <c r="G28" s="2084">
        <v>70548</v>
      </c>
      <c r="H28" s="2091">
        <v>99.920684380488353</v>
      </c>
      <c r="I28" s="2099">
        <v>83286</v>
      </c>
      <c r="J28" s="2107">
        <v>50764</v>
      </c>
      <c r="K28" s="2089">
        <v>70604</v>
      </c>
      <c r="L28" s="2089">
        <v>70548</v>
      </c>
      <c r="M28" s="2085">
        <v>99.920684380488353</v>
      </c>
      <c r="N28" s="2108">
        <v>83286</v>
      </c>
      <c r="O28" s="2122"/>
      <c r="P28" s="2089"/>
      <c r="Q28" s="2089"/>
      <c r="R28" s="2085"/>
      <c r="S28" s="2108"/>
      <c r="T28" s="2127"/>
      <c r="U28" s="2092"/>
      <c r="V28" s="2092"/>
      <c r="W28" s="2085"/>
      <c r="X28" s="2128"/>
    </row>
    <row r="29" spans="1:24" ht="9.75">
      <c r="A29" s="2130" t="s">
        <v>52</v>
      </c>
      <c r="B29" s="2305" t="s">
        <v>67</v>
      </c>
      <c r="C29" s="2305"/>
      <c r="D29" s="2151" t="s">
        <v>25</v>
      </c>
      <c r="E29" s="2098">
        <v>1000</v>
      </c>
      <c r="F29" s="2084">
        <v>60</v>
      </c>
      <c r="G29" s="2084">
        <v>60</v>
      </c>
      <c r="H29" s="2091">
        <v>100</v>
      </c>
      <c r="I29" s="2099">
        <v>30</v>
      </c>
      <c r="J29" s="2107">
        <v>1000</v>
      </c>
      <c r="K29" s="2089">
        <v>60</v>
      </c>
      <c r="L29" s="2089">
        <v>60</v>
      </c>
      <c r="M29" s="2085">
        <v>100</v>
      </c>
      <c r="N29" s="2108">
        <v>30</v>
      </c>
      <c r="O29" s="2122"/>
      <c r="P29" s="2089"/>
      <c r="Q29" s="2089"/>
      <c r="R29" s="2085"/>
      <c r="S29" s="2108"/>
      <c r="T29" s="2127"/>
      <c r="U29" s="2092"/>
      <c r="V29" s="2092"/>
      <c r="W29" s="2085"/>
      <c r="X29" s="2128"/>
    </row>
    <row r="30" spans="1:24" ht="9.75">
      <c r="A30" s="2130" t="s">
        <v>54</v>
      </c>
      <c r="B30" s="2135" t="s">
        <v>53</v>
      </c>
      <c r="C30" s="2135"/>
      <c r="D30" s="2151" t="s">
        <v>25</v>
      </c>
      <c r="E30" s="2098"/>
      <c r="F30" s="2084"/>
      <c r="G30" s="2084"/>
      <c r="H30" s="2091"/>
      <c r="I30" s="2099"/>
      <c r="J30" s="2107"/>
      <c r="K30" s="2089"/>
      <c r="L30" s="2089"/>
      <c r="M30" s="2085"/>
      <c r="N30" s="2108"/>
      <c r="O30" s="2122"/>
      <c r="P30" s="2089"/>
      <c r="Q30" s="2089"/>
      <c r="R30" s="2085"/>
      <c r="S30" s="2108"/>
      <c r="T30" s="2127"/>
      <c r="U30" s="2092"/>
      <c r="V30" s="2092"/>
      <c r="W30" s="2085"/>
      <c r="X30" s="2128"/>
    </row>
    <row r="31" spans="1:24" ht="9.75">
      <c r="A31" s="2130" t="s">
        <v>55</v>
      </c>
      <c r="B31" s="2135" t="s">
        <v>71</v>
      </c>
      <c r="C31" s="2135"/>
      <c r="D31" s="2151" t="s">
        <v>25</v>
      </c>
      <c r="E31" s="2098"/>
      <c r="F31" s="2084"/>
      <c r="G31" s="2084"/>
      <c r="H31" s="2091"/>
      <c r="I31" s="2099"/>
      <c r="J31" s="2107"/>
      <c r="K31" s="2093"/>
      <c r="L31" s="2093"/>
      <c r="M31" s="2085"/>
      <c r="N31" s="2110"/>
      <c r="O31" s="2123"/>
      <c r="P31" s="2093"/>
      <c r="Q31" s="2093"/>
      <c r="R31" s="2085"/>
      <c r="S31" s="2110"/>
      <c r="T31" s="2124"/>
      <c r="U31" s="2094"/>
      <c r="V31" s="2094"/>
      <c r="W31" s="2085"/>
      <c r="X31" s="2112"/>
    </row>
    <row r="32" spans="1:24" ht="9.75">
      <c r="A32" s="2132" t="s">
        <v>56</v>
      </c>
      <c r="B32" s="2138" t="s">
        <v>72</v>
      </c>
      <c r="C32" s="2138"/>
      <c r="D32" s="2151" t="s">
        <v>25</v>
      </c>
      <c r="E32" s="2098"/>
      <c r="F32" s="2084"/>
      <c r="G32" s="2084"/>
      <c r="H32" s="2091"/>
      <c r="I32" s="2099"/>
      <c r="J32" s="2111"/>
      <c r="K32" s="2094"/>
      <c r="L32" s="2094"/>
      <c r="M32" s="2085"/>
      <c r="N32" s="2112"/>
      <c r="O32" s="2124"/>
      <c r="P32" s="2094"/>
      <c r="Q32" s="2094"/>
      <c r="R32" s="2085"/>
      <c r="S32" s="2112"/>
      <c r="T32" s="2124"/>
      <c r="U32" s="2094"/>
      <c r="V32" s="2094"/>
      <c r="W32" s="2085"/>
      <c r="X32" s="2112"/>
    </row>
    <row r="33" spans="1:24" ht="9.75">
      <c r="A33" s="2129" t="s">
        <v>57</v>
      </c>
      <c r="B33" s="2137" t="s">
        <v>58</v>
      </c>
      <c r="C33" s="2137"/>
      <c r="D33" s="2151" t="s">
        <v>25</v>
      </c>
      <c r="E33" s="2096">
        <v>0</v>
      </c>
      <c r="F33" s="2081">
        <v>0</v>
      </c>
      <c r="G33" s="2081">
        <v>47334</v>
      </c>
      <c r="H33" s="2095"/>
      <c r="I33" s="2097">
        <v>56170</v>
      </c>
      <c r="J33" s="2096">
        <v>0</v>
      </c>
      <c r="K33" s="2081">
        <v>0</v>
      </c>
      <c r="L33" s="2081">
        <v>47334</v>
      </c>
      <c r="M33" s="2080"/>
      <c r="N33" s="2097">
        <v>56170</v>
      </c>
      <c r="O33" s="2096"/>
      <c r="P33" s="2081"/>
      <c r="Q33" s="2081"/>
      <c r="R33" s="2080"/>
      <c r="S33" s="2097"/>
      <c r="T33" s="2096"/>
      <c r="U33" s="2081"/>
      <c r="V33" s="2081"/>
      <c r="W33" s="2080"/>
      <c r="X33" s="2097"/>
    </row>
    <row r="34" spans="1:24" ht="9.75">
      <c r="A34" s="2133" t="s">
        <v>59</v>
      </c>
      <c r="B34" s="2306" t="s">
        <v>343</v>
      </c>
      <c r="C34" s="2306"/>
      <c r="D34" s="2152" t="s">
        <v>25</v>
      </c>
      <c r="E34" s="2139"/>
      <c r="F34" s="2140"/>
      <c r="G34" s="2140"/>
      <c r="H34" s="2091"/>
      <c r="I34" s="2143"/>
      <c r="J34" s="2113">
        <v>29804</v>
      </c>
      <c r="K34" s="2083">
        <v>33411</v>
      </c>
      <c r="L34" s="2083">
        <v>33411</v>
      </c>
      <c r="M34" s="2085">
        <v>100</v>
      </c>
      <c r="N34" s="2114">
        <v>29533</v>
      </c>
      <c r="O34" s="2145"/>
      <c r="P34" s="2146"/>
      <c r="Q34" s="2146"/>
      <c r="R34" s="2085"/>
      <c r="S34" s="2149"/>
      <c r="T34" s="2113"/>
      <c r="U34" s="2083"/>
      <c r="V34" s="2083"/>
      <c r="W34" s="2085"/>
      <c r="X34" s="2114"/>
    </row>
    <row r="35" spans="1:24" ht="9.75">
      <c r="A35" s="2134" t="s">
        <v>60</v>
      </c>
      <c r="B35" s="2318" t="s">
        <v>344</v>
      </c>
      <c r="C35" s="2318"/>
      <c r="D35" s="2153" t="s">
        <v>26</v>
      </c>
      <c r="E35" s="2139"/>
      <c r="F35" s="2140"/>
      <c r="G35" s="2140"/>
      <c r="H35" s="2091"/>
      <c r="I35" s="2143"/>
      <c r="J35" s="2113">
        <v>5</v>
      </c>
      <c r="K35" s="2083">
        <v>5</v>
      </c>
      <c r="L35" s="2083">
        <v>5</v>
      </c>
      <c r="M35" s="2085">
        <v>100</v>
      </c>
      <c r="N35" s="2114">
        <v>5</v>
      </c>
      <c r="O35" s="2145"/>
      <c r="P35" s="2146"/>
      <c r="Q35" s="2146"/>
      <c r="R35" s="2085"/>
      <c r="S35" s="2149"/>
      <c r="T35" s="2113"/>
      <c r="U35" s="2083"/>
      <c r="V35" s="2083"/>
      <c r="W35" s="2085"/>
      <c r="X35" s="2114"/>
    </row>
    <row r="36" spans="1:24" ht="9.75">
      <c r="A36" s="2134" t="s">
        <v>61</v>
      </c>
      <c r="B36" s="2318" t="s">
        <v>345</v>
      </c>
      <c r="C36" s="2318"/>
      <c r="D36" s="2153" t="s">
        <v>26</v>
      </c>
      <c r="E36" s="2139"/>
      <c r="F36" s="2140"/>
      <c r="G36" s="2140"/>
      <c r="H36" s="2091"/>
      <c r="I36" s="2143"/>
      <c r="J36" s="2113">
        <v>6</v>
      </c>
      <c r="K36" s="2083">
        <v>6</v>
      </c>
      <c r="L36" s="2083">
        <v>6</v>
      </c>
      <c r="M36" s="2085">
        <v>100</v>
      </c>
      <c r="N36" s="2114">
        <v>6</v>
      </c>
      <c r="O36" s="2145"/>
      <c r="P36" s="2146"/>
      <c r="Q36" s="2146"/>
      <c r="R36" s="2085"/>
      <c r="S36" s="2149"/>
      <c r="T36" s="2113"/>
      <c r="U36" s="2083"/>
      <c r="V36" s="2083"/>
      <c r="W36" s="2085"/>
      <c r="X36" s="2114"/>
    </row>
    <row r="37" spans="1:24" ht="10.5" thickBot="1">
      <c r="A37" s="2162" t="s">
        <v>346</v>
      </c>
      <c r="B37" s="2319" t="s">
        <v>347</v>
      </c>
      <c r="C37" s="2319"/>
      <c r="D37" s="2154" t="s">
        <v>348</v>
      </c>
      <c r="E37" s="2141"/>
      <c r="F37" s="2142"/>
      <c r="G37" s="2142"/>
      <c r="H37" s="2102"/>
      <c r="I37" s="2144"/>
      <c r="J37" s="2115">
        <v>0</v>
      </c>
      <c r="K37" s="2116">
        <v>0</v>
      </c>
      <c r="L37" s="2116">
        <v>0</v>
      </c>
      <c r="M37" s="2117"/>
      <c r="N37" s="2118">
        <v>0</v>
      </c>
      <c r="O37" s="2147"/>
      <c r="P37" s="2148"/>
      <c r="Q37" s="2148"/>
      <c r="R37" s="2117"/>
      <c r="S37" s="2150"/>
      <c r="T37" s="2115"/>
      <c r="U37" s="2116"/>
      <c r="V37" s="2116"/>
      <c r="W37" s="2117"/>
      <c r="X37" s="2118"/>
    </row>
  </sheetData>
  <mergeCells count="40">
    <mergeCell ref="A1:X1"/>
    <mergeCell ref="B10:C10"/>
    <mergeCell ref="B29:C29"/>
    <mergeCell ref="T4:T5"/>
    <mergeCell ref="U4:W4"/>
    <mergeCell ref="X4:X5"/>
    <mergeCell ref="T3:X3"/>
    <mergeCell ref="A3:A5"/>
    <mergeCell ref="B3:C5"/>
    <mergeCell ref="D3:D5"/>
    <mergeCell ref="P4:R4"/>
    <mergeCell ref="N4:N5"/>
    <mergeCell ref="O3:S3"/>
    <mergeCell ref="F4:H4"/>
    <mergeCell ref="S4:S5"/>
    <mergeCell ref="I4:I5"/>
    <mergeCell ref="J3:N3"/>
    <mergeCell ref="J4:J5"/>
    <mergeCell ref="E3:I3"/>
    <mergeCell ref="O4:O5"/>
    <mergeCell ref="K4:M4"/>
    <mergeCell ref="B6:C6"/>
    <mergeCell ref="B7:C7"/>
    <mergeCell ref="B8:C8"/>
    <mergeCell ref="B11:C11"/>
    <mergeCell ref="E4:E5"/>
    <mergeCell ref="B12:C12"/>
    <mergeCell ref="B36:C36"/>
    <mergeCell ref="B37:C37"/>
    <mergeCell ref="B13:C13"/>
    <mergeCell ref="B15:C15"/>
    <mergeCell ref="B16:C16"/>
    <mergeCell ref="B18:C18"/>
    <mergeCell ref="B19:C19"/>
    <mergeCell ref="B34:C34"/>
    <mergeCell ref="B35:C35"/>
    <mergeCell ref="B20:C20"/>
    <mergeCell ref="B21:C21"/>
    <mergeCell ref="B22:C22"/>
    <mergeCell ref="B26:C26"/>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zoomScaleNormal="100"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9" ht="18.75">
      <c r="A1" s="164" t="s">
        <v>1427</v>
      </c>
      <c r="B1" s="164"/>
      <c r="C1" s="164"/>
      <c r="D1" s="164"/>
      <c r="E1" s="164"/>
      <c r="F1" s="164"/>
      <c r="G1" s="164"/>
      <c r="H1" s="164"/>
      <c r="I1" s="164"/>
    </row>
    <row r="3" spans="1:9">
      <c r="A3" s="2335" t="s">
        <v>349</v>
      </c>
      <c r="B3" s="2335"/>
      <c r="C3" s="2335"/>
      <c r="D3" s="2335"/>
      <c r="E3" s="2335"/>
      <c r="F3" s="2335"/>
      <c r="G3" s="2335"/>
      <c r="H3" s="2335"/>
      <c r="I3" s="2335"/>
    </row>
    <row r="4" spans="1:9">
      <c r="A4" s="3"/>
      <c r="B4" s="3"/>
      <c r="C4" s="3"/>
      <c r="D4" s="3"/>
      <c r="E4" s="3"/>
      <c r="F4" s="3"/>
      <c r="G4" s="3"/>
      <c r="H4" s="3"/>
      <c r="I4" s="3"/>
    </row>
    <row r="5" spans="1:9">
      <c r="A5" s="2373" t="s">
        <v>76</v>
      </c>
      <c r="B5" s="2374"/>
      <c r="C5" s="160" t="s">
        <v>25</v>
      </c>
      <c r="D5" s="2354" t="s">
        <v>350</v>
      </c>
      <c r="E5" s="2354"/>
      <c r="F5" s="2354"/>
      <c r="G5" s="2354"/>
      <c r="H5" s="2354"/>
      <c r="I5" s="2354"/>
    </row>
    <row r="6" spans="1:9">
      <c r="A6" s="2389" t="s">
        <v>351</v>
      </c>
      <c r="B6" s="2389"/>
      <c r="C6" s="19">
        <v>47334.21</v>
      </c>
      <c r="D6" s="2383"/>
      <c r="E6" s="2384"/>
      <c r="F6" s="2384"/>
      <c r="G6" s="2384"/>
      <c r="H6" s="2384"/>
      <c r="I6" s="2385"/>
    </row>
    <row r="7" spans="1:9" ht="57" customHeight="1">
      <c r="A7" s="2375" t="s">
        <v>77</v>
      </c>
      <c r="B7" s="2376"/>
      <c r="C7" s="20">
        <v>47334.21</v>
      </c>
      <c r="D7" s="2381" t="s">
        <v>1428</v>
      </c>
      <c r="E7" s="2381"/>
      <c r="F7" s="2381"/>
      <c r="G7" s="2381"/>
      <c r="H7" s="2381"/>
      <c r="I7" s="2382"/>
    </row>
    <row r="8" spans="1:9">
      <c r="A8" s="2377" t="s">
        <v>78</v>
      </c>
      <c r="B8" s="2378"/>
      <c r="C8" s="21">
        <v>0</v>
      </c>
      <c r="D8" s="2381"/>
      <c r="E8" s="2381"/>
      <c r="F8" s="2381"/>
      <c r="G8" s="2381"/>
      <c r="H8" s="2381"/>
      <c r="I8" s="2382"/>
    </row>
    <row r="9" spans="1:9">
      <c r="A9" s="2379" t="s">
        <v>79</v>
      </c>
      <c r="B9" s="2380"/>
      <c r="C9" s="141">
        <v>0</v>
      </c>
      <c r="D9" s="2386"/>
      <c r="E9" s="2387"/>
      <c r="F9" s="2387"/>
      <c r="G9" s="2387"/>
      <c r="H9" s="2387"/>
      <c r="I9" s="2388"/>
    </row>
    <row r="10" spans="1:9">
      <c r="A10" s="3"/>
      <c r="B10" s="3"/>
      <c r="C10" s="22"/>
      <c r="D10" s="3"/>
      <c r="E10" s="3"/>
      <c r="F10" s="3"/>
      <c r="G10" s="3"/>
      <c r="H10" s="3"/>
      <c r="I10" s="3"/>
    </row>
    <row r="11" spans="1:9">
      <c r="A11" s="2335" t="s">
        <v>354</v>
      </c>
      <c r="B11" s="2335"/>
      <c r="C11" s="2335"/>
      <c r="D11" s="2335"/>
      <c r="E11" s="2335"/>
      <c r="F11" s="2335"/>
      <c r="G11" s="2335"/>
      <c r="H11" s="2335"/>
      <c r="I11" s="2335"/>
    </row>
    <row r="12" spans="1:9">
      <c r="A12" s="3"/>
      <c r="B12" s="3"/>
      <c r="C12" s="22"/>
      <c r="D12" s="23"/>
      <c r="E12" s="23"/>
      <c r="F12" s="23"/>
      <c r="G12" s="23"/>
      <c r="H12" s="23"/>
      <c r="I12" s="23"/>
    </row>
    <row r="13" spans="1:9">
      <c r="A13" s="160" t="s">
        <v>76</v>
      </c>
      <c r="B13" s="160" t="s">
        <v>80</v>
      </c>
      <c r="C13" s="160" t="s">
        <v>25</v>
      </c>
      <c r="D13" s="24"/>
      <c r="E13" s="24"/>
      <c r="F13" s="24"/>
      <c r="G13" s="24"/>
      <c r="H13" s="24"/>
      <c r="I13" s="24"/>
    </row>
    <row r="14" spans="1:9">
      <c r="A14" s="142" t="s">
        <v>81</v>
      </c>
      <c r="B14" s="5"/>
      <c r="C14" s="143">
        <v>0</v>
      </c>
      <c r="D14" s="25"/>
      <c r="E14" s="25"/>
      <c r="F14" s="25"/>
      <c r="G14" s="25"/>
      <c r="H14" s="25"/>
      <c r="I14" s="25"/>
    </row>
    <row r="15" spans="1:9">
      <c r="A15" s="2395" t="s">
        <v>82</v>
      </c>
      <c r="B15" s="26" t="s">
        <v>94</v>
      </c>
      <c r="C15" s="144"/>
      <c r="D15" s="25"/>
      <c r="E15" s="25"/>
      <c r="F15" s="25"/>
      <c r="G15" s="25"/>
      <c r="H15" s="25"/>
      <c r="I15" s="25"/>
    </row>
    <row r="16" spans="1:9">
      <c r="A16" s="2396"/>
      <c r="B16" s="6" t="s">
        <v>83</v>
      </c>
      <c r="C16" s="145">
        <v>10333.94</v>
      </c>
      <c r="D16" s="27"/>
      <c r="E16" s="27"/>
      <c r="F16" s="27"/>
      <c r="G16" s="27"/>
      <c r="H16" s="27"/>
      <c r="I16" s="27"/>
    </row>
    <row r="17" spans="1:9">
      <c r="A17" s="2397"/>
      <c r="B17" s="7" t="s">
        <v>84</v>
      </c>
      <c r="C17" s="146">
        <v>37000.269999999997</v>
      </c>
      <c r="D17" s="28"/>
      <c r="E17" s="28"/>
      <c r="F17" s="28"/>
      <c r="G17" s="28"/>
      <c r="H17" s="28"/>
      <c r="I17" s="28"/>
    </row>
    <row r="18" spans="1:9">
      <c r="A18" s="161" t="s">
        <v>351</v>
      </c>
      <c r="B18" s="8"/>
      <c r="C18" s="29">
        <f>SUM(C14:C17)</f>
        <v>47334.21</v>
      </c>
      <c r="D18" s="30"/>
      <c r="E18" s="30"/>
      <c r="F18" s="30"/>
      <c r="G18" s="30"/>
      <c r="H18" s="30"/>
      <c r="I18" s="30"/>
    </row>
    <row r="19" spans="1:9">
      <c r="A19" s="31"/>
      <c r="B19" s="32"/>
      <c r="C19" s="33"/>
      <c r="D19" s="34"/>
      <c r="E19" s="34"/>
      <c r="F19" s="34"/>
      <c r="G19" s="34"/>
      <c r="H19" s="34"/>
      <c r="I19" s="34"/>
    </row>
    <row r="20" spans="1:9">
      <c r="A20" s="2335" t="s">
        <v>355</v>
      </c>
      <c r="B20" s="2335"/>
      <c r="C20" s="2335"/>
      <c r="D20" s="2335"/>
      <c r="E20" s="2335"/>
      <c r="F20" s="2335"/>
      <c r="G20" s="2335"/>
      <c r="H20" s="2335"/>
      <c r="I20" s="2335"/>
    </row>
    <row r="21" spans="1:9">
      <c r="A21" s="3"/>
      <c r="B21" s="3"/>
      <c r="C21" s="22"/>
      <c r="D21" s="3"/>
      <c r="E21" s="3"/>
      <c r="F21" s="3"/>
      <c r="G21" s="3"/>
      <c r="H21" s="3"/>
      <c r="I21" s="3"/>
    </row>
    <row r="22" spans="1:9">
      <c r="A22" s="160" t="s">
        <v>80</v>
      </c>
      <c r="B22" s="160" t="s">
        <v>356</v>
      </c>
      <c r="C22" s="162" t="s">
        <v>357</v>
      </c>
      <c r="D22" s="160" t="s">
        <v>358</v>
      </c>
      <c r="E22" s="160" t="s">
        <v>359</v>
      </c>
      <c r="F22" s="2354" t="s">
        <v>360</v>
      </c>
      <c r="G22" s="2354"/>
      <c r="H22" s="2354"/>
      <c r="I22" s="2354"/>
    </row>
    <row r="23" spans="1:9" ht="21.75" customHeight="1">
      <c r="A23" s="147" t="s">
        <v>85</v>
      </c>
      <c r="B23" s="35">
        <v>60302.78</v>
      </c>
      <c r="C23" s="35">
        <v>26170.41</v>
      </c>
      <c r="D23" s="35">
        <v>0</v>
      </c>
      <c r="E23" s="35">
        <f>B23+C23-D23</f>
        <v>86473.19</v>
      </c>
      <c r="F23" s="2398" t="s">
        <v>1429</v>
      </c>
      <c r="G23" s="2399"/>
      <c r="H23" s="2399"/>
      <c r="I23" s="2400"/>
    </row>
    <row r="24" spans="1:9">
      <c r="A24" s="148" t="s">
        <v>86</v>
      </c>
      <c r="B24" s="36"/>
      <c r="C24" s="36"/>
      <c r="D24" s="36"/>
      <c r="E24" s="36">
        <f t="shared" ref="E24:E26" si="0">B24+C24-D24</f>
        <v>0</v>
      </c>
      <c r="F24" s="2358"/>
      <c r="G24" s="2390"/>
      <c r="H24" s="2390"/>
      <c r="I24" s="2391"/>
    </row>
    <row r="25" spans="1:9" ht="24" customHeight="1">
      <c r="A25" s="148" t="s">
        <v>84</v>
      </c>
      <c r="B25" s="36">
        <v>50000.73</v>
      </c>
      <c r="C25" s="36">
        <v>30000</v>
      </c>
      <c r="D25" s="36">
        <v>50000</v>
      </c>
      <c r="E25" s="36">
        <f t="shared" si="0"/>
        <v>30000.73000000001</v>
      </c>
      <c r="F25" s="2358" t="s">
        <v>1430</v>
      </c>
      <c r="G25" s="2390"/>
      <c r="H25" s="2390"/>
      <c r="I25" s="2391"/>
    </row>
    <row r="26" spans="1:9" ht="24" customHeight="1">
      <c r="A26" s="149" t="s">
        <v>87</v>
      </c>
      <c r="B26" s="37">
        <v>37082.839999999997</v>
      </c>
      <c r="C26" s="37">
        <v>40094</v>
      </c>
      <c r="D26" s="37">
        <v>35072</v>
      </c>
      <c r="E26" s="36">
        <f t="shared" si="0"/>
        <v>42104.84</v>
      </c>
      <c r="F26" s="2392" t="s">
        <v>1431</v>
      </c>
      <c r="G26" s="2393"/>
      <c r="H26" s="2393"/>
      <c r="I26" s="2394"/>
    </row>
    <row r="27" spans="1:9">
      <c r="A27" s="4" t="s">
        <v>34</v>
      </c>
      <c r="B27" s="19">
        <f>SUM(B23:B26)</f>
        <v>147386.35</v>
      </c>
      <c r="C27" s="19">
        <f t="shared" ref="C27:E27" si="1">SUM(C23:C26)</f>
        <v>96264.41</v>
      </c>
      <c r="D27" s="19">
        <f t="shared" si="1"/>
        <v>85072</v>
      </c>
      <c r="E27" s="19">
        <f t="shared" si="1"/>
        <v>158578.76</v>
      </c>
      <c r="F27" s="2361"/>
      <c r="G27" s="2361"/>
      <c r="H27" s="2361"/>
      <c r="I27" s="2361"/>
    </row>
    <row r="28" spans="1:9">
      <c r="A28" s="3"/>
      <c r="B28" s="3"/>
      <c r="C28" s="22"/>
      <c r="D28" s="3"/>
      <c r="E28" s="3"/>
      <c r="F28" s="3"/>
      <c r="G28" s="3"/>
      <c r="H28" s="3"/>
      <c r="I28" s="3"/>
    </row>
    <row r="29" spans="1:9">
      <c r="A29" s="2335" t="s">
        <v>365</v>
      </c>
      <c r="B29" s="2335"/>
      <c r="C29" s="2335"/>
      <c r="D29" s="2335"/>
      <c r="E29" s="2335"/>
      <c r="F29" s="2335"/>
      <c r="G29" s="2335"/>
      <c r="H29" s="2335"/>
      <c r="I29" s="2335"/>
    </row>
    <row r="30" spans="1:9">
      <c r="A30" s="3"/>
      <c r="B30" s="3"/>
      <c r="C30" s="22"/>
      <c r="D30" s="3"/>
      <c r="E30" s="3"/>
      <c r="F30" s="3"/>
      <c r="G30" s="3"/>
      <c r="H30" s="3"/>
      <c r="I30" s="3"/>
    </row>
    <row r="31" spans="1:9">
      <c r="A31" s="160" t="s">
        <v>88</v>
      </c>
      <c r="B31" s="160" t="s">
        <v>25</v>
      </c>
      <c r="C31" s="162" t="s">
        <v>89</v>
      </c>
      <c r="D31" s="2354" t="s">
        <v>90</v>
      </c>
      <c r="E31" s="2354"/>
      <c r="F31" s="2354"/>
      <c r="G31" s="2354"/>
      <c r="H31" s="2354"/>
      <c r="I31" s="2354"/>
    </row>
    <row r="32" spans="1:9">
      <c r="A32" s="253"/>
      <c r="B32" s="35"/>
      <c r="C32" s="9"/>
      <c r="D32" s="2362" t="s">
        <v>93</v>
      </c>
      <c r="E32" s="2363"/>
      <c r="F32" s="2363"/>
      <c r="G32" s="2363"/>
      <c r="H32" s="2363"/>
      <c r="I32" s="2364"/>
    </row>
    <row r="33" spans="1:9">
      <c r="A33" s="258" t="s">
        <v>34</v>
      </c>
      <c r="B33" s="259">
        <f>SUM(B32:B32)</f>
        <v>0</v>
      </c>
      <c r="C33" s="2371"/>
      <c r="D33" s="2371"/>
      <c r="E33" s="2371"/>
      <c r="F33" s="2371"/>
      <c r="G33" s="2371"/>
      <c r="H33" s="2371"/>
      <c r="I33" s="2372"/>
    </row>
    <row r="34" spans="1:9">
      <c r="A34" s="3"/>
      <c r="B34" s="3"/>
      <c r="C34" s="22"/>
      <c r="D34" s="3"/>
      <c r="E34" s="3"/>
      <c r="F34" s="3"/>
      <c r="G34" s="3"/>
      <c r="H34" s="3"/>
      <c r="I34" s="3"/>
    </row>
    <row r="35" spans="1:9">
      <c r="A35" s="2335" t="s">
        <v>367</v>
      </c>
      <c r="B35" s="2335"/>
      <c r="C35" s="2335"/>
      <c r="D35" s="2335"/>
      <c r="E35" s="2335"/>
      <c r="F35" s="2335"/>
      <c r="G35" s="2335"/>
      <c r="H35" s="2335"/>
      <c r="I35" s="2335"/>
    </row>
    <row r="36" spans="1:9">
      <c r="A36" s="3"/>
      <c r="B36" s="3"/>
      <c r="C36" s="22"/>
      <c r="D36" s="3"/>
      <c r="E36" s="3"/>
      <c r="F36" s="3"/>
      <c r="G36" s="3"/>
      <c r="H36" s="3"/>
      <c r="I36" s="3"/>
    </row>
    <row r="37" spans="1:9">
      <c r="A37" s="160" t="s">
        <v>88</v>
      </c>
      <c r="B37" s="160" t="s">
        <v>25</v>
      </c>
      <c r="C37" s="162" t="s">
        <v>89</v>
      </c>
      <c r="D37" s="2354" t="s">
        <v>90</v>
      </c>
      <c r="E37" s="2354"/>
      <c r="F37" s="2354"/>
      <c r="G37" s="2354"/>
      <c r="H37" s="2354"/>
      <c r="I37" s="2354"/>
    </row>
    <row r="38" spans="1:9">
      <c r="A38" s="253"/>
      <c r="B38" s="35"/>
      <c r="C38" s="9"/>
      <c r="D38" s="2355" t="s">
        <v>206</v>
      </c>
      <c r="E38" s="2356"/>
      <c r="F38" s="2356"/>
      <c r="G38" s="2356"/>
      <c r="H38" s="2356"/>
      <c r="I38" s="2357"/>
    </row>
    <row r="39" spans="1:9">
      <c r="A39" s="4" t="s">
        <v>34</v>
      </c>
      <c r="B39" s="19">
        <f>SUM(B38:B38)</f>
        <v>0</v>
      </c>
      <c r="C39" s="2346"/>
      <c r="D39" s="2347"/>
      <c r="E39" s="2347"/>
      <c r="F39" s="2347"/>
      <c r="G39" s="2347"/>
      <c r="H39" s="2347"/>
      <c r="I39" s="2347"/>
    </row>
    <row r="40" spans="1:9">
      <c r="A40" s="3"/>
      <c r="B40" s="3"/>
      <c r="C40" s="22"/>
      <c r="D40" s="3"/>
      <c r="E40" s="3"/>
      <c r="F40" s="3"/>
      <c r="G40" s="3"/>
      <c r="H40" s="3"/>
      <c r="I40" s="3"/>
    </row>
    <row r="41" spans="1:9">
      <c r="A41" s="2335" t="s">
        <v>369</v>
      </c>
      <c r="B41" s="2335"/>
      <c r="C41" s="2335"/>
      <c r="D41" s="2335"/>
      <c r="E41" s="2335"/>
      <c r="F41" s="2335"/>
      <c r="G41" s="2335"/>
      <c r="H41" s="2335"/>
      <c r="I41" s="2335"/>
    </row>
    <row r="42" spans="1:9">
      <c r="A42" s="3"/>
      <c r="B42" s="3"/>
      <c r="C42" s="22"/>
      <c r="D42" s="3"/>
      <c r="E42" s="3"/>
      <c r="F42" s="3"/>
      <c r="G42" s="3"/>
      <c r="H42" s="3"/>
      <c r="I42" s="3"/>
    </row>
    <row r="43" spans="1:9">
      <c r="A43" s="160" t="s">
        <v>25</v>
      </c>
      <c r="B43" s="162" t="s">
        <v>370</v>
      </c>
      <c r="C43" s="2348" t="s">
        <v>91</v>
      </c>
      <c r="D43" s="2348"/>
      <c r="E43" s="2348"/>
      <c r="F43" s="2348"/>
      <c r="G43" s="2348"/>
      <c r="H43" s="2348"/>
      <c r="I43" s="2348"/>
    </row>
    <row r="44" spans="1:9">
      <c r="A44" s="261"/>
      <c r="B44" s="56"/>
      <c r="C44" s="2349" t="s">
        <v>1432</v>
      </c>
      <c r="D44" s="2349"/>
      <c r="E44" s="2349"/>
      <c r="F44" s="2349"/>
      <c r="G44" s="2349"/>
      <c r="H44" s="2349"/>
      <c r="I44" s="2350"/>
    </row>
    <row r="45" spans="1:9">
      <c r="A45" s="19" t="e">
        <f>A44+#REF!+#REF!</f>
        <v>#REF!</v>
      </c>
      <c r="B45" s="19" t="e">
        <f>B44+#REF!+#REF!</f>
        <v>#REF!</v>
      </c>
      <c r="C45" s="2343" t="s">
        <v>34</v>
      </c>
      <c r="D45" s="2343"/>
      <c r="E45" s="2343"/>
      <c r="F45" s="2343"/>
      <c r="G45" s="2343"/>
      <c r="H45" s="2343"/>
      <c r="I45" s="2343"/>
    </row>
    <row r="46" spans="1:9">
      <c r="A46" s="3"/>
      <c r="B46" s="3"/>
      <c r="C46" s="22"/>
      <c r="D46" s="3"/>
      <c r="E46" s="3"/>
      <c r="F46" s="3"/>
      <c r="G46" s="3"/>
      <c r="H46" s="3"/>
      <c r="I46" s="3"/>
    </row>
    <row r="47" spans="1:9">
      <c r="A47" s="2335" t="s">
        <v>372</v>
      </c>
      <c r="B47" s="2335"/>
      <c r="C47" s="2335"/>
      <c r="D47" s="2335"/>
      <c r="E47" s="2335"/>
      <c r="F47" s="2335"/>
      <c r="G47" s="2335"/>
      <c r="H47" s="2335"/>
      <c r="I47" s="2335"/>
    </row>
    <row r="48" spans="1:9">
      <c r="A48" s="3"/>
      <c r="B48" s="3"/>
      <c r="C48" s="22"/>
      <c r="D48" s="3"/>
      <c r="E48" s="3"/>
      <c r="F48" s="3"/>
      <c r="G48" s="3"/>
      <c r="H48" s="3"/>
      <c r="I48" s="3"/>
    </row>
    <row r="49" spans="1:9" ht="31.5">
      <c r="A49" s="2881" t="s">
        <v>373</v>
      </c>
      <c r="B49" s="2882"/>
      <c r="C49" s="2079" t="s">
        <v>227</v>
      </c>
      <c r="D49" s="2079" t="s">
        <v>137</v>
      </c>
      <c r="E49" s="2079" t="s">
        <v>138</v>
      </c>
      <c r="F49" s="2163" t="s">
        <v>374</v>
      </c>
      <c r="G49" s="1613" t="s">
        <v>228</v>
      </c>
      <c r="H49" s="11"/>
      <c r="I49" s="11"/>
    </row>
    <row r="50" spans="1:9" ht="24">
      <c r="A50" s="2879" t="s">
        <v>1433</v>
      </c>
      <c r="B50" s="2880"/>
      <c r="C50" s="2164" t="s">
        <v>155</v>
      </c>
      <c r="D50" s="2165">
        <v>226726</v>
      </c>
      <c r="E50" s="2165"/>
      <c r="F50" s="2166" t="s">
        <v>1434</v>
      </c>
      <c r="G50" s="2166">
        <v>43928</v>
      </c>
      <c r="H50" s="3"/>
      <c r="I50" s="3"/>
    </row>
    <row r="51" spans="1:9">
      <c r="A51" s="2879" t="s">
        <v>1435</v>
      </c>
      <c r="B51" s="2880"/>
      <c r="C51" s="2164" t="s">
        <v>1436</v>
      </c>
      <c r="D51" s="2165"/>
      <c r="E51" s="2165">
        <v>166441</v>
      </c>
      <c r="F51" s="2166">
        <v>43928</v>
      </c>
      <c r="G51" s="2166">
        <v>43928</v>
      </c>
      <c r="H51" s="3"/>
      <c r="I51" s="3"/>
    </row>
    <row r="52" spans="1:9">
      <c r="A52" s="2879" t="s">
        <v>1437</v>
      </c>
      <c r="B52" s="2879"/>
      <c r="C52" s="2164" t="s">
        <v>1438</v>
      </c>
      <c r="D52" s="2165"/>
      <c r="E52" s="2165">
        <v>56257</v>
      </c>
      <c r="F52" s="2166">
        <v>43928</v>
      </c>
      <c r="G52" s="2166">
        <v>43928</v>
      </c>
      <c r="H52" s="3"/>
      <c r="I52" s="3"/>
    </row>
    <row r="53" spans="1:9">
      <c r="A53" s="2879" t="s">
        <v>1439</v>
      </c>
      <c r="B53" s="2879"/>
      <c r="C53" s="2164" t="s">
        <v>142</v>
      </c>
      <c r="D53" s="2165"/>
      <c r="E53" s="2165">
        <v>699</v>
      </c>
      <c r="F53" s="2166">
        <v>43928</v>
      </c>
      <c r="G53" s="2166">
        <v>43928</v>
      </c>
      <c r="H53" s="3"/>
      <c r="I53" s="3"/>
    </row>
    <row r="54" spans="1:9">
      <c r="A54" s="2879" t="s">
        <v>1440</v>
      </c>
      <c r="B54" s="2879"/>
      <c r="C54" s="2164" t="s">
        <v>144</v>
      </c>
      <c r="D54" s="2165"/>
      <c r="E54" s="2165">
        <v>3329</v>
      </c>
      <c r="F54" s="2166">
        <v>43928</v>
      </c>
      <c r="G54" s="2166">
        <v>43928</v>
      </c>
      <c r="H54" s="3"/>
      <c r="I54" s="3"/>
    </row>
    <row r="55" spans="1:9">
      <c r="A55" s="2879" t="s">
        <v>1441</v>
      </c>
      <c r="B55" s="2879"/>
      <c r="C55" s="2164" t="s">
        <v>1442</v>
      </c>
      <c r="D55" s="2165"/>
      <c r="E55" s="2165">
        <v>-8500</v>
      </c>
      <c r="F55" s="2166">
        <v>44173</v>
      </c>
      <c r="G55" s="2166">
        <v>44173</v>
      </c>
      <c r="H55" s="3"/>
      <c r="I55" s="3"/>
    </row>
    <row r="56" spans="1:9">
      <c r="A56" s="2879" t="s">
        <v>1443</v>
      </c>
      <c r="B56" s="2879"/>
      <c r="C56" s="2164" t="s">
        <v>1370</v>
      </c>
      <c r="D56" s="2165"/>
      <c r="E56" s="2165">
        <v>8500</v>
      </c>
      <c r="F56" s="2166">
        <v>44173</v>
      </c>
      <c r="G56" s="2166">
        <v>44173</v>
      </c>
      <c r="H56" s="3"/>
      <c r="I56" s="3"/>
    </row>
    <row r="57" spans="1:9">
      <c r="A57" s="2879" t="s">
        <v>1444</v>
      </c>
      <c r="B57" s="2879"/>
      <c r="C57" s="2164" t="s">
        <v>185</v>
      </c>
      <c r="D57" s="2165"/>
      <c r="E57" s="2165">
        <v>-4000</v>
      </c>
      <c r="F57" s="2166">
        <v>44180</v>
      </c>
      <c r="G57" s="2166">
        <v>44180</v>
      </c>
      <c r="H57" s="3"/>
      <c r="I57" s="3"/>
    </row>
    <row r="58" spans="1:9">
      <c r="A58" s="2879" t="s">
        <v>1445</v>
      </c>
      <c r="B58" s="2879"/>
      <c r="C58" s="2164" t="s">
        <v>187</v>
      </c>
      <c r="D58" s="2165"/>
      <c r="E58" s="2165">
        <v>-900</v>
      </c>
      <c r="F58" s="2166">
        <v>44180</v>
      </c>
      <c r="G58" s="2166">
        <v>44180</v>
      </c>
      <c r="H58" s="3"/>
      <c r="I58" s="3"/>
    </row>
    <row r="59" spans="1:9">
      <c r="A59" s="2879" t="s">
        <v>1446</v>
      </c>
      <c r="B59" s="2879"/>
      <c r="C59" s="2164" t="s">
        <v>1442</v>
      </c>
      <c r="D59" s="2165"/>
      <c r="E59" s="2165">
        <v>-2000</v>
      </c>
      <c r="F59" s="2166">
        <v>44180</v>
      </c>
      <c r="G59" s="2166">
        <v>44180</v>
      </c>
      <c r="H59" s="3"/>
      <c r="I59" s="3"/>
    </row>
    <row r="60" spans="1:9">
      <c r="A60" s="2879" t="s">
        <v>1447</v>
      </c>
      <c r="B60" s="2879"/>
      <c r="C60" s="2164" t="s">
        <v>391</v>
      </c>
      <c r="D60" s="2165"/>
      <c r="E60" s="2165">
        <v>-940</v>
      </c>
      <c r="F60" s="2166">
        <v>44180</v>
      </c>
      <c r="G60" s="2166">
        <v>44180</v>
      </c>
      <c r="H60" s="3"/>
      <c r="I60" s="3"/>
    </row>
    <row r="61" spans="1:9">
      <c r="A61" s="2879" t="s">
        <v>1448</v>
      </c>
      <c r="B61" s="2879"/>
      <c r="C61" s="2164" t="s">
        <v>151</v>
      </c>
      <c r="D61" s="2165"/>
      <c r="E61" s="2165">
        <v>7840</v>
      </c>
      <c r="F61" s="2166">
        <v>44180</v>
      </c>
      <c r="G61" s="2166">
        <v>44180</v>
      </c>
      <c r="H61" s="3"/>
      <c r="I61" s="3"/>
    </row>
    <row r="62" spans="1:9">
      <c r="A62" s="2879" t="s">
        <v>1449</v>
      </c>
      <c r="B62" s="2879"/>
      <c r="C62" s="2164" t="s">
        <v>140</v>
      </c>
      <c r="D62" s="2165"/>
      <c r="E62" s="2165">
        <v>-12</v>
      </c>
      <c r="F62" s="2166">
        <v>44186</v>
      </c>
      <c r="G62" s="2166">
        <v>44186</v>
      </c>
      <c r="H62" s="3"/>
      <c r="I62" s="3"/>
    </row>
    <row r="63" spans="1:9">
      <c r="A63" s="2879" t="s">
        <v>1450</v>
      </c>
      <c r="B63" s="2879"/>
      <c r="C63" s="2164" t="s">
        <v>414</v>
      </c>
      <c r="D63" s="2165"/>
      <c r="E63" s="2165">
        <v>12</v>
      </c>
      <c r="F63" s="2166">
        <v>44186</v>
      </c>
      <c r="G63" s="2166">
        <v>44186</v>
      </c>
      <c r="H63" s="3"/>
      <c r="I63" s="3"/>
    </row>
    <row r="64" spans="1:9">
      <c r="A64" s="2879" t="s">
        <v>1451</v>
      </c>
      <c r="B64" s="2879"/>
      <c r="C64" s="2164" t="s">
        <v>1452</v>
      </c>
      <c r="D64" s="2165">
        <v>50000</v>
      </c>
      <c r="E64" s="2165"/>
      <c r="F64" s="2166">
        <v>44186</v>
      </c>
      <c r="G64" s="2166">
        <v>44186</v>
      </c>
      <c r="H64" s="3"/>
      <c r="I64" s="3"/>
    </row>
    <row r="65" spans="1:9">
      <c r="A65" s="2879" t="s">
        <v>1453</v>
      </c>
      <c r="B65" s="2879"/>
      <c r="C65" s="2164" t="s">
        <v>1454</v>
      </c>
      <c r="D65" s="2165"/>
      <c r="E65" s="2165">
        <v>50000</v>
      </c>
      <c r="F65" s="2166">
        <v>44186</v>
      </c>
      <c r="G65" s="2166">
        <v>44186</v>
      </c>
      <c r="H65" s="3"/>
      <c r="I65" s="3"/>
    </row>
    <row r="66" spans="1:9">
      <c r="A66" s="2879" t="s">
        <v>1455</v>
      </c>
      <c r="B66" s="2879"/>
      <c r="C66" s="2164" t="s">
        <v>1456</v>
      </c>
      <c r="D66" s="2165"/>
      <c r="E66" s="2165">
        <v>-18110</v>
      </c>
      <c r="F66" s="2166">
        <v>44186</v>
      </c>
      <c r="G66" s="2166">
        <v>44186</v>
      </c>
      <c r="H66" s="3"/>
      <c r="I66" s="3"/>
    </row>
    <row r="67" spans="1:9">
      <c r="A67" s="2879" t="s">
        <v>1457</v>
      </c>
      <c r="B67" s="2879"/>
      <c r="C67" s="2164" t="s">
        <v>1458</v>
      </c>
      <c r="D67" s="2165"/>
      <c r="E67" s="2165">
        <v>12400</v>
      </c>
      <c r="F67" s="2166">
        <v>44186</v>
      </c>
      <c r="G67" s="2166">
        <v>44186</v>
      </c>
      <c r="H67" s="3"/>
      <c r="I67" s="3"/>
    </row>
    <row r="68" spans="1:9">
      <c r="A68" s="2879" t="s">
        <v>1459</v>
      </c>
      <c r="B68" s="2879"/>
      <c r="C68" s="2164" t="s">
        <v>1460</v>
      </c>
      <c r="D68" s="2165"/>
      <c r="E68" s="2165">
        <v>4500</v>
      </c>
      <c r="F68" s="2166">
        <v>44186</v>
      </c>
      <c r="G68" s="2166">
        <v>44186</v>
      </c>
      <c r="H68" s="3"/>
      <c r="I68" s="3"/>
    </row>
    <row r="69" spans="1:9">
      <c r="A69" s="2879" t="s">
        <v>1461</v>
      </c>
      <c r="B69" s="2879"/>
      <c r="C69" s="2164" t="s">
        <v>1462</v>
      </c>
      <c r="D69" s="2165"/>
      <c r="E69" s="2165">
        <v>210</v>
      </c>
      <c r="F69" s="2166">
        <v>44186</v>
      </c>
      <c r="G69" s="2166">
        <v>44186</v>
      </c>
      <c r="H69" s="3"/>
      <c r="I69" s="3"/>
    </row>
    <row r="70" spans="1:9">
      <c r="A70" s="2879" t="s">
        <v>1463</v>
      </c>
      <c r="B70" s="2879"/>
      <c r="C70" s="2164" t="s">
        <v>1464</v>
      </c>
      <c r="D70" s="2165"/>
      <c r="E70" s="2165">
        <v>1000</v>
      </c>
      <c r="F70" s="2166">
        <v>44186</v>
      </c>
      <c r="G70" s="2166">
        <v>44186</v>
      </c>
      <c r="H70" s="3"/>
      <c r="I70" s="3"/>
    </row>
    <row r="71" spans="1:9">
      <c r="A71" s="2879" t="s">
        <v>1465</v>
      </c>
      <c r="B71" s="2879"/>
      <c r="C71" s="2164" t="s">
        <v>1466</v>
      </c>
      <c r="D71" s="2165"/>
      <c r="E71" s="2165">
        <v>-22000</v>
      </c>
      <c r="F71" s="2166">
        <v>44186</v>
      </c>
      <c r="G71" s="2166">
        <v>44186</v>
      </c>
      <c r="H71" s="3"/>
      <c r="I71" s="3"/>
    </row>
    <row r="72" spans="1:9">
      <c r="A72" s="2879" t="s">
        <v>1467</v>
      </c>
      <c r="B72" s="2879"/>
      <c r="C72" s="2164" t="s">
        <v>151</v>
      </c>
      <c r="D72" s="2165"/>
      <c r="E72" s="2165">
        <v>12000</v>
      </c>
      <c r="F72" s="2166">
        <v>44186</v>
      </c>
      <c r="G72" s="2166">
        <v>44186</v>
      </c>
      <c r="H72" s="3"/>
      <c r="I72" s="3"/>
    </row>
    <row r="73" spans="1:9">
      <c r="A73" s="2879" t="s">
        <v>1468</v>
      </c>
      <c r="B73" s="2879"/>
      <c r="C73" s="2164" t="s">
        <v>162</v>
      </c>
      <c r="D73" s="2165"/>
      <c r="E73" s="2165">
        <v>10000</v>
      </c>
      <c r="F73" s="2166">
        <v>44186</v>
      </c>
      <c r="G73" s="2166">
        <v>44186</v>
      </c>
      <c r="H73" s="3"/>
      <c r="I73" s="3"/>
    </row>
    <row r="74" spans="1:9">
      <c r="A74" s="2167" t="s">
        <v>220</v>
      </c>
      <c r="B74" s="2167"/>
      <c r="C74" s="2168"/>
      <c r="D74" s="2169">
        <f>SUM(D50:D73)</f>
        <v>276726</v>
      </c>
      <c r="E74" s="2169">
        <f>SUM(E50:E73)</f>
        <v>276726</v>
      </c>
      <c r="F74" s="2170"/>
      <c r="G74" s="2170"/>
      <c r="H74" s="3"/>
      <c r="I74" s="3"/>
    </row>
    <row r="75" spans="1:9">
      <c r="A75" s="163"/>
      <c r="B75" s="163"/>
      <c r="C75" s="57"/>
      <c r="D75" s="57"/>
      <c r="E75" s="58"/>
      <c r="F75" s="3"/>
      <c r="G75" s="3"/>
      <c r="H75" s="3"/>
      <c r="I75" s="3"/>
    </row>
    <row r="76" spans="1:9">
      <c r="A76" s="2340" t="s">
        <v>439</v>
      </c>
      <c r="B76" s="2340"/>
      <c r="C76" s="2340"/>
      <c r="D76" s="2340"/>
      <c r="E76" s="2340"/>
      <c r="F76" s="2340"/>
      <c r="G76" s="2340"/>
      <c r="H76" s="2340"/>
      <c r="I76" s="2340"/>
    </row>
    <row r="77" spans="1:9">
      <c r="A77" s="3" t="s">
        <v>92</v>
      </c>
      <c r="B77" s="3"/>
      <c r="C77" s="3"/>
      <c r="D77" s="3"/>
      <c r="E77" s="3"/>
      <c r="F77" s="3"/>
      <c r="G77" s="3"/>
      <c r="H77" s="3"/>
      <c r="I77" s="3"/>
    </row>
    <row r="78" spans="1:9">
      <c r="A78" s="2332" t="s">
        <v>1469</v>
      </c>
      <c r="B78" s="2333"/>
      <c r="C78" s="2333"/>
      <c r="D78" s="2333"/>
      <c r="E78" s="2333"/>
      <c r="F78" s="2333"/>
      <c r="G78" s="2333"/>
      <c r="H78" s="2333"/>
      <c r="I78" s="2334"/>
    </row>
    <row r="79" spans="1:9">
      <c r="A79" s="2332"/>
      <c r="B79" s="2333"/>
      <c r="C79" s="2333"/>
      <c r="D79" s="2333"/>
      <c r="E79" s="2333"/>
      <c r="F79" s="2333"/>
      <c r="G79" s="2333"/>
      <c r="H79" s="2333"/>
      <c r="I79" s="2334"/>
    </row>
    <row r="80" spans="1:9">
      <c r="A80" s="2332"/>
      <c r="B80" s="2333"/>
      <c r="C80" s="2333"/>
      <c r="D80" s="2333"/>
      <c r="E80" s="2333"/>
      <c r="F80" s="2333"/>
      <c r="G80" s="2333"/>
      <c r="H80" s="2333"/>
      <c r="I80" s="2334"/>
    </row>
    <row r="81" spans="1:9">
      <c r="A81" s="3"/>
      <c r="B81" s="3"/>
      <c r="C81" s="3"/>
      <c r="D81" s="3"/>
      <c r="E81" s="3"/>
      <c r="F81" s="3"/>
      <c r="G81" s="3"/>
      <c r="H81" s="3"/>
      <c r="I81" s="3"/>
    </row>
    <row r="82" spans="1:9">
      <c r="A82" s="2335" t="s">
        <v>441</v>
      </c>
      <c r="B82" s="2335"/>
      <c r="C82" s="2335"/>
      <c r="D82" s="2335"/>
      <c r="E82" s="2335"/>
      <c r="F82" s="2335"/>
      <c r="G82" s="2335"/>
      <c r="H82" s="2335"/>
      <c r="I82" s="2335"/>
    </row>
    <row r="83" spans="1:9">
      <c r="A83" s="3" t="s">
        <v>92</v>
      </c>
      <c r="B83" s="3"/>
      <c r="C83" s="3"/>
      <c r="D83" s="3"/>
      <c r="E83" s="3"/>
      <c r="F83" s="3"/>
      <c r="G83" s="3"/>
      <c r="H83" s="3"/>
      <c r="I83" s="3"/>
    </row>
    <row r="84" spans="1:9" ht="37.5" customHeight="1">
      <c r="A84" s="2332" t="s">
        <v>1470</v>
      </c>
      <c r="B84" s="2333"/>
      <c r="C84" s="2333"/>
      <c r="D84" s="2333"/>
      <c r="E84" s="2333"/>
      <c r="F84" s="2333"/>
      <c r="G84" s="2333"/>
      <c r="H84" s="2333"/>
      <c r="I84" s="2334"/>
    </row>
    <row r="85" spans="1:9">
      <c r="A85" s="2332"/>
      <c r="B85" s="2333"/>
      <c r="C85" s="2333"/>
      <c r="D85" s="2333"/>
      <c r="E85" s="2333"/>
      <c r="F85" s="2333"/>
      <c r="G85" s="2333"/>
      <c r="H85" s="2333"/>
      <c r="I85" s="2334"/>
    </row>
    <row r="86" spans="1:9">
      <c r="A86" s="163"/>
      <c r="B86" s="163"/>
      <c r="C86" s="163"/>
      <c r="D86" s="163"/>
      <c r="E86" s="163"/>
      <c r="F86" s="163"/>
      <c r="G86" s="163"/>
      <c r="H86" s="163"/>
      <c r="I86" s="163"/>
    </row>
    <row r="87" spans="1:9">
      <c r="A87" s="3" t="s">
        <v>1471</v>
      </c>
    </row>
    <row r="88" spans="1:9">
      <c r="A88" s="3" t="s">
        <v>443</v>
      </c>
    </row>
    <row r="89" spans="1:9">
      <c r="A89" s="3"/>
    </row>
    <row r="90" spans="1:9">
      <c r="A90" s="3" t="s">
        <v>1472</v>
      </c>
    </row>
  </sheetData>
  <mergeCells count="65">
    <mergeCell ref="A15:A17"/>
    <mergeCell ref="A3:I3"/>
    <mergeCell ref="A5:B5"/>
    <mergeCell ref="D5:I5"/>
    <mergeCell ref="A6:B6"/>
    <mergeCell ref="D6:I6"/>
    <mergeCell ref="A7:B7"/>
    <mergeCell ref="D7:I7"/>
    <mergeCell ref="A8:B8"/>
    <mergeCell ref="D8:I8"/>
    <mergeCell ref="A9:B9"/>
    <mergeCell ref="D9:I9"/>
    <mergeCell ref="A11:I11"/>
    <mergeCell ref="D37:I37"/>
    <mergeCell ref="D38:I38"/>
    <mergeCell ref="C39:I39"/>
    <mergeCell ref="A41:I41"/>
    <mergeCell ref="A20:I20"/>
    <mergeCell ref="F22:I22"/>
    <mergeCell ref="F23:I23"/>
    <mergeCell ref="F24:I24"/>
    <mergeCell ref="F25:I25"/>
    <mergeCell ref="F26:I26"/>
    <mergeCell ref="F27:I27"/>
    <mergeCell ref="A29:I29"/>
    <mergeCell ref="D31:I31"/>
    <mergeCell ref="D32:I32"/>
    <mergeCell ref="C33:I33"/>
    <mergeCell ref="A35:I35"/>
    <mergeCell ref="A51:B51"/>
    <mergeCell ref="A52:B52"/>
    <mergeCell ref="A53:B53"/>
    <mergeCell ref="A54:B54"/>
    <mergeCell ref="C43:I43"/>
    <mergeCell ref="C44:I44"/>
    <mergeCell ref="C45:I45"/>
    <mergeCell ref="A47:I47"/>
    <mergeCell ref="A49:B49"/>
    <mergeCell ref="A50:B50"/>
    <mergeCell ref="A63:B63"/>
    <mergeCell ref="A55:B55"/>
    <mergeCell ref="A56:B56"/>
    <mergeCell ref="A57:B57"/>
    <mergeCell ref="A58:B58"/>
    <mergeCell ref="A59:B59"/>
    <mergeCell ref="A60:B60"/>
    <mergeCell ref="A61:B61"/>
    <mergeCell ref="A62:B62"/>
    <mergeCell ref="A69:B69"/>
    <mergeCell ref="A70:B70"/>
    <mergeCell ref="A71:B71"/>
    <mergeCell ref="A72:B72"/>
    <mergeCell ref="A73:B73"/>
    <mergeCell ref="A64:B64"/>
    <mergeCell ref="A65:B65"/>
    <mergeCell ref="A66:B66"/>
    <mergeCell ref="A67:B67"/>
    <mergeCell ref="A68:B68"/>
    <mergeCell ref="A79:I79"/>
    <mergeCell ref="A85:I85"/>
    <mergeCell ref="A76:I76"/>
    <mergeCell ref="A78:I78"/>
    <mergeCell ref="A80:I80"/>
    <mergeCell ref="A82:I82"/>
    <mergeCell ref="A84:I84"/>
  </mergeCells>
  <pageMargins left="0.23622047244094491" right="0.23622047244094491" top="0.74803149606299213" bottom="0.74803149606299213" header="0.31496062992125984" footer="0.31496062992125984"/>
  <pageSetup paperSize="9" firstPageNumber="123" fitToHeight="5" orientation="landscape" useFirstPageNumber="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8.25"/>
  <cols>
    <col min="1" max="1" width="5.5" style="78" customWidth="1"/>
    <col min="2" max="2" width="6.5" style="77" customWidth="1"/>
    <col min="3" max="3" width="36.75" style="77" customWidth="1"/>
    <col min="4" max="4" width="9.5" style="77" customWidth="1"/>
    <col min="5" max="7" width="11" style="77" customWidth="1"/>
    <col min="8" max="8" width="8.75" style="77" customWidth="1"/>
    <col min="9" max="11" width="11" style="77" customWidth="1"/>
    <col min="12" max="12" width="14" style="77" customWidth="1"/>
    <col min="13" max="13" width="8.75" style="77" customWidth="1"/>
    <col min="14" max="17" width="11" style="77" customWidth="1"/>
    <col min="18" max="18" width="8.75" style="77" customWidth="1"/>
    <col min="19" max="22" width="11" style="77" customWidth="1"/>
    <col min="23" max="23" width="8.75" style="77" customWidth="1"/>
    <col min="24" max="24" width="11" style="77" customWidth="1"/>
    <col min="25" max="26" width="6.5" style="77"/>
    <col min="27" max="27" width="10.5" style="77" bestFit="1" customWidth="1"/>
    <col min="28" max="16384" width="6.5" style="77"/>
  </cols>
  <sheetData>
    <row r="1" spans="1:24" s="79" customFormat="1" ht="15.75">
      <c r="A1" s="2317" t="s">
        <v>230</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2155" t="s">
        <v>101</v>
      </c>
      <c r="G5" s="2155" t="s">
        <v>36</v>
      </c>
      <c r="H5" s="2155" t="s">
        <v>342</v>
      </c>
      <c r="I5" s="2312"/>
      <c r="J5" s="2310"/>
      <c r="K5" s="2155" t="s">
        <v>101</v>
      </c>
      <c r="L5" s="2155" t="s">
        <v>36</v>
      </c>
      <c r="M5" s="2155" t="s">
        <v>342</v>
      </c>
      <c r="N5" s="2312"/>
      <c r="O5" s="2310"/>
      <c r="P5" s="2155" t="s">
        <v>101</v>
      </c>
      <c r="Q5" s="2155" t="s">
        <v>36</v>
      </c>
      <c r="R5" s="2155" t="s">
        <v>342</v>
      </c>
      <c r="S5" s="2312"/>
      <c r="T5" s="2310"/>
      <c r="U5" s="2155" t="s">
        <v>101</v>
      </c>
      <c r="V5" s="2155" t="s">
        <v>36</v>
      </c>
      <c r="W5" s="2155" t="s">
        <v>342</v>
      </c>
      <c r="X5" s="2312"/>
    </row>
    <row r="6" spans="1:24" ht="9.75">
      <c r="A6" s="2156" t="s">
        <v>0</v>
      </c>
      <c r="B6" s="2307" t="s">
        <v>1</v>
      </c>
      <c r="C6" s="2307"/>
      <c r="D6" s="2157" t="s">
        <v>25</v>
      </c>
      <c r="E6" s="2158">
        <f>SUM(E7:E9)</f>
        <v>9609000</v>
      </c>
      <c r="F6" s="2159">
        <f>SUM(F7:F9)</f>
        <v>9437713</v>
      </c>
      <c r="G6" s="2159">
        <f>SUM(G7:G9)</f>
        <v>9206535.0399999991</v>
      </c>
      <c r="H6" s="2160">
        <f t="shared" ref="H6:H29" si="0">G6/F6*100</f>
        <v>97.550487496282187</v>
      </c>
      <c r="I6" s="2161">
        <f>SUM(I7:I9)</f>
        <v>11991437</v>
      </c>
      <c r="J6" s="2158">
        <f>SUM(J7:J9)</f>
        <v>9609000</v>
      </c>
      <c r="K6" s="2159">
        <f t="shared" ref="K6:X6" si="1">SUM(K7:K9)</f>
        <v>9207221</v>
      </c>
      <c r="L6" s="2159">
        <f t="shared" si="1"/>
        <v>8976043.0399999991</v>
      </c>
      <c r="M6" s="2160">
        <f t="shared" ref="M6:M29" si="2">L6/K6*100</f>
        <v>97.489166818087654</v>
      </c>
      <c r="N6" s="2161">
        <f t="shared" si="1"/>
        <v>11991437</v>
      </c>
      <c r="O6" s="2158">
        <f t="shared" si="1"/>
        <v>0</v>
      </c>
      <c r="P6" s="2159">
        <f t="shared" si="1"/>
        <v>230492</v>
      </c>
      <c r="Q6" s="2159">
        <f t="shared" si="1"/>
        <v>230492</v>
      </c>
      <c r="R6" s="2160">
        <f t="shared" ref="R6:R28" si="3">Q6/P6*100</f>
        <v>100</v>
      </c>
      <c r="S6" s="2161">
        <f t="shared" si="1"/>
        <v>0</v>
      </c>
      <c r="T6" s="2158">
        <f t="shared" si="1"/>
        <v>479900</v>
      </c>
      <c r="U6" s="2159">
        <f t="shared" si="1"/>
        <v>690673</v>
      </c>
      <c r="V6" s="2159">
        <f t="shared" si="1"/>
        <v>690672.76</v>
      </c>
      <c r="W6" s="2160">
        <f t="shared" ref="W6:W29" si="4">V6/U6*100</f>
        <v>99.999965251283896</v>
      </c>
      <c r="X6" s="2161">
        <f t="shared" si="1"/>
        <v>617319</v>
      </c>
    </row>
    <row r="7" spans="1:24" ht="9.75">
      <c r="A7" s="2130" t="s">
        <v>2</v>
      </c>
      <c r="B7" s="2305" t="s">
        <v>46</v>
      </c>
      <c r="C7" s="2305"/>
      <c r="D7" s="2151" t="s">
        <v>25</v>
      </c>
      <c r="E7" s="2098">
        <f t="shared" ref="E7:G10" si="5">SUM(J7,O7)</f>
        <v>6407500</v>
      </c>
      <c r="F7" s="2084">
        <f t="shared" si="5"/>
        <v>2796221</v>
      </c>
      <c r="G7" s="2084">
        <f t="shared" si="5"/>
        <v>2796957.04</v>
      </c>
      <c r="H7" s="2085">
        <f t="shared" si="0"/>
        <v>100.02632266905943</v>
      </c>
      <c r="I7" s="17">
        <f>SUM(N7,S7)</f>
        <v>8521718</v>
      </c>
      <c r="J7" s="2103">
        <v>6407500</v>
      </c>
      <c r="K7" s="2086">
        <f>6425855+8500-3639134+1000</f>
        <v>2796221</v>
      </c>
      <c r="L7" s="2086">
        <v>2796957.04</v>
      </c>
      <c r="M7" s="2085">
        <f t="shared" si="2"/>
        <v>100.02632266905943</v>
      </c>
      <c r="N7" s="2086">
        <v>8521718</v>
      </c>
      <c r="O7" s="1684"/>
      <c r="P7" s="2086"/>
      <c r="Q7" s="2086">
        <v>0</v>
      </c>
      <c r="R7" s="2085"/>
      <c r="S7" s="2104"/>
      <c r="T7" s="2119">
        <v>479900</v>
      </c>
      <c r="U7" s="2119">
        <f>479900+210773</f>
        <v>690673</v>
      </c>
      <c r="V7" s="2086">
        <v>690672.76</v>
      </c>
      <c r="W7" s="2085">
        <f t="shared" si="4"/>
        <v>99.999965251283896</v>
      </c>
      <c r="X7" s="2104">
        <v>617319</v>
      </c>
    </row>
    <row r="8" spans="1:24" ht="9.75">
      <c r="A8" s="2131" t="s">
        <v>3</v>
      </c>
      <c r="B8" s="2308" t="s">
        <v>47</v>
      </c>
      <c r="C8" s="2308"/>
      <c r="D8" s="2151" t="s">
        <v>25</v>
      </c>
      <c r="E8" s="2098">
        <f t="shared" si="5"/>
        <v>1500</v>
      </c>
      <c r="F8" s="2084">
        <f t="shared" si="5"/>
        <v>500</v>
      </c>
      <c r="G8" s="2084">
        <f t="shared" si="5"/>
        <v>420</v>
      </c>
      <c r="H8" s="2085">
        <f t="shared" si="0"/>
        <v>84</v>
      </c>
      <c r="I8" s="17">
        <f>SUM(N8,S8)</f>
        <v>939</v>
      </c>
      <c r="J8" s="2105">
        <v>1500</v>
      </c>
      <c r="K8" s="2105">
        <f>1500-1000</f>
        <v>500</v>
      </c>
      <c r="L8" s="2084">
        <v>420</v>
      </c>
      <c r="M8" s="2085">
        <f t="shared" si="2"/>
        <v>84</v>
      </c>
      <c r="N8" s="2084">
        <v>939</v>
      </c>
      <c r="O8" s="1685"/>
      <c r="P8" s="2084"/>
      <c r="Q8" s="2084">
        <v>0</v>
      </c>
      <c r="R8" s="2085"/>
      <c r="S8" s="2099"/>
      <c r="T8" s="2098">
        <v>0</v>
      </c>
      <c r="U8" s="2098">
        <v>0</v>
      </c>
      <c r="V8" s="2084">
        <v>0</v>
      </c>
      <c r="W8" s="2085">
        <v>0</v>
      </c>
      <c r="X8" s="2099">
        <v>0</v>
      </c>
    </row>
    <row r="9" spans="1:24" ht="9.75">
      <c r="A9" s="2131" t="s">
        <v>4</v>
      </c>
      <c r="B9" s="2087" t="s">
        <v>62</v>
      </c>
      <c r="C9" s="2136"/>
      <c r="D9" s="2151" t="s">
        <v>25</v>
      </c>
      <c r="E9" s="2098">
        <f t="shared" si="5"/>
        <v>3200000</v>
      </c>
      <c r="F9" s="2084">
        <f t="shared" si="5"/>
        <v>6640992</v>
      </c>
      <c r="G9" s="2084">
        <f t="shared" si="5"/>
        <v>6409158</v>
      </c>
      <c r="H9" s="2085">
        <f t="shared" si="0"/>
        <v>96.509045636555499</v>
      </c>
      <c r="I9" s="17">
        <f>SUM(N9,S9)</f>
        <v>3468780</v>
      </c>
      <c r="J9" s="2105">
        <v>3200000</v>
      </c>
      <c r="K9" s="2105">
        <v>6410500</v>
      </c>
      <c r="L9" s="2084">
        <v>6178666</v>
      </c>
      <c r="M9" s="2085">
        <f t="shared" si="2"/>
        <v>96.383527025973009</v>
      </c>
      <c r="N9" s="2084">
        <v>3468780</v>
      </c>
      <c r="O9" s="1685"/>
      <c r="P9" s="2084">
        <v>230492</v>
      </c>
      <c r="Q9" s="2084">
        <v>230492</v>
      </c>
      <c r="R9" s="589">
        <f t="shared" ref="R9" si="6">Q9/P9*100</f>
        <v>100</v>
      </c>
      <c r="S9" s="2099"/>
      <c r="T9" s="2098">
        <v>0</v>
      </c>
      <c r="U9" s="2098">
        <v>0</v>
      </c>
      <c r="V9" s="2084">
        <v>0</v>
      </c>
      <c r="W9" s="2085">
        <v>0</v>
      </c>
      <c r="X9" s="2099">
        <v>0</v>
      </c>
    </row>
    <row r="10" spans="1:24" ht="9.75">
      <c r="A10" s="2129" t="s">
        <v>5</v>
      </c>
      <c r="B10" s="2320" t="s">
        <v>7</v>
      </c>
      <c r="C10" s="2320"/>
      <c r="D10" s="2151" t="s">
        <v>25</v>
      </c>
      <c r="E10" s="2100">
        <f t="shared" si="5"/>
        <v>0</v>
      </c>
      <c r="F10" s="2082">
        <f t="shared" si="5"/>
        <v>6305000</v>
      </c>
      <c r="G10" s="2082">
        <f t="shared" si="5"/>
        <v>6273762</v>
      </c>
      <c r="H10" s="2080">
        <f t="shared" si="0"/>
        <v>99.504551942902467</v>
      </c>
      <c r="I10" s="2101">
        <f>SUM(N10,S10)</f>
        <v>0</v>
      </c>
      <c r="J10" s="2106"/>
      <c r="K10" s="2082">
        <v>5965000</v>
      </c>
      <c r="L10" s="2082">
        <v>5933762</v>
      </c>
      <c r="M10" s="2080">
        <f t="shared" si="2"/>
        <v>99.476311818943842</v>
      </c>
      <c r="N10" s="2101"/>
      <c r="O10" s="2100"/>
      <c r="P10" s="2082">
        <v>340000</v>
      </c>
      <c r="Q10" s="2082">
        <v>340000</v>
      </c>
      <c r="R10" s="2080">
        <f t="shared" si="3"/>
        <v>100</v>
      </c>
      <c r="S10" s="2101"/>
      <c r="T10" s="2100"/>
      <c r="U10" s="2082"/>
      <c r="V10" s="2082"/>
      <c r="W10" s="2080">
        <v>0</v>
      </c>
      <c r="X10" s="2101">
        <v>0</v>
      </c>
    </row>
    <row r="11" spans="1:24" ht="9.75">
      <c r="A11" s="2129" t="s">
        <v>6</v>
      </c>
      <c r="B11" s="2320" t="s">
        <v>9</v>
      </c>
      <c r="C11" s="2320"/>
      <c r="D11" s="2151" t="s">
        <v>25</v>
      </c>
      <c r="E11" s="2096">
        <f>SUM(E12:E31)</f>
        <v>9609000</v>
      </c>
      <c r="F11" s="2081">
        <f>SUM(F12:F31)</f>
        <v>9437713.1400000006</v>
      </c>
      <c r="G11" s="2081">
        <f>SUM(G12:G31)</f>
        <v>9204756.5099999998</v>
      </c>
      <c r="H11" s="2080">
        <f t="shared" si="0"/>
        <v>97.531641123815717</v>
      </c>
      <c r="I11" s="2097">
        <f>SUM(I12:I31)</f>
        <v>11998671</v>
      </c>
      <c r="J11" s="2096">
        <f>SUM(J12:J31)</f>
        <v>9609000</v>
      </c>
      <c r="K11" s="2081">
        <f>SUM(K12:K31)</f>
        <v>9207221.1400000006</v>
      </c>
      <c r="L11" s="2081">
        <f>SUM(L12:L31)</f>
        <v>8974264.5099999998</v>
      </c>
      <c r="M11" s="2080">
        <f t="shared" si="2"/>
        <v>97.469848649687137</v>
      </c>
      <c r="N11" s="2097">
        <f>SUM(N12:N31)</f>
        <v>11998671</v>
      </c>
      <c r="O11" s="2096">
        <f>SUM(O12:O31)</f>
        <v>0</v>
      </c>
      <c r="P11" s="2081">
        <f>SUM(P12:P31)</f>
        <v>230492</v>
      </c>
      <c r="Q11" s="2081">
        <f>SUM(Q12:Q31)</f>
        <v>230492</v>
      </c>
      <c r="R11" s="2080">
        <f t="shared" si="3"/>
        <v>100</v>
      </c>
      <c r="S11" s="2097">
        <f>SUM(S12:S31)</f>
        <v>0</v>
      </c>
      <c r="T11" s="2096">
        <f>SUM(T12:T31)</f>
        <v>442475</v>
      </c>
      <c r="U11" s="2081">
        <f>SUM(U12:U31)</f>
        <v>653248</v>
      </c>
      <c r="V11" s="2081">
        <f>SUM(V12:V31)</f>
        <v>893155.17</v>
      </c>
      <c r="W11" s="2080">
        <f t="shared" si="4"/>
        <v>136.72528197560499</v>
      </c>
      <c r="X11" s="2097">
        <f>SUM(X12:X31)</f>
        <v>562080</v>
      </c>
    </row>
    <row r="12" spans="1:24" ht="9.75">
      <c r="A12" s="2132" t="s">
        <v>8</v>
      </c>
      <c r="B12" s="2321" t="s">
        <v>28</v>
      </c>
      <c r="C12" s="2321"/>
      <c r="D12" s="2151" t="s">
        <v>25</v>
      </c>
      <c r="E12" s="2098">
        <f t="shared" ref="E12:I29" si="7">SUM(J12,O12)</f>
        <v>388000</v>
      </c>
      <c r="F12" s="2084">
        <f t="shared" si="7"/>
        <v>212249</v>
      </c>
      <c r="G12" s="2084">
        <f t="shared" si="7"/>
        <v>212249.25</v>
      </c>
      <c r="H12" s="2085">
        <f t="shared" si="0"/>
        <v>100.0001177861851</v>
      </c>
      <c r="I12" s="17">
        <f t="shared" si="7"/>
        <v>529579</v>
      </c>
      <c r="J12" s="2107">
        <v>388000</v>
      </c>
      <c r="K12" s="2107">
        <f>388000+44448-220199-7936</f>
        <v>204313</v>
      </c>
      <c r="L12" s="2088">
        <v>204313.25</v>
      </c>
      <c r="M12" s="2085">
        <f t="shared" si="2"/>
        <v>100.00012236127903</v>
      </c>
      <c r="N12" s="2088">
        <v>529579</v>
      </c>
      <c r="O12" s="1687"/>
      <c r="P12" s="2088">
        <v>7936</v>
      </c>
      <c r="Q12" s="2088">
        <v>7936</v>
      </c>
      <c r="R12" s="2085">
        <f t="shared" si="3"/>
        <v>100</v>
      </c>
      <c r="S12" s="2121"/>
      <c r="T12" s="2120">
        <v>113300</v>
      </c>
      <c r="U12" s="2120">
        <f>113300-31500+11689+16339+4277+281+126043</f>
        <v>240429</v>
      </c>
      <c r="V12" s="85">
        <v>372945.13</v>
      </c>
      <c r="W12" s="2085">
        <f t="shared" si="4"/>
        <v>155.11653336327979</v>
      </c>
      <c r="X12" s="87">
        <v>161200</v>
      </c>
    </row>
    <row r="13" spans="1:24" ht="9.75">
      <c r="A13" s="2130" t="s">
        <v>10</v>
      </c>
      <c r="B13" s="2305" t="s">
        <v>29</v>
      </c>
      <c r="C13" s="2305"/>
      <c r="D13" s="2151" t="s">
        <v>25</v>
      </c>
      <c r="E13" s="2098">
        <f t="shared" si="7"/>
        <v>770000</v>
      </c>
      <c r="F13" s="2084">
        <f t="shared" si="7"/>
        <v>527246</v>
      </c>
      <c r="G13" s="2084">
        <f t="shared" si="7"/>
        <v>526535.06999999995</v>
      </c>
      <c r="H13" s="2085">
        <f t="shared" si="0"/>
        <v>99.865161613364535</v>
      </c>
      <c r="I13" s="17">
        <f t="shared" si="7"/>
        <v>634980</v>
      </c>
      <c r="J13" s="2107">
        <v>770000</v>
      </c>
      <c r="K13" s="2107">
        <f>770000-4254-220000-18500</f>
        <v>527246</v>
      </c>
      <c r="L13" s="2084">
        <v>526535.06999999995</v>
      </c>
      <c r="M13" s="2085">
        <f t="shared" si="2"/>
        <v>99.865161613364535</v>
      </c>
      <c r="N13" s="2084">
        <v>634980</v>
      </c>
      <c r="O13" s="1685"/>
      <c r="P13" s="2084"/>
      <c r="Q13" s="2084" t="s">
        <v>1473</v>
      </c>
      <c r="R13" s="2085">
        <v>0</v>
      </c>
      <c r="S13" s="2099"/>
      <c r="T13" s="2098">
        <v>56000</v>
      </c>
      <c r="U13" s="2098">
        <f>56000-11689</f>
        <v>44311</v>
      </c>
      <c r="V13" s="86">
        <v>44311</v>
      </c>
      <c r="W13" s="2085">
        <f t="shared" si="4"/>
        <v>100</v>
      </c>
      <c r="X13" s="88">
        <v>44433</v>
      </c>
    </row>
    <row r="14" spans="1:24" ht="9.75">
      <c r="A14" s="2130" t="s">
        <v>11</v>
      </c>
      <c r="B14" s="2135" t="s">
        <v>63</v>
      </c>
      <c r="C14" s="2135"/>
      <c r="D14" s="2151" t="s">
        <v>25</v>
      </c>
      <c r="E14" s="2098">
        <f t="shared" si="7"/>
        <v>0</v>
      </c>
      <c r="F14" s="2084">
        <f t="shared" si="7"/>
        <v>0</v>
      </c>
      <c r="G14" s="2084">
        <f t="shared" si="7"/>
        <v>0</v>
      </c>
      <c r="H14" s="2085">
        <v>0</v>
      </c>
      <c r="I14" s="17">
        <f t="shared" si="7"/>
        <v>0</v>
      </c>
      <c r="J14" s="2107">
        <v>0</v>
      </c>
      <c r="K14" s="2107">
        <v>0</v>
      </c>
      <c r="L14" s="2084">
        <v>0</v>
      </c>
      <c r="M14" s="2085">
        <v>0</v>
      </c>
      <c r="N14" s="2084">
        <v>0</v>
      </c>
      <c r="O14" s="1685"/>
      <c r="P14" s="2084">
        <v>0</v>
      </c>
      <c r="Q14" s="2084">
        <v>0</v>
      </c>
      <c r="R14" s="2085">
        <v>0</v>
      </c>
      <c r="S14" s="2099"/>
      <c r="T14" s="2098">
        <v>0</v>
      </c>
      <c r="U14" s="2098">
        <f>25000-16339</f>
        <v>8661</v>
      </c>
      <c r="V14" s="86">
        <v>8661</v>
      </c>
      <c r="W14" s="2085">
        <f t="shared" si="4"/>
        <v>100</v>
      </c>
      <c r="X14" s="88">
        <v>0</v>
      </c>
    </row>
    <row r="15" spans="1:24" ht="9.75">
      <c r="A15" s="2130" t="s">
        <v>12</v>
      </c>
      <c r="B15" s="2305" t="s">
        <v>64</v>
      </c>
      <c r="C15" s="2305"/>
      <c r="D15" s="2151" t="s">
        <v>25</v>
      </c>
      <c r="E15" s="2098">
        <f t="shared" si="7"/>
        <v>50000</v>
      </c>
      <c r="F15" s="2084">
        <f t="shared" si="7"/>
        <v>529440.14</v>
      </c>
      <c r="G15" s="2084">
        <f t="shared" si="7"/>
        <v>529440.19999999995</v>
      </c>
      <c r="H15" s="2085">
        <f t="shared" si="0"/>
        <v>100.00001133272592</v>
      </c>
      <c r="I15" s="17">
        <f t="shared" si="7"/>
        <v>383992</v>
      </c>
      <c r="J15" s="2107">
        <v>50000</v>
      </c>
      <c r="K15" s="2107">
        <f>384272.5+176454.64-31287</f>
        <v>529440.14</v>
      </c>
      <c r="L15" s="2084">
        <v>529440.19999999995</v>
      </c>
      <c r="M15" s="2085">
        <f t="shared" si="2"/>
        <v>100.00001133272592</v>
      </c>
      <c r="N15" s="2084">
        <v>383992</v>
      </c>
      <c r="O15" s="1685"/>
      <c r="P15" s="2084">
        <v>0</v>
      </c>
      <c r="Q15" s="2084">
        <v>0</v>
      </c>
      <c r="R15" s="2085">
        <v>0</v>
      </c>
      <c r="S15" s="2099"/>
      <c r="T15" s="2098">
        <v>4500</v>
      </c>
      <c r="U15" s="2098">
        <f>4500+5500-4277</f>
        <v>5723</v>
      </c>
      <c r="V15" s="86">
        <v>5723</v>
      </c>
      <c r="W15" s="2085">
        <f t="shared" si="4"/>
        <v>100</v>
      </c>
      <c r="X15" s="88">
        <v>35430</v>
      </c>
    </row>
    <row r="16" spans="1:24" ht="9.75">
      <c r="A16" s="2130" t="s">
        <v>13</v>
      </c>
      <c r="B16" s="2305" t="s">
        <v>30</v>
      </c>
      <c r="C16" s="2305"/>
      <c r="D16" s="2151" t="s">
        <v>25</v>
      </c>
      <c r="E16" s="2098">
        <f t="shared" si="7"/>
        <v>40000</v>
      </c>
      <c r="F16" s="2084">
        <f t="shared" si="7"/>
        <v>17384</v>
      </c>
      <c r="G16" s="2084">
        <f t="shared" si="7"/>
        <v>17384</v>
      </c>
      <c r="H16" s="2085">
        <f t="shared" si="0"/>
        <v>100</v>
      </c>
      <c r="I16" s="17">
        <f t="shared" si="7"/>
        <v>65197</v>
      </c>
      <c r="J16" s="2107">
        <v>40000</v>
      </c>
      <c r="K16" s="2107">
        <f>40000-22616</f>
        <v>17384</v>
      </c>
      <c r="L16" s="2084">
        <v>17384</v>
      </c>
      <c r="M16" s="2085">
        <f t="shared" si="2"/>
        <v>100</v>
      </c>
      <c r="N16" s="2084">
        <v>65197</v>
      </c>
      <c r="O16" s="1685"/>
      <c r="P16" s="2084">
        <v>0</v>
      </c>
      <c r="Q16" s="2084">
        <v>0</v>
      </c>
      <c r="R16" s="2085">
        <v>0</v>
      </c>
      <c r="S16" s="2099"/>
      <c r="T16" s="2098">
        <v>0</v>
      </c>
      <c r="U16" s="2098">
        <f>4548</f>
        <v>4548</v>
      </c>
      <c r="V16" s="86">
        <v>4548</v>
      </c>
      <c r="W16" s="2085">
        <f t="shared" si="4"/>
        <v>100</v>
      </c>
      <c r="X16" s="88">
        <v>0</v>
      </c>
    </row>
    <row r="17" spans="1:24" ht="9.75">
      <c r="A17" s="2130" t="s">
        <v>14</v>
      </c>
      <c r="B17" s="2135" t="s">
        <v>48</v>
      </c>
      <c r="C17" s="2135"/>
      <c r="D17" s="2151" t="s">
        <v>25</v>
      </c>
      <c r="E17" s="2098">
        <f t="shared" si="7"/>
        <v>30000</v>
      </c>
      <c r="F17" s="2084">
        <f t="shared" si="7"/>
        <v>26192</v>
      </c>
      <c r="G17" s="2084">
        <f t="shared" si="7"/>
        <v>26192</v>
      </c>
      <c r="H17" s="2085">
        <f t="shared" si="0"/>
        <v>100</v>
      </c>
      <c r="I17" s="17">
        <f t="shared" si="7"/>
        <v>26591</v>
      </c>
      <c r="J17" s="2107">
        <v>30000</v>
      </c>
      <c r="K17" s="2107">
        <f>30000-3808</f>
        <v>26192</v>
      </c>
      <c r="L17" s="2084">
        <v>26192</v>
      </c>
      <c r="M17" s="2085">
        <f t="shared" si="2"/>
        <v>100</v>
      </c>
      <c r="N17" s="2084">
        <v>26591</v>
      </c>
      <c r="O17" s="1685"/>
      <c r="P17" s="2084">
        <v>0</v>
      </c>
      <c r="Q17" s="2084">
        <v>0</v>
      </c>
      <c r="R17" s="2085">
        <v>0</v>
      </c>
      <c r="S17" s="2099"/>
      <c r="T17" s="2098">
        <v>0</v>
      </c>
      <c r="U17" s="2098">
        <v>0</v>
      </c>
      <c r="V17" s="86">
        <v>0</v>
      </c>
      <c r="W17" s="2088">
        <v>0</v>
      </c>
      <c r="X17" s="88">
        <v>0</v>
      </c>
    </row>
    <row r="18" spans="1:24" ht="9.75">
      <c r="A18" s="2130" t="s">
        <v>15</v>
      </c>
      <c r="B18" s="2305" t="s">
        <v>31</v>
      </c>
      <c r="C18" s="2305"/>
      <c r="D18" s="2151" t="s">
        <v>25</v>
      </c>
      <c r="E18" s="2098">
        <f t="shared" si="7"/>
        <v>4141566</v>
      </c>
      <c r="F18" s="2084">
        <f t="shared" si="7"/>
        <v>2318624</v>
      </c>
      <c r="G18" s="2084">
        <f t="shared" si="7"/>
        <v>2317557.13</v>
      </c>
      <c r="H18" s="2085">
        <f t="shared" si="0"/>
        <v>99.953986933629608</v>
      </c>
      <c r="I18" s="17">
        <f t="shared" si="7"/>
        <v>5832162</v>
      </c>
      <c r="J18" s="2107">
        <v>4141566</v>
      </c>
      <c r="K18" s="2107">
        <f>4053266+1270000+220000+18500+24585-3316943+7936</f>
        <v>2277344</v>
      </c>
      <c r="L18" s="2084">
        <v>2276277.13</v>
      </c>
      <c r="M18" s="2085">
        <f t="shared" si="2"/>
        <v>99.953152883358854</v>
      </c>
      <c r="N18" s="2084">
        <v>5832162</v>
      </c>
      <c r="O18" s="1685"/>
      <c r="P18" s="2084">
        <v>41280</v>
      </c>
      <c r="Q18" s="2084">
        <v>41280</v>
      </c>
      <c r="R18" s="2085">
        <f t="shared" si="3"/>
        <v>100</v>
      </c>
      <c r="S18" s="2099"/>
      <c r="T18" s="2098">
        <v>27000</v>
      </c>
      <c r="U18" s="2098">
        <f>27000+23539</f>
        <v>50539</v>
      </c>
      <c r="V18" s="86">
        <v>50539</v>
      </c>
      <c r="W18" s="2085">
        <f t="shared" si="4"/>
        <v>100</v>
      </c>
      <c r="X18" s="88">
        <v>47496</v>
      </c>
    </row>
    <row r="19" spans="1:24" ht="9.75">
      <c r="A19" s="2130" t="s">
        <v>16</v>
      </c>
      <c r="B19" s="2305" t="s">
        <v>32</v>
      </c>
      <c r="C19" s="2305"/>
      <c r="D19" s="2151" t="s">
        <v>25</v>
      </c>
      <c r="E19" s="2098">
        <f t="shared" si="7"/>
        <v>2689600</v>
      </c>
      <c r="F19" s="2084">
        <f t="shared" si="7"/>
        <v>2802931</v>
      </c>
      <c r="G19" s="2084">
        <f t="shared" si="7"/>
        <v>2770427</v>
      </c>
      <c r="H19" s="2085">
        <f t="shared" si="0"/>
        <v>98.840356755125256</v>
      </c>
      <c r="I19" s="17">
        <f t="shared" si="7"/>
        <v>3173195</v>
      </c>
      <c r="J19" s="2109">
        <v>2689600</v>
      </c>
      <c r="K19" s="2109">
        <f>3031740-350000+5500+3000</f>
        <v>2690240</v>
      </c>
      <c r="L19" s="2084">
        <v>2657736</v>
      </c>
      <c r="M19" s="2085">
        <f t="shared" si="2"/>
        <v>98.791780658974659</v>
      </c>
      <c r="N19" s="2084">
        <v>3173195</v>
      </c>
      <c r="O19" s="1685"/>
      <c r="P19" s="2084">
        <v>112691</v>
      </c>
      <c r="Q19" s="2084">
        <v>112691</v>
      </c>
      <c r="R19" s="2085">
        <f t="shared" si="3"/>
        <v>100</v>
      </c>
      <c r="S19" s="2099"/>
      <c r="T19" s="2125">
        <v>190000</v>
      </c>
      <c r="U19" s="2125">
        <f>190000+35000</f>
        <v>225000</v>
      </c>
      <c r="V19" s="85">
        <v>299827</v>
      </c>
      <c r="W19" s="2085">
        <f t="shared" si="4"/>
        <v>133.25644444444444</v>
      </c>
      <c r="X19" s="87">
        <v>191564</v>
      </c>
    </row>
    <row r="20" spans="1:24" ht="9.75">
      <c r="A20" s="2130" t="s">
        <v>17</v>
      </c>
      <c r="B20" s="2305" t="s">
        <v>49</v>
      </c>
      <c r="C20" s="2305"/>
      <c r="D20" s="2151" t="s">
        <v>25</v>
      </c>
      <c r="E20" s="2098">
        <f t="shared" si="7"/>
        <v>923100</v>
      </c>
      <c r="F20" s="2084">
        <f t="shared" si="7"/>
        <v>1077153</v>
      </c>
      <c r="G20" s="2084">
        <f t="shared" si="7"/>
        <v>878822</v>
      </c>
      <c r="H20" s="2085">
        <f t="shared" si="0"/>
        <v>81.587481072790951</v>
      </c>
      <c r="I20" s="17">
        <f t="shared" si="7"/>
        <v>1022134</v>
      </c>
      <c r="J20" s="2107">
        <v>923100</v>
      </c>
      <c r="K20" s="2107">
        <f>1039460-400</f>
        <v>1039060</v>
      </c>
      <c r="L20" s="2084">
        <v>840729</v>
      </c>
      <c r="M20" s="2085">
        <f t="shared" si="2"/>
        <v>80.912459338248027</v>
      </c>
      <c r="N20" s="2084">
        <v>1022134</v>
      </c>
      <c r="O20" s="1685"/>
      <c r="P20" s="2084">
        <v>38093</v>
      </c>
      <c r="Q20" s="2084">
        <v>38093</v>
      </c>
      <c r="R20" s="2085">
        <f t="shared" si="3"/>
        <v>100</v>
      </c>
      <c r="S20" s="2099"/>
      <c r="T20" s="2098">
        <v>25300</v>
      </c>
      <c r="U20" s="2098">
        <f>25300+20000</f>
        <v>45300</v>
      </c>
      <c r="V20" s="86">
        <v>57392</v>
      </c>
      <c r="W20" s="2085">
        <f t="shared" si="4"/>
        <v>126.69315673289184</v>
      </c>
      <c r="X20" s="88">
        <v>34763</v>
      </c>
    </row>
    <row r="21" spans="1:24" ht="9.75">
      <c r="A21" s="2130" t="s">
        <v>18</v>
      </c>
      <c r="B21" s="2305" t="s">
        <v>50</v>
      </c>
      <c r="C21" s="2305"/>
      <c r="D21" s="2151" t="s">
        <v>25</v>
      </c>
      <c r="E21" s="2098">
        <f t="shared" si="7"/>
        <v>70000</v>
      </c>
      <c r="F21" s="2084">
        <f t="shared" si="7"/>
        <v>77400</v>
      </c>
      <c r="G21" s="2084">
        <f t="shared" si="7"/>
        <v>77056</v>
      </c>
      <c r="H21" s="2085">
        <f t="shared" si="0"/>
        <v>99.555555555555557</v>
      </c>
      <c r="I21" s="17">
        <f t="shared" si="7"/>
        <v>71085</v>
      </c>
      <c r="J21" s="2107">
        <v>70000</v>
      </c>
      <c r="K21" s="2107">
        <f>77000+400</f>
        <v>77400</v>
      </c>
      <c r="L21" s="2084">
        <v>77056</v>
      </c>
      <c r="M21" s="2085">
        <f t="shared" si="2"/>
        <v>99.555555555555557</v>
      </c>
      <c r="N21" s="2084">
        <v>71085</v>
      </c>
      <c r="O21" s="1685"/>
      <c r="P21" s="2084">
        <v>0</v>
      </c>
      <c r="Q21" s="2084">
        <v>0</v>
      </c>
      <c r="R21" s="2085">
        <v>0</v>
      </c>
      <c r="S21" s="2099"/>
      <c r="T21" s="2098">
        <v>0</v>
      </c>
      <c r="U21" s="2098">
        <v>0</v>
      </c>
      <c r="V21" s="86">
        <v>0</v>
      </c>
      <c r="W21" s="2171">
        <v>0</v>
      </c>
      <c r="X21" s="88">
        <v>771</v>
      </c>
    </row>
    <row r="22" spans="1:24" ht="9.75">
      <c r="A22" s="2130" t="s">
        <v>19</v>
      </c>
      <c r="B22" s="2305" t="s">
        <v>65</v>
      </c>
      <c r="C22" s="2305"/>
      <c r="D22" s="2151" t="s">
        <v>25</v>
      </c>
      <c r="E22" s="2098">
        <f t="shared" si="7"/>
        <v>0</v>
      </c>
      <c r="F22" s="2084">
        <f t="shared" si="7"/>
        <v>11000</v>
      </c>
      <c r="G22" s="2084">
        <f t="shared" si="7"/>
        <v>11000</v>
      </c>
      <c r="H22" s="2085">
        <f t="shared" si="0"/>
        <v>100</v>
      </c>
      <c r="I22" s="17">
        <f t="shared" si="7"/>
        <v>7500</v>
      </c>
      <c r="J22" s="2107">
        <v>0</v>
      </c>
      <c r="K22" s="2107">
        <v>11000</v>
      </c>
      <c r="L22" s="2084">
        <f>6000+5000</f>
        <v>11000</v>
      </c>
      <c r="M22" s="2085">
        <f t="shared" si="2"/>
        <v>100</v>
      </c>
      <c r="N22" s="2084">
        <v>7500</v>
      </c>
      <c r="O22" s="1685"/>
      <c r="P22" s="2084">
        <v>0</v>
      </c>
      <c r="Q22" s="2084">
        <v>0</v>
      </c>
      <c r="R22" s="2085">
        <v>0</v>
      </c>
      <c r="S22" s="2099"/>
      <c r="T22" s="2098">
        <v>0</v>
      </c>
      <c r="U22" s="2098">
        <v>0</v>
      </c>
      <c r="V22" s="86">
        <v>0</v>
      </c>
      <c r="W22" s="2171">
        <v>0</v>
      </c>
      <c r="X22" s="88">
        <v>0</v>
      </c>
    </row>
    <row r="23" spans="1:24" ht="9.75">
      <c r="A23" s="2130" t="s">
        <v>20</v>
      </c>
      <c r="B23" s="2135" t="s">
        <v>66</v>
      </c>
      <c r="C23" s="2135"/>
      <c r="D23" s="2151" t="s">
        <v>25</v>
      </c>
      <c r="E23" s="2098">
        <f t="shared" si="7"/>
        <v>0</v>
      </c>
      <c r="F23" s="2084">
        <f t="shared" si="7"/>
        <v>10500</v>
      </c>
      <c r="G23" s="2084">
        <f t="shared" si="7"/>
        <v>10500</v>
      </c>
      <c r="H23" s="2085">
        <f t="shared" si="0"/>
        <v>100</v>
      </c>
      <c r="I23" s="17">
        <f t="shared" si="7"/>
        <v>81490</v>
      </c>
      <c r="J23" s="2107">
        <v>0</v>
      </c>
      <c r="K23" s="2107">
        <f>11000-500</f>
        <v>10500</v>
      </c>
      <c r="L23" s="2084">
        <v>10500</v>
      </c>
      <c r="M23" s="2085">
        <f t="shared" si="2"/>
        <v>100</v>
      </c>
      <c r="N23" s="2084">
        <v>81490</v>
      </c>
      <c r="O23" s="1685"/>
      <c r="P23" s="2084">
        <v>0</v>
      </c>
      <c r="Q23" s="2084">
        <v>0</v>
      </c>
      <c r="R23" s="2085">
        <v>0</v>
      </c>
      <c r="S23" s="2099"/>
      <c r="T23" s="2098">
        <v>0</v>
      </c>
      <c r="U23" s="2098">
        <v>0</v>
      </c>
      <c r="V23" s="86">
        <v>0</v>
      </c>
      <c r="W23" s="2171">
        <v>0</v>
      </c>
      <c r="X23" s="88">
        <v>0</v>
      </c>
    </row>
    <row r="24" spans="1:24" ht="9.75">
      <c r="A24" s="2130" t="s">
        <v>21</v>
      </c>
      <c r="B24" s="2135" t="s">
        <v>73</v>
      </c>
      <c r="C24" s="2135"/>
      <c r="D24" s="2151" t="s">
        <v>25</v>
      </c>
      <c r="E24" s="2098">
        <f t="shared" si="7"/>
        <v>0</v>
      </c>
      <c r="F24" s="2084">
        <f t="shared" si="7"/>
        <v>0</v>
      </c>
      <c r="G24" s="2084">
        <f t="shared" si="7"/>
        <v>0</v>
      </c>
      <c r="H24" s="1416">
        <v>0</v>
      </c>
      <c r="I24" s="17">
        <f t="shared" si="7"/>
        <v>0</v>
      </c>
      <c r="J24" s="2107">
        <v>0</v>
      </c>
      <c r="K24" s="2107">
        <v>0</v>
      </c>
      <c r="L24" s="2084">
        <v>0</v>
      </c>
      <c r="M24" s="2085">
        <v>0</v>
      </c>
      <c r="N24" s="2084">
        <v>0</v>
      </c>
      <c r="O24" s="1685"/>
      <c r="P24" s="2084">
        <v>0</v>
      </c>
      <c r="Q24" s="2084">
        <v>0</v>
      </c>
      <c r="R24" s="2085">
        <v>0</v>
      </c>
      <c r="S24" s="2099"/>
      <c r="T24" s="2098">
        <v>0</v>
      </c>
      <c r="U24" s="2098">
        <v>0</v>
      </c>
      <c r="V24" s="86">
        <v>0</v>
      </c>
      <c r="W24" s="2171">
        <v>0</v>
      </c>
      <c r="X24" s="88">
        <v>0</v>
      </c>
    </row>
    <row r="25" spans="1:24" ht="9.75">
      <c r="A25" s="2132" t="s">
        <v>22</v>
      </c>
      <c r="B25" s="2138" t="s">
        <v>68</v>
      </c>
      <c r="C25" s="2138"/>
      <c r="D25" s="2151" t="s">
        <v>25</v>
      </c>
      <c r="E25" s="2098">
        <f t="shared" si="7"/>
        <v>0</v>
      </c>
      <c r="F25" s="2084">
        <f t="shared" si="7"/>
        <v>15000</v>
      </c>
      <c r="G25" s="2084">
        <f t="shared" si="7"/>
        <v>15000</v>
      </c>
      <c r="H25" s="2085">
        <f t="shared" ref="H25" si="8">G25/F25*100</f>
        <v>100</v>
      </c>
      <c r="I25" s="17">
        <f t="shared" si="7"/>
        <v>0</v>
      </c>
      <c r="J25" s="2107">
        <v>0</v>
      </c>
      <c r="K25" s="2107">
        <v>15000</v>
      </c>
      <c r="L25" s="2088">
        <v>15000</v>
      </c>
      <c r="M25" s="2085">
        <f t="shared" ref="M25" si="9">L25/K25*100</f>
        <v>100</v>
      </c>
      <c r="N25" s="2088">
        <v>0</v>
      </c>
      <c r="O25" s="1687"/>
      <c r="P25" s="2088">
        <v>0</v>
      </c>
      <c r="Q25" s="2088">
        <v>0</v>
      </c>
      <c r="R25" s="2085">
        <v>0</v>
      </c>
      <c r="S25" s="2121"/>
      <c r="T25" s="2120">
        <v>0</v>
      </c>
      <c r="U25" s="2120">
        <v>0</v>
      </c>
      <c r="V25" s="85">
        <v>0</v>
      </c>
      <c r="W25" s="2171">
        <v>0</v>
      </c>
      <c r="X25" s="87">
        <v>0</v>
      </c>
    </row>
    <row r="26" spans="1:24" ht="9.75">
      <c r="A26" s="2130" t="s">
        <v>23</v>
      </c>
      <c r="B26" s="2305" t="s">
        <v>69</v>
      </c>
      <c r="C26" s="2305"/>
      <c r="D26" s="2151" t="s">
        <v>25</v>
      </c>
      <c r="E26" s="2098">
        <f t="shared" si="7"/>
        <v>430734</v>
      </c>
      <c r="F26" s="2084">
        <f t="shared" si="7"/>
        <v>434988</v>
      </c>
      <c r="G26" s="2084">
        <f t="shared" si="7"/>
        <v>434988</v>
      </c>
      <c r="H26" s="2085">
        <f>G26/F26*100</f>
        <v>100</v>
      </c>
      <c r="I26" s="17">
        <f>SUM(N26,S26)</f>
        <v>370982</v>
      </c>
      <c r="J26" s="2107">
        <v>430734</v>
      </c>
      <c r="K26" s="2107">
        <f>430734+4254</f>
        <v>434988</v>
      </c>
      <c r="L26" s="2089">
        <f>361361+73627</f>
        <v>434988</v>
      </c>
      <c r="M26" s="2085">
        <f>L26/K26*100</f>
        <v>100</v>
      </c>
      <c r="N26" s="2089">
        <v>370982</v>
      </c>
      <c r="O26" s="1688"/>
      <c r="P26" s="2089">
        <v>0</v>
      </c>
      <c r="Q26" s="2089">
        <v>0</v>
      </c>
      <c r="R26" s="2085">
        <v>0</v>
      </c>
      <c r="S26" s="2108"/>
      <c r="T26" s="2120">
        <v>26375</v>
      </c>
      <c r="U26" s="2120">
        <v>26375</v>
      </c>
      <c r="V26" s="85">
        <v>46847</v>
      </c>
      <c r="W26" s="2085">
        <f>V26/U26*100</f>
        <v>177.61895734597158</v>
      </c>
      <c r="X26" s="87">
        <v>23051</v>
      </c>
    </row>
    <row r="27" spans="1:24" ht="9.75">
      <c r="A27" s="2130" t="s">
        <v>45</v>
      </c>
      <c r="B27" s="2135" t="s">
        <v>70</v>
      </c>
      <c r="C27" s="2135"/>
      <c r="D27" s="2151" t="s">
        <v>25</v>
      </c>
      <c r="E27" s="2098">
        <f t="shared" si="7"/>
        <v>0</v>
      </c>
      <c r="F27" s="2084">
        <f t="shared" si="7"/>
        <v>0</v>
      </c>
      <c r="G27" s="2084">
        <f t="shared" si="7"/>
        <v>0</v>
      </c>
      <c r="H27" s="2089">
        <v>0</v>
      </c>
      <c r="I27" s="17">
        <f t="shared" si="7"/>
        <v>-574993</v>
      </c>
      <c r="J27" s="2107">
        <v>0</v>
      </c>
      <c r="K27" s="2107">
        <v>0</v>
      </c>
      <c r="L27" s="2089">
        <v>0</v>
      </c>
      <c r="M27" s="2085">
        <v>0</v>
      </c>
      <c r="N27" s="2089">
        <v>-574993</v>
      </c>
      <c r="O27" s="1688"/>
      <c r="P27" s="2089">
        <v>0</v>
      </c>
      <c r="Q27" s="2089">
        <v>0</v>
      </c>
      <c r="R27" s="2085">
        <v>0</v>
      </c>
      <c r="S27" s="2108"/>
      <c r="T27" s="2120">
        <v>0</v>
      </c>
      <c r="U27" s="2120">
        <v>0</v>
      </c>
      <c r="V27" s="85">
        <v>0</v>
      </c>
      <c r="W27" s="2085">
        <v>0</v>
      </c>
      <c r="X27" s="87">
        <v>0</v>
      </c>
    </row>
    <row r="28" spans="1:24" ht="9.75">
      <c r="A28" s="2130" t="s">
        <v>51</v>
      </c>
      <c r="B28" s="2135" t="s">
        <v>74</v>
      </c>
      <c r="C28" s="2135"/>
      <c r="D28" s="2151" t="s">
        <v>25</v>
      </c>
      <c r="E28" s="2098">
        <f>SUM(J28,O28)</f>
        <v>40000</v>
      </c>
      <c r="F28" s="2084">
        <f>SUM(K28,P28)</f>
        <v>1363731</v>
      </c>
      <c r="G28" s="2084">
        <f>SUM(L28,Q28)</f>
        <v>1363730.86</v>
      </c>
      <c r="H28" s="2085">
        <f>G28/F28*100</f>
        <v>99.999989734045798</v>
      </c>
      <c r="I28" s="17">
        <f>SUM(N28,S28)</f>
        <v>269767</v>
      </c>
      <c r="J28" s="2107">
        <v>40000</v>
      </c>
      <c r="K28" s="2107">
        <f>40000+1312204-18965</f>
        <v>1333239</v>
      </c>
      <c r="L28" s="2089">
        <f>1363730.86-30492</f>
        <v>1333238.8600000001</v>
      </c>
      <c r="M28" s="2085">
        <f>L28/K28*100</f>
        <v>99.999989499257083</v>
      </c>
      <c r="N28" s="2089">
        <v>269767</v>
      </c>
      <c r="O28" s="1688"/>
      <c r="P28" s="2089">
        <v>30492</v>
      </c>
      <c r="Q28" s="2089">
        <v>30492</v>
      </c>
      <c r="R28" s="2085">
        <f t="shared" si="3"/>
        <v>100</v>
      </c>
      <c r="S28" s="2108"/>
      <c r="T28" s="2120">
        <v>0</v>
      </c>
      <c r="U28" s="2120">
        <f>1643</f>
        <v>1643</v>
      </c>
      <c r="V28" s="85">
        <v>1643.04</v>
      </c>
      <c r="W28" s="2085">
        <f t="shared" ref="W28" si="10">V28/U28*100</f>
        <v>100.00243457090687</v>
      </c>
      <c r="X28" s="87">
        <v>18877</v>
      </c>
    </row>
    <row r="29" spans="1:24" ht="9.75">
      <c r="A29" s="2130" t="s">
        <v>52</v>
      </c>
      <c r="B29" s="2305" t="s">
        <v>67</v>
      </c>
      <c r="C29" s="2305"/>
      <c r="D29" s="2151" t="s">
        <v>25</v>
      </c>
      <c r="E29" s="2098">
        <f t="shared" si="7"/>
        <v>36000</v>
      </c>
      <c r="F29" s="2084">
        <f t="shared" si="7"/>
        <v>13875</v>
      </c>
      <c r="G29" s="2084">
        <f t="shared" si="7"/>
        <v>13875</v>
      </c>
      <c r="H29" s="2085">
        <f t="shared" si="0"/>
        <v>100</v>
      </c>
      <c r="I29" s="17">
        <f t="shared" si="7"/>
        <v>104585</v>
      </c>
      <c r="J29" s="2107">
        <v>36000</v>
      </c>
      <c r="K29" s="2107">
        <f>36000+3691-25816</f>
        <v>13875</v>
      </c>
      <c r="L29" s="2089">
        <v>13875</v>
      </c>
      <c r="M29" s="2085">
        <f t="shared" si="2"/>
        <v>100</v>
      </c>
      <c r="N29" s="2089">
        <v>104585</v>
      </c>
      <c r="O29" s="1688"/>
      <c r="P29" s="2089"/>
      <c r="Q29" s="2089">
        <v>0</v>
      </c>
      <c r="R29" s="2085">
        <v>0</v>
      </c>
      <c r="S29" s="2108"/>
      <c r="T29" s="2120">
        <v>0</v>
      </c>
      <c r="U29" s="2120">
        <f>1000-281</f>
        <v>719</v>
      </c>
      <c r="V29" s="85">
        <v>719</v>
      </c>
      <c r="W29" s="2085">
        <f t="shared" si="4"/>
        <v>100</v>
      </c>
      <c r="X29" s="87">
        <v>4495</v>
      </c>
    </row>
    <row r="30" spans="1:24" ht="9.75">
      <c r="A30" s="2130" t="s">
        <v>54</v>
      </c>
      <c r="B30" s="2135" t="s">
        <v>53</v>
      </c>
      <c r="C30" s="2135"/>
      <c r="D30" s="2151" t="s">
        <v>25</v>
      </c>
      <c r="E30" s="2098">
        <f t="shared" ref="E30:G31" si="11">SUM(J30,O30)</f>
        <v>0</v>
      </c>
      <c r="F30" s="2084">
        <f t="shared" si="11"/>
        <v>0</v>
      </c>
      <c r="G30" s="2084">
        <f t="shared" si="11"/>
        <v>0</v>
      </c>
      <c r="H30" s="2088">
        <v>0</v>
      </c>
      <c r="I30" s="17">
        <f>SUM(N30,S30)</f>
        <v>425</v>
      </c>
      <c r="J30" s="2107">
        <v>0</v>
      </c>
      <c r="K30" s="2107">
        <v>0</v>
      </c>
      <c r="L30" s="2089">
        <v>0</v>
      </c>
      <c r="M30" s="2088">
        <v>0</v>
      </c>
      <c r="N30" s="2089">
        <v>425</v>
      </c>
      <c r="O30" s="1688"/>
      <c r="P30" s="2089"/>
      <c r="Q30" s="2089">
        <v>0</v>
      </c>
      <c r="R30" s="2085">
        <v>0</v>
      </c>
      <c r="S30" s="2108"/>
      <c r="T30" s="2120">
        <v>0</v>
      </c>
      <c r="U30" s="2120">
        <v>0</v>
      </c>
      <c r="V30" s="85">
        <v>0</v>
      </c>
      <c r="W30" s="2171">
        <v>0</v>
      </c>
      <c r="X30" s="87">
        <v>0</v>
      </c>
    </row>
    <row r="31" spans="1:24" ht="9.75">
      <c r="A31" s="2130" t="s">
        <v>55</v>
      </c>
      <c r="B31" s="2135" t="s">
        <v>71</v>
      </c>
      <c r="C31" s="2135"/>
      <c r="D31" s="2151" t="s">
        <v>25</v>
      </c>
      <c r="E31" s="2098">
        <f t="shared" si="11"/>
        <v>0</v>
      </c>
      <c r="F31" s="2084">
        <f t="shared" si="11"/>
        <v>0</v>
      </c>
      <c r="G31" s="2084">
        <f t="shared" si="11"/>
        <v>0</v>
      </c>
      <c r="H31" s="2088">
        <v>0</v>
      </c>
      <c r="I31" s="17">
        <f>SUM(N31,S31)</f>
        <v>0</v>
      </c>
      <c r="J31" s="2107">
        <v>0</v>
      </c>
      <c r="K31" s="2107">
        <v>0</v>
      </c>
      <c r="L31" s="2093">
        <v>0</v>
      </c>
      <c r="M31" s="2088">
        <v>0</v>
      </c>
      <c r="N31" s="2093">
        <v>0</v>
      </c>
      <c r="O31" s="1689"/>
      <c r="P31" s="2093"/>
      <c r="Q31" s="2093">
        <v>0</v>
      </c>
      <c r="R31" s="2085">
        <v>0</v>
      </c>
      <c r="S31" s="2110"/>
      <c r="T31" s="2124">
        <v>0</v>
      </c>
      <c r="U31" s="2124">
        <v>0</v>
      </c>
      <c r="V31" s="85">
        <v>0</v>
      </c>
      <c r="W31" s="2171">
        <v>0</v>
      </c>
      <c r="X31" s="87">
        <v>0</v>
      </c>
    </row>
    <row r="32" spans="1:24" ht="9.75">
      <c r="A32" s="2132" t="s">
        <v>56</v>
      </c>
      <c r="B32" s="2138" t="s">
        <v>72</v>
      </c>
      <c r="C32" s="2138"/>
      <c r="D32" s="2151" t="s">
        <v>25</v>
      </c>
      <c r="E32" s="2098">
        <f>SUM(J32,O32)</f>
        <v>0</v>
      </c>
      <c r="F32" s="2084">
        <f>SUM(K32,P32)</f>
        <v>0</v>
      </c>
      <c r="G32" s="2084">
        <f>SUM(L32,Q32)</f>
        <v>0</v>
      </c>
      <c r="H32" s="2088">
        <v>0</v>
      </c>
      <c r="I32" s="17">
        <f>SUM(N32,S32)</f>
        <v>0</v>
      </c>
      <c r="J32" s="2111">
        <v>0</v>
      </c>
      <c r="K32" s="2111">
        <v>0</v>
      </c>
      <c r="L32" s="2094">
        <v>0</v>
      </c>
      <c r="M32" s="2088">
        <v>0</v>
      </c>
      <c r="N32" s="2094">
        <v>0</v>
      </c>
      <c r="O32" s="1690"/>
      <c r="P32" s="2094"/>
      <c r="Q32" s="2094">
        <v>0</v>
      </c>
      <c r="R32" s="2085">
        <v>0</v>
      </c>
      <c r="S32" s="2112"/>
      <c r="T32" s="2124">
        <v>0</v>
      </c>
      <c r="U32" s="2124">
        <v>0</v>
      </c>
      <c r="V32" s="2094">
        <v>0</v>
      </c>
      <c r="W32" s="2171">
        <v>0</v>
      </c>
      <c r="X32" s="2112">
        <v>0</v>
      </c>
    </row>
    <row r="33" spans="1:24" ht="9.75">
      <c r="A33" s="2129" t="s">
        <v>57</v>
      </c>
      <c r="B33" s="2137" t="s">
        <v>58</v>
      </c>
      <c r="C33" s="2137"/>
      <c r="D33" s="2151" t="s">
        <v>25</v>
      </c>
      <c r="E33" s="2096">
        <f>E6-E11</f>
        <v>0</v>
      </c>
      <c r="F33" s="2081">
        <f t="shared" ref="F33:G33" si="12">F6-F11</f>
        <v>-0.14000000059604645</v>
      </c>
      <c r="G33" s="2081">
        <f t="shared" si="12"/>
        <v>1778.5299999993294</v>
      </c>
      <c r="H33" s="2095">
        <v>0</v>
      </c>
      <c r="I33" s="2097">
        <f t="shared" ref="I33:L33" si="13">I6-I11</f>
        <v>-7234</v>
      </c>
      <c r="J33" s="2096">
        <f t="shared" si="13"/>
        <v>0</v>
      </c>
      <c r="K33" s="2081">
        <f t="shared" si="13"/>
        <v>-0.14000000059604645</v>
      </c>
      <c r="L33" s="2081">
        <f t="shared" si="13"/>
        <v>1778.5299999993294</v>
      </c>
      <c r="M33" s="2080">
        <v>0</v>
      </c>
      <c r="N33" s="2097">
        <f t="shared" ref="N33:Q33" si="14">N6-N11</f>
        <v>-7234</v>
      </c>
      <c r="O33" s="2096">
        <f t="shared" si="14"/>
        <v>0</v>
      </c>
      <c r="P33" s="2081">
        <f t="shared" si="14"/>
        <v>0</v>
      </c>
      <c r="Q33" s="2081">
        <f t="shared" si="14"/>
        <v>0</v>
      </c>
      <c r="R33" s="2080">
        <v>0</v>
      </c>
      <c r="S33" s="2097">
        <f t="shared" ref="S33:V33" si="15">S6-S11</f>
        <v>0</v>
      </c>
      <c r="T33" s="2096">
        <f t="shared" si="15"/>
        <v>37425</v>
      </c>
      <c r="U33" s="2081">
        <f t="shared" si="15"/>
        <v>37425</v>
      </c>
      <c r="V33" s="2081">
        <f t="shared" si="15"/>
        <v>-202482.41000000003</v>
      </c>
      <c r="W33" s="2080">
        <v>0</v>
      </c>
      <c r="X33" s="2097">
        <f>X6-X11</f>
        <v>55239</v>
      </c>
    </row>
    <row r="34" spans="1:24" ht="9.75">
      <c r="A34" s="2133" t="s">
        <v>59</v>
      </c>
      <c r="B34" s="2306" t="s">
        <v>343</v>
      </c>
      <c r="C34" s="2306"/>
      <c r="D34" s="2152" t="s">
        <v>25</v>
      </c>
      <c r="E34" s="2139"/>
      <c r="F34" s="2140"/>
      <c r="G34" s="2140"/>
      <c r="H34" s="2091">
        <v>0</v>
      </c>
      <c r="I34" s="2143"/>
      <c r="J34" s="2113"/>
      <c r="K34" s="2083"/>
      <c r="L34" s="76">
        <v>27125</v>
      </c>
      <c r="M34" s="2085">
        <v>0</v>
      </c>
      <c r="N34" s="2114">
        <v>23420</v>
      </c>
      <c r="O34" s="2145"/>
      <c r="P34" s="2146"/>
      <c r="Q34" s="2146"/>
      <c r="R34" s="2085">
        <v>0</v>
      </c>
      <c r="S34" s="2149"/>
      <c r="T34" s="2113"/>
      <c r="U34" s="2083"/>
      <c r="V34" s="2083"/>
      <c r="W34" s="2085">
        <v>0</v>
      </c>
      <c r="X34" s="2114"/>
    </row>
    <row r="35" spans="1:24" ht="9.75">
      <c r="A35" s="2134" t="s">
        <v>60</v>
      </c>
      <c r="B35" s="2318" t="s">
        <v>344</v>
      </c>
      <c r="C35" s="2318"/>
      <c r="D35" s="2153" t="s">
        <v>26</v>
      </c>
      <c r="E35" s="2139"/>
      <c r="F35" s="2140"/>
      <c r="G35" s="2140"/>
      <c r="H35" s="2091">
        <v>0</v>
      </c>
      <c r="I35" s="2143"/>
      <c r="J35" s="2113"/>
      <c r="K35" s="2083"/>
      <c r="L35" s="76">
        <v>5</v>
      </c>
      <c r="M35" s="2085">
        <v>0</v>
      </c>
      <c r="N35" s="2114">
        <v>3</v>
      </c>
      <c r="O35" s="2145"/>
      <c r="P35" s="2146"/>
      <c r="Q35" s="2146"/>
      <c r="R35" s="2085">
        <v>0</v>
      </c>
      <c r="S35" s="2149"/>
      <c r="T35" s="2113"/>
      <c r="U35" s="2083"/>
      <c r="V35" s="2083"/>
      <c r="W35" s="2085">
        <v>0</v>
      </c>
      <c r="X35" s="2114"/>
    </row>
    <row r="36" spans="1:24" ht="9.75">
      <c r="A36" s="2134" t="s">
        <v>61</v>
      </c>
      <c r="B36" s="2318" t="s">
        <v>345</v>
      </c>
      <c r="C36" s="2318"/>
      <c r="D36" s="2153" t="s">
        <v>26</v>
      </c>
      <c r="E36" s="2139"/>
      <c r="F36" s="2140"/>
      <c r="G36" s="2140"/>
      <c r="H36" s="2091">
        <v>0</v>
      </c>
      <c r="I36" s="2143"/>
      <c r="J36" s="2113"/>
      <c r="K36" s="2083"/>
      <c r="L36" s="76">
        <v>5</v>
      </c>
      <c r="M36" s="2085">
        <v>0</v>
      </c>
      <c r="N36" s="2114">
        <v>3</v>
      </c>
      <c r="O36" s="2145"/>
      <c r="P36" s="2146"/>
      <c r="Q36" s="2146"/>
      <c r="R36" s="2085">
        <v>0</v>
      </c>
      <c r="S36" s="2149"/>
      <c r="T36" s="2113"/>
      <c r="U36" s="2083"/>
      <c r="V36" s="2083"/>
      <c r="W36" s="2085">
        <v>0</v>
      </c>
      <c r="X36" s="2114"/>
    </row>
    <row r="37" spans="1:24" ht="10.5" thickBot="1">
      <c r="A37" s="2162" t="s">
        <v>346</v>
      </c>
      <c r="B37" s="2319" t="s">
        <v>347</v>
      </c>
      <c r="C37" s="2319"/>
      <c r="D37" s="2154" t="s">
        <v>348</v>
      </c>
      <c r="E37" s="2141"/>
      <c r="F37" s="2142"/>
      <c r="G37" s="2142"/>
      <c r="H37" s="2102">
        <v>0</v>
      </c>
      <c r="I37" s="2144"/>
      <c r="J37" s="2115"/>
      <c r="K37" s="2116"/>
      <c r="L37" s="2116">
        <v>33</v>
      </c>
      <c r="M37" s="2117">
        <v>0</v>
      </c>
      <c r="N37" s="2118">
        <v>31</v>
      </c>
      <c r="O37" s="2147"/>
      <c r="P37" s="2148"/>
      <c r="Q37" s="2148"/>
      <c r="R37" s="2117">
        <v>0</v>
      </c>
      <c r="S37" s="2150"/>
      <c r="T37" s="2115"/>
      <c r="U37" s="2116"/>
      <c r="V37" s="2116"/>
      <c r="W37" s="2117">
        <v>0</v>
      </c>
      <c r="X37" s="2118"/>
    </row>
  </sheetData>
  <mergeCells count="40">
    <mergeCell ref="A1:X1"/>
    <mergeCell ref="B7:C7"/>
    <mergeCell ref="I4:I5"/>
    <mergeCell ref="J4:J5"/>
    <mergeCell ref="K4:M4"/>
    <mergeCell ref="N4:N5"/>
    <mergeCell ref="B6:C6"/>
    <mergeCell ref="A3:A5"/>
    <mergeCell ref="B3:C5"/>
    <mergeCell ref="D3:D5"/>
    <mergeCell ref="E3:I3"/>
    <mergeCell ref="J3:N3"/>
    <mergeCell ref="B22:C22"/>
    <mergeCell ref="B8:C8"/>
    <mergeCell ref="B10:C10"/>
    <mergeCell ref="B11:C11"/>
    <mergeCell ref="B12:C12"/>
    <mergeCell ref="B13:C13"/>
    <mergeCell ref="B15:C15"/>
    <mergeCell ref="B16:C16"/>
    <mergeCell ref="B18:C18"/>
    <mergeCell ref="B19:C19"/>
    <mergeCell ref="B20:C20"/>
    <mergeCell ref="B21:C21"/>
    <mergeCell ref="B37:C37"/>
    <mergeCell ref="O3:S3"/>
    <mergeCell ref="T3:X3"/>
    <mergeCell ref="E4:E5"/>
    <mergeCell ref="F4:H4"/>
    <mergeCell ref="O4:O5"/>
    <mergeCell ref="P4:R4"/>
    <mergeCell ref="S4:S5"/>
    <mergeCell ref="T4:T5"/>
    <mergeCell ref="U4:W4"/>
    <mergeCell ref="X4:X5"/>
    <mergeCell ref="B26:C26"/>
    <mergeCell ref="B29:C29"/>
    <mergeCell ref="B34:C34"/>
    <mergeCell ref="B35:C35"/>
    <mergeCell ref="B36:C36"/>
  </mergeCells>
  <pageMargins left="0.23622047244094491" right="0.23622047244094491" top="0.74803149606299213" bottom="0.74803149606299213" header="0.31496062992125984" footer="0.31496062992125984"/>
  <pageSetup paperSize="9" scale="98" firstPageNumber="123" orientation="landscape" useFirstPageNumber="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17"/>
  <sheetViews>
    <sheetView zoomScaleNormal="100" workbookViewId="0">
      <selection activeCell="K28" sqref="K28"/>
    </sheetView>
  </sheetViews>
  <sheetFormatPr defaultColWidth="25.25" defaultRowHeight="8.25"/>
  <cols>
    <col min="1" max="1" width="58" style="89" customWidth="1"/>
    <col min="2" max="2" width="33.5" style="89" customWidth="1"/>
    <col min="3" max="5" width="25.75" style="89" customWidth="1"/>
    <col min="6" max="6" width="22.75" style="89" customWidth="1"/>
    <col min="7" max="9" width="16" style="89" customWidth="1"/>
    <col min="10" max="26" width="15.25" style="89" customWidth="1"/>
    <col min="27" max="16384" width="25.25" style="89"/>
  </cols>
  <sheetData>
    <row r="1" spans="1:26" ht="17.25" customHeight="1">
      <c r="A1" s="164" t="s">
        <v>1531</v>
      </c>
      <c r="B1" s="164"/>
      <c r="C1" s="164"/>
      <c r="D1" s="164"/>
      <c r="E1" s="164"/>
      <c r="F1" s="164"/>
      <c r="G1" s="164"/>
      <c r="H1" s="164"/>
      <c r="I1" s="164"/>
      <c r="J1" s="16"/>
      <c r="K1" s="16"/>
      <c r="L1" s="16"/>
      <c r="M1" s="16"/>
      <c r="N1" s="16"/>
      <c r="O1" s="16"/>
      <c r="P1" s="16"/>
      <c r="Q1" s="16"/>
      <c r="R1" s="16"/>
      <c r="S1" s="16"/>
      <c r="T1" s="16"/>
      <c r="U1" s="16"/>
      <c r="V1" s="16"/>
      <c r="W1" s="16"/>
      <c r="X1" s="16"/>
      <c r="Y1" s="16"/>
      <c r="Z1" s="16"/>
    </row>
    <row r="2" spans="1:26" ht="12.75" customHeight="1">
      <c r="A2" s="16"/>
      <c r="B2" s="16"/>
      <c r="C2" s="16"/>
      <c r="D2" s="16"/>
      <c r="E2" s="16"/>
      <c r="F2" s="16"/>
      <c r="G2" s="16"/>
      <c r="H2" s="16"/>
      <c r="I2" s="16"/>
      <c r="J2" s="16"/>
      <c r="K2" s="16"/>
      <c r="L2" s="16"/>
      <c r="M2" s="16"/>
      <c r="N2" s="16"/>
      <c r="O2" s="16"/>
      <c r="P2" s="16"/>
      <c r="Q2" s="16"/>
      <c r="R2" s="16"/>
      <c r="S2" s="16"/>
      <c r="T2" s="16"/>
      <c r="U2" s="16"/>
      <c r="V2" s="16"/>
      <c r="W2" s="16"/>
      <c r="X2" s="16"/>
      <c r="Y2" s="16"/>
      <c r="Z2" s="16"/>
    </row>
    <row r="3" spans="1:26" ht="12.75" customHeight="1">
      <c r="A3" s="2885" t="s">
        <v>349</v>
      </c>
      <c r="B3" s="2886"/>
      <c r="C3" s="2886"/>
      <c r="D3" s="2886"/>
      <c r="E3" s="2886"/>
      <c r="F3" s="2886"/>
      <c r="G3" s="2886"/>
      <c r="H3" s="2886"/>
      <c r="I3" s="2886"/>
      <c r="J3" s="16"/>
      <c r="K3" s="16"/>
      <c r="L3" s="16"/>
      <c r="M3" s="16"/>
      <c r="N3" s="16"/>
      <c r="O3" s="16"/>
      <c r="P3" s="16"/>
      <c r="Q3" s="16"/>
      <c r="R3" s="16"/>
      <c r="S3" s="16"/>
      <c r="T3" s="16"/>
      <c r="U3" s="16"/>
      <c r="V3" s="16"/>
      <c r="W3" s="16"/>
      <c r="X3" s="16"/>
      <c r="Y3" s="16"/>
      <c r="Z3" s="16"/>
    </row>
    <row r="4" spans="1:26" ht="12.75" customHeight="1">
      <c r="A4" s="3"/>
      <c r="B4" s="3"/>
      <c r="C4" s="3"/>
      <c r="D4" s="3"/>
      <c r="E4" s="3"/>
      <c r="F4" s="3"/>
      <c r="G4" s="3"/>
      <c r="H4" s="3"/>
      <c r="I4" s="3"/>
      <c r="J4" s="16"/>
      <c r="K4" s="16"/>
      <c r="L4" s="16"/>
      <c r="M4" s="16"/>
      <c r="N4" s="16"/>
      <c r="O4" s="16"/>
      <c r="P4" s="16"/>
      <c r="Q4" s="16"/>
      <c r="R4" s="16"/>
      <c r="S4" s="16"/>
      <c r="T4" s="16"/>
      <c r="U4" s="16"/>
      <c r="V4" s="16"/>
      <c r="W4" s="16"/>
      <c r="X4" s="16"/>
      <c r="Y4" s="16"/>
      <c r="Z4" s="16"/>
    </row>
    <row r="5" spans="1:26" ht="12.75" customHeight="1">
      <c r="A5" s="2912" t="s">
        <v>76</v>
      </c>
      <c r="B5" s="2884"/>
      <c r="C5" s="90" t="s">
        <v>25</v>
      </c>
      <c r="D5" s="2912" t="s">
        <v>350</v>
      </c>
      <c r="E5" s="2897"/>
      <c r="F5" s="2897"/>
      <c r="G5" s="2897"/>
      <c r="H5" s="2897"/>
      <c r="I5" s="2884"/>
      <c r="J5" s="16"/>
      <c r="K5" s="16"/>
      <c r="L5" s="16"/>
      <c r="M5" s="16"/>
      <c r="N5" s="16"/>
      <c r="O5" s="16"/>
      <c r="P5" s="16"/>
      <c r="Q5" s="16"/>
      <c r="R5" s="16"/>
      <c r="S5" s="16"/>
      <c r="T5" s="16"/>
      <c r="U5" s="16"/>
      <c r="V5" s="16"/>
      <c r="W5" s="16"/>
      <c r="X5" s="16"/>
      <c r="Y5" s="16"/>
      <c r="Z5" s="16"/>
    </row>
    <row r="6" spans="1:26" ht="12.75" customHeight="1">
      <c r="A6" s="2933" t="s">
        <v>351</v>
      </c>
      <c r="B6" s="2884"/>
      <c r="C6" s="91">
        <f>SUM(C7:C9)</f>
        <v>-200704.05</v>
      </c>
      <c r="D6" s="2934"/>
      <c r="E6" s="2904"/>
      <c r="F6" s="2904"/>
      <c r="G6" s="2904"/>
      <c r="H6" s="2904"/>
      <c r="I6" s="2905"/>
      <c r="J6" s="16"/>
      <c r="K6" s="16"/>
      <c r="L6" s="16"/>
      <c r="M6" s="16"/>
      <c r="N6" s="16"/>
      <c r="O6" s="16"/>
      <c r="P6" s="16"/>
      <c r="Q6" s="16"/>
      <c r="R6" s="16"/>
      <c r="S6" s="16"/>
      <c r="T6" s="16"/>
      <c r="U6" s="16"/>
      <c r="V6" s="16"/>
      <c r="W6" s="16"/>
      <c r="X6" s="16"/>
      <c r="Y6" s="16"/>
      <c r="Z6" s="16"/>
    </row>
    <row r="7" spans="1:26" ht="21" customHeight="1">
      <c r="A7" s="2935" t="s">
        <v>77</v>
      </c>
      <c r="B7" s="2892"/>
      <c r="C7" s="2172">
        <v>1778.53</v>
      </c>
      <c r="D7" s="2887" t="s">
        <v>1474</v>
      </c>
      <c r="E7" s="2888"/>
      <c r="F7" s="2888"/>
      <c r="G7" s="2888"/>
      <c r="H7" s="2888"/>
      <c r="I7" s="2907"/>
      <c r="J7" s="16"/>
      <c r="K7" s="16"/>
      <c r="L7" s="16"/>
      <c r="M7" s="16"/>
      <c r="N7" s="16"/>
      <c r="O7" s="16"/>
      <c r="P7" s="16"/>
      <c r="Q7" s="16"/>
      <c r="R7" s="16"/>
      <c r="S7" s="16"/>
      <c r="T7" s="16"/>
      <c r="U7" s="16"/>
      <c r="V7" s="16"/>
      <c r="W7" s="16"/>
      <c r="X7" s="16"/>
      <c r="Y7" s="16"/>
      <c r="Z7" s="16"/>
    </row>
    <row r="8" spans="1:26" ht="83.25" customHeight="1">
      <c r="A8" s="2925" t="s">
        <v>78</v>
      </c>
      <c r="B8" s="2889"/>
      <c r="C8" s="2173">
        <v>-202482.58</v>
      </c>
      <c r="D8" s="2887" t="s">
        <v>1475</v>
      </c>
      <c r="E8" s="2888"/>
      <c r="F8" s="2888"/>
      <c r="G8" s="2888"/>
      <c r="H8" s="2888"/>
      <c r="I8" s="2907"/>
      <c r="J8" s="16"/>
      <c r="K8" s="16"/>
      <c r="L8" s="16"/>
      <c r="M8" s="16"/>
      <c r="N8" s="16"/>
      <c r="O8" s="16"/>
      <c r="P8" s="16"/>
      <c r="Q8" s="16"/>
      <c r="R8" s="16"/>
      <c r="S8" s="16"/>
      <c r="T8" s="16"/>
      <c r="U8" s="16"/>
      <c r="V8" s="16"/>
      <c r="W8" s="16"/>
      <c r="X8" s="16"/>
      <c r="Y8" s="16"/>
      <c r="Z8" s="16"/>
    </row>
    <row r="9" spans="1:26" ht="12.75" customHeight="1">
      <c r="A9" s="2926" t="s">
        <v>79</v>
      </c>
      <c r="B9" s="2895"/>
      <c r="C9" s="2174">
        <v>0</v>
      </c>
      <c r="D9" s="2927"/>
      <c r="E9" s="2928"/>
      <c r="F9" s="2928"/>
      <c r="G9" s="2928"/>
      <c r="H9" s="2928"/>
      <c r="I9" s="2929"/>
      <c r="J9" s="16"/>
      <c r="K9" s="16"/>
      <c r="L9" s="16"/>
      <c r="M9" s="16"/>
      <c r="N9" s="16"/>
      <c r="O9" s="16"/>
      <c r="P9" s="16"/>
      <c r="Q9" s="16"/>
      <c r="R9" s="16"/>
      <c r="S9" s="16"/>
      <c r="T9" s="16"/>
      <c r="U9" s="16"/>
      <c r="V9" s="16"/>
      <c r="W9" s="16"/>
      <c r="X9" s="16"/>
      <c r="Y9" s="16"/>
      <c r="Z9" s="16"/>
    </row>
    <row r="10" spans="1:26" ht="12.75" customHeight="1">
      <c r="A10" s="3"/>
      <c r="B10" s="3"/>
      <c r="C10" s="22"/>
      <c r="D10" s="3"/>
      <c r="E10" s="3"/>
      <c r="F10" s="3"/>
      <c r="G10" s="3"/>
      <c r="H10" s="3"/>
      <c r="I10" s="3"/>
      <c r="J10" s="16"/>
      <c r="K10" s="16"/>
      <c r="L10" s="16"/>
      <c r="M10" s="16"/>
      <c r="N10" s="16"/>
      <c r="O10" s="16"/>
      <c r="P10" s="16"/>
      <c r="Q10" s="16"/>
      <c r="R10" s="16"/>
      <c r="S10" s="16"/>
      <c r="T10" s="16"/>
      <c r="U10" s="16"/>
      <c r="V10" s="16"/>
      <c r="W10" s="16"/>
      <c r="X10" s="16"/>
      <c r="Y10" s="16"/>
      <c r="Z10" s="16"/>
    </row>
    <row r="11" spans="1:26" ht="12.75" customHeight="1">
      <c r="A11" s="2885" t="s">
        <v>354</v>
      </c>
      <c r="B11" s="2886"/>
      <c r="C11" s="2886"/>
      <c r="D11" s="2886"/>
      <c r="E11" s="2886"/>
      <c r="F11" s="2886"/>
      <c r="G11" s="2886"/>
      <c r="H11" s="2886"/>
      <c r="I11" s="2886"/>
      <c r="J11" s="16"/>
      <c r="K11" s="16"/>
      <c r="L11" s="16"/>
      <c r="M11" s="16"/>
      <c r="N11" s="16"/>
      <c r="O11" s="16"/>
      <c r="P11" s="16"/>
      <c r="Q11" s="16"/>
      <c r="R11" s="16"/>
      <c r="S11" s="16"/>
      <c r="T11" s="16"/>
      <c r="U11" s="16"/>
      <c r="V11" s="16"/>
      <c r="W11" s="16"/>
      <c r="X11" s="16"/>
      <c r="Y11" s="16"/>
      <c r="Z11" s="16"/>
    </row>
    <row r="12" spans="1:26" ht="12.75" customHeight="1">
      <c r="A12" s="3"/>
      <c r="B12" s="3"/>
      <c r="C12" s="22"/>
      <c r="D12" s="3"/>
      <c r="E12" s="3"/>
      <c r="F12" s="3"/>
      <c r="G12" s="3"/>
      <c r="H12" s="3"/>
      <c r="I12" s="3"/>
      <c r="J12" s="16"/>
      <c r="K12" s="16"/>
      <c r="L12" s="16"/>
      <c r="M12" s="16"/>
      <c r="N12" s="16"/>
      <c r="O12" s="16"/>
      <c r="P12" s="16"/>
      <c r="Q12" s="16"/>
      <c r="R12" s="16"/>
      <c r="S12" s="16"/>
      <c r="T12" s="16"/>
      <c r="U12" s="16"/>
      <c r="V12" s="16"/>
      <c r="W12" s="16"/>
      <c r="X12" s="16"/>
      <c r="Y12" s="16"/>
      <c r="Z12" s="16"/>
    </row>
    <row r="13" spans="1:26" ht="12.75" customHeight="1">
      <c r="A13" s="90" t="s">
        <v>76</v>
      </c>
      <c r="B13" s="90" t="s">
        <v>80</v>
      </c>
      <c r="C13" s="90" t="s">
        <v>25</v>
      </c>
      <c r="D13" s="92"/>
      <c r="E13" s="92"/>
      <c r="F13" s="92"/>
      <c r="G13" s="92"/>
      <c r="H13" s="92"/>
      <c r="I13" s="92"/>
      <c r="J13" s="16"/>
      <c r="K13" s="16"/>
      <c r="L13" s="16"/>
      <c r="M13" s="16"/>
      <c r="N13" s="16"/>
      <c r="O13" s="16"/>
      <c r="P13" s="16"/>
      <c r="Q13" s="16"/>
      <c r="R13" s="16"/>
      <c r="S13" s="16"/>
      <c r="T13" s="16"/>
      <c r="U13" s="16"/>
      <c r="V13" s="16"/>
      <c r="W13" s="16"/>
      <c r="X13" s="16"/>
      <c r="Y13" s="16"/>
      <c r="Z13" s="16"/>
    </row>
    <row r="14" spans="1:26" ht="12.75" customHeight="1">
      <c r="A14" s="2175" t="s">
        <v>81</v>
      </c>
      <c r="B14" s="93"/>
      <c r="C14" s="2176"/>
      <c r="D14" s="94"/>
      <c r="E14" s="94"/>
      <c r="F14" s="94"/>
      <c r="G14" s="94"/>
      <c r="H14" s="94"/>
      <c r="I14" s="94"/>
      <c r="J14" s="16"/>
      <c r="K14" s="16"/>
      <c r="L14" s="16"/>
      <c r="M14" s="16"/>
      <c r="N14" s="16"/>
      <c r="O14" s="16"/>
      <c r="P14" s="16"/>
      <c r="Q14" s="16"/>
      <c r="R14" s="16"/>
      <c r="S14" s="16"/>
      <c r="T14" s="16"/>
      <c r="U14" s="16"/>
      <c r="V14" s="16"/>
      <c r="W14" s="16"/>
      <c r="X14" s="16"/>
      <c r="Y14" s="16"/>
      <c r="Z14" s="16"/>
    </row>
    <row r="15" spans="1:26" ht="12.75" customHeight="1">
      <c r="A15" s="2930" t="s">
        <v>82</v>
      </c>
      <c r="B15" s="95" t="s">
        <v>94</v>
      </c>
      <c r="C15" s="2177">
        <v>0</v>
      </c>
      <c r="D15" s="94"/>
      <c r="E15" s="94"/>
      <c r="F15" s="94"/>
      <c r="G15" s="94"/>
      <c r="H15" s="94"/>
      <c r="I15" s="94"/>
      <c r="J15" s="16"/>
      <c r="K15" s="16"/>
      <c r="L15" s="16"/>
      <c r="M15" s="16"/>
      <c r="N15" s="16"/>
      <c r="O15" s="16"/>
      <c r="P15" s="16"/>
      <c r="Q15" s="16"/>
      <c r="R15" s="16"/>
      <c r="S15" s="16"/>
      <c r="T15" s="16"/>
      <c r="U15" s="16"/>
      <c r="V15" s="16"/>
      <c r="W15" s="16"/>
      <c r="X15" s="16"/>
      <c r="Y15" s="16"/>
      <c r="Z15" s="16"/>
    </row>
    <row r="16" spans="1:26" ht="12.75" customHeight="1">
      <c r="A16" s="2931"/>
      <c r="B16" s="96" t="s">
        <v>83</v>
      </c>
      <c r="C16" s="2178">
        <v>1778.53</v>
      </c>
      <c r="D16" s="97"/>
      <c r="E16" s="97"/>
      <c r="F16" s="97"/>
      <c r="G16" s="97"/>
      <c r="H16" s="97"/>
      <c r="I16" s="97"/>
      <c r="J16" s="16"/>
      <c r="K16" s="16"/>
      <c r="L16" s="16"/>
      <c r="M16" s="16"/>
      <c r="N16" s="16"/>
      <c r="O16" s="16"/>
      <c r="P16" s="16"/>
      <c r="Q16" s="16"/>
      <c r="R16" s="16"/>
      <c r="S16" s="16"/>
      <c r="T16" s="16"/>
      <c r="U16" s="16"/>
      <c r="V16" s="16"/>
      <c r="W16" s="16"/>
      <c r="X16" s="16"/>
      <c r="Y16" s="16"/>
      <c r="Z16" s="16"/>
    </row>
    <row r="17" spans="1:26" ht="12.75" customHeight="1">
      <c r="A17" s="2932"/>
      <c r="B17" s="98" t="s">
        <v>84</v>
      </c>
      <c r="C17" s="2179">
        <v>0</v>
      </c>
      <c r="D17" s="99"/>
      <c r="E17" s="99"/>
      <c r="F17" s="99"/>
      <c r="G17" s="99"/>
      <c r="H17" s="99"/>
      <c r="I17" s="99"/>
      <c r="J17" s="16"/>
      <c r="K17" s="16"/>
      <c r="L17" s="16"/>
      <c r="M17" s="16"/>
      <c r="N17" s="16"/>
      <c r="O17" s="16"/>
      <c r="P17" s="16"/>
      <c r="Q17" s="16"/>
      <c r="R17" s="16"/>
      <c r="S17" s="16"/>
      <c r="T17" s="16"/>
      <c r="U17" s="16"/>
      <c r="V17" s="16"/>
      <c r="W17" s="16"/>
      <c r="X17" s="16"/>
      <c r="Y17" s="16"/>
      <c r="Z17" s="16"/>
    </row>
    <row r="18" spans="1:26" ht="12.75" customHeight="1">
      <c r="A18" s="100" t="s">
        <v>351</v>
      </c>
      <c r="B18" s="101"/>
      <c r="C18" s="102">
        <f>SUM(C14:C17)</f>
        <v>1778.53</v>
      </c>
      <c r="D18" s="103"/>
      <c r="E18" s="103"/>
      <c r="F18" s="103"/>
      <c r="G18" s="103"/>
      <c r="H18" s="103"/>
      <c r="I18" s="103"/>
      <c r="J18" s="16"/>
      <c r="K18" s="16"/>
      <c r="L18" s="16"/>
      <c r="M18" s="16"/>
      <c r="N18" s="16"/>
      <c r="O18" s="16"/>
      <c r="P18" s="16"/>
      <c r="Q18" s="16"/>
      <c r="R18" s="16"/>
      <c r="S18" s="16"/>
      <c r="T18" s="16"/>
      <c r="U18" s="16"/>
      <c r="V18" s="16"/>
      <c r="W18" s="16"/>
      <c r="X18" s="16"/>
      <c r="Y18" s="16"/>
      <c r="Z18" s="16"/>
    </row>
    <row r="19" spans="1:26" ht="12.75" customHeight="1">
      <c r="A19" s="104"/>
      <c r="B19" s="3"/>
      <c r="C19" s="22"/>
      <c r="D19" s="3"/>
      <c r="E19" s="3"/>
      <c r="F19" s="3"/>
      <c r="G19" s="3"/>
      <c r="H19" s="3"/>
      <c r="I19" s="3"/>
      <c r="J19" s="16"/>
      <c r="K19" s="16"/>
      <c r="L19" s="16"/>
      <c r="M19" s="16"/>
      <c r="N19" s="16"/>
      <c r="O19" s="16"/>
      <c r="P19" s="16"/>
      <c r="Q19" s="16"/>
      <c r="R19" s="16"/>
      <c r="S19" s="16"/>
      <c r="T19" s="16"/>
      <c r="U19" s="16"/>
      <c r="V19" s="16"/>
      <c r="W19" s="16"/>
      <c r="X19" s="16"/>
      <c r="Y19" s="16"/>
      <c r="Z19" s="16"/>
    </row>
    <row r="20" spans="1:26" ht="12.75" customHeight="1">
      <c r="A20" s="2885" t="s">
        <v>355</v>
      </c>
      <c r="B20" s="2886"/>
      <c r="C20" s="2886"/>
      <c r="D20" s="2886"/>
      <c r="E20" s="2886"/>
      <c r="F20" s="2886"/>
      <c r="G20" s="2886"/>
      <c r="H20" s="2886"/>
      <c r="I20" s="2886"/>
      <c r="J20" s="16"/>
      <c r="K20" s="16"/>
      <c r="L20" s="16"/>
      <c r="M20" s="16"/>
      <c r="N20" s="16"/>
      <c r="O20" s="16"/>
      <c r="P20" s="16"/>
      <c r="Q20" s="16"/>
      <c r="R20" s="16"/>
      <c r="S20" s="16"/>
      <c r="T20" s="16"/>
      <c r="U20" s="16"/>
      <c r="V20" s="16"/>
      <c r="W20" s="16"/>
      <c r="X20" s="16"/>
      <c r="Y20" s="16"/>
      <c r="Z20" s="16"/>
    </row>
    <row r="21" spans="1:26" ht="12.75" customHeight="1">
      <c r="A21" s="3"/>
      <c r="B21" s="3"/>
      <c r="C21" s="22"/>
      <c r="D21" s="3"/>
      <c r="E21" s="3"/>
      <c r="F21" s="3"/>
      <c r="G21" s="3"/>
      <c r="H21" s="3"/>
      <c r="I21" s="3"/>
      <c r="J21" s="16"/>
      <c r="K21" s="16"/>
      <c r="L21" s="16"/>
      <c r="M21" s="16"/>
      <c r="N21" s="16"/>
      <c r="O21" s="16"/>
      <c r="P21" s="16"/>
      <c r="Q21" s="16"/>
      <c r="R21" s="16"/>
      <c r="S21" s="16"/>
      <c r="T21" s="16"/>
      <c r="U21" s="16"/>
      <c r="V21" s="16"/>
      <c r="W21" s="16"/>
      <c r="X21" s="16"/>
      <c r="Y21" s="16"/>
      <c r="Z21" s="16"/>
    </row>
    <row r="22" spans="1:26" ht="12.75" customHeight="1">
      <c r="A22" s="90" t="s">
        <v>80</v>
      </c>
      <c r="B22" s="90" t="s">
        <v>356</v>
      </c>
      <c r="C22" s="105" t="s">
        <v>357</v>
      </c>
      <c r="D22" s="90" t="s">
        <v>358</v>
      </c>
      <c r="E22" s="90" t="s">
        <v>359</v>
      </c>
      <c r="F22" s="2912" t="s">
        <v>360</v>
      </c>
      <c r="G22" s="2897"/>
      <c r="H22" s="2897"/>
      <c r="I22" s="2884"/>
      <c r="J22" s="16"/>
      <c r="K22" s="16"/>
      <c r="L22" s="16"/>
      <c r="M22" s="16"/>
      <c r="N22" s="16"/>
      <c r="O22" s="16"/>
      <c r="P22" s="16"/>
      <c r="Q22" s="16"/>
      <c r="R22" s="16"/>
      <c r="S22" s="16"/>
      <c r="T22" s="16"/>
      <c r="U22" s="16"/>
      <c r="V22" s="16"/>
      <c r="W22" s="16"/>
      <c r="X22" s="16"/>
      <c r="Y22" s="16"/>
      <c r="Z22" s="16"/>
    </row>
    <row r="23" spans="1:26" ht="38.25" customHeight="1">
      <c r="A23" s="2180" t="s">
        <v>85</v>
      </c>
      <c r="B23" s="106">
        <v>39923.449999999997</v>
      </c>
      <c r="C23" s="106">
        <v>38004.5</v>
      </c>
      <c r="D23" s="106">
        <v>0</v>
      </c>
      <c r="E23" s="106">
        <f t="shared" ref="E23:E26" si="0">B23+C23-D23</f>
        <v>77927.95</v>
      </c>
      <c r="F23" s="2887" t="s">
        <v>1476</v>
      </c>
      <c r="G23" s="2888"/>
      <c r="H23" s="2888"/>
      <c r="I23" s="2907"/>
      <c r="J23" s="16"/>
      <c r="K23" s="16"/>
      <c r="L23" s="16"/>
      <c r="M23" s="16"/>
      <c r="N23" s="16"/>
      <c r="O23" s="16"/>
      <c r="P23" s="16"/>
      <c r="Q23" s="16"/>
      <c r="R23" s="16"/>
      <c r="S23" s="16"/>
      <c r="T23" s="16"/>
      <c r="U23" s="16"/>
      <c r="V23" s="16"/>
      <c r="W23" s="16"/>
      <c r="X23" s="16"/>
      <c r="Y23" s="16"/>
      <c r="Z23" s="16"/>
    </row>
    <row r="24" spans="1:26" ht="221.25" customHeight="1">
      <c r="A24" s="2181" t="s">
        <v>86</v>
      </c>
      <c r="B24" s="108">
        <v>374034.2</v>
      </c>
      <c r="C24" s="108">
        <v>6486835</v>
      </c>
      <c r="D24" s="108">
        <v>6606598</v>
      </c>
      <c r="E24" s="108">
        <f t="shared" si="0"/>
        <v>254271.20000000019</v>
      </c>
      <c r="F24" s="2887" t="s">
        <v>1477</v>
      </c>
      <c r="G24" s="2888"/>
      <c r="H24" s="2888"/>
      <c r="I24" s="2907"/>
      <c r="J24" s="16"/>
      <c r="K24" s="16"/>
      <c r="L24" s="16"/>
      <c r="M24" s="16"/>
      <c r="N24" s="16"/>
      <c r="O24" s="16"/>
      <c r="P24" s="16"/>
      <c r="Q24" s="16"/>
      <c r="R24" s="16"/>
      <c r="S24" s="16"/>
      <c r="T24" s="16"/>
      <c r="U24" s="16"/>
      <c r="V24" s="16"/>
      <c r="W24" s="16"/>
      <c r="X24" s="16"/>
      <c r="Y24" s="16"/>
      <c r="Z24" s="16"/>
    </row>
    <row r="25" spans="1:26" ht="27" customHeight="1">
      <c r="A25" s="2181" t="s">
        <v>84</v>
      </c>
      <c r="B25" s="108">
        <v>20200</v>
      </c>
      <c r="C25" s="108">
        <v>10000</v>
      </c>
      <c r="D25" s="108">
        <v>5500</v>
      </c>
      <c r="E25" s="108">
        <f t="shared" si="0"/>
        <v>24700</v>
      </c>
      <c r="F25" s="2887" t="s">
        <v>1478</v>
      </c>
      <c r="G25" s="2888"/>
      <c r="H25" s="2888"/>
      <c r="I25" s="2907"/>
      <c r="J25" s="16"/>
      <c r="K25" s="16"/>
      <c r="L25" s="16"/>
      <c r="M25" s="16"/>
      <c r="N25" s="16"/>
      <c r="O25" s="16"/>
      <c r="P25" s="16"/>
      <c r="Q25" s="16"/>
      <c r="R25" s="16"/>
      <c r="S25" s="16"/>
      <c r="T25" s="16"/>
      <c r="U25" s="16"/>
      <c r="V25" s="16"/>
      <c r="W25" s="16"/>
      <c r="X25" s="16"/>
      <c r="Y25" s="16"/>
      <c r="Z25" s="16"/>
    </row>
    <row r="26" spans="1:26" ht="81.75" customHeight="1">
      <c r="A26" s="2182" t="s">
        <v>87</v>
      </c>
      <c r="B26" s="112">
        <v>32887</v>
      </c>
      <c r="C26" s="112">
        <v>36831</v>
      </c>
      <c r="D26" s="112">
        <v>20710</v>
      </c>
      <c r="E26" s="108">
        <f t="shared" si="0"/>
        <v>49008</v>
      </c>
      <c r="F26" s="2887" t="s">
        <v>1479</v>
      </c>
      <c r="G26" s="2888"/>
      <c r="H26" s="2888"/>
      <c r="I26" s="2907"/>
      <c r="J26" s="16"/>
      <c r="K26" s="16"/>
      <c r="L26" s="16"/>
      <c r="M26" s="16"/>
      <c r="N26" s="16"/>
      <c r="O26" s="16"/>
      <c r="P26" s="16"/>
      <c r="Q26" s="16"/>
      <c r="R26" s="16"/>
      <c r="S26" s="16"/>
      <c r="T26" s="16"/>
      <c r="U26" s="16"/>
      <c r="V26" s="16"/>
      <c r="W26" s="16"/>
      <c r="X26" s="16"/>
      <c r="Y26" s="16"/>
      <c r="Z26" s="16"/>
    </row>
    <row r="27" spans="1:26" ht="12.75" customHeight="1">
      <c r="A27" s="109" t="s">
        <v>34</v>
      </c>
      <c r="B27" s="91">
        <f t="shared" ref="B27:E27" si="1">SUM(B23:B26)</f>
        <v>467044.65</v>
      </c>
      <c r="C27" s="91">
        <f t="shared" si="1"/>
        <v>6571670.5</v>
      </c>
      <c r="D27" s="91">
        <f t="shared" si="1"/>
        <v>6632808</v>
      </c>
      <c r="E27" s="91">
        <f t="shared" si="1"/>
        <v>405907.1500000002</v>
      </c>
      <c r="F27" s="2917"/>
      <c r="G27" s="2897"/>
      <c r="H27" s="2897"/>
      <c r="I27" s="2884"/>
      <c r="J27" s="16"/>
      <c r="K27" s="16"/>
      <c r="L27" s="16"/>
      <c r="M27" s="16"/>
      <c r="N27" s="16"/>
      <c r="O27" s="16"/>
      <c r="P27" s="16"/>
      <c r="Q27" s="16"/>
      <c r="R27" s="16"/>
      <c r="S27" s="16"/>
      <c r="T27" s="16"/>
      <c r="U27" s="16"/>
      <c r="V27" s="16"/>
      <c r="W27" s="16"/>
      <c r="X27" s="16"/>
      <c r="Y27" s="16"/>
      <c r="Z27" s="16"/>
    </row>
    <row r="28" spans="1:26" ht="12.75" customHeight="1">
      <c r="A28" s="3"/>
      <c r="B28" s="3"/>
      <c r="C28" s="22"/>
      <c r="D28" s="3"/>
      <c r="E28" s="3"/>
      <c r="F28" s="3"/>
      <c r="G28" s="3"/>
      <c r="H28" s="3"/>
      <c r="I28" s="3"/>
      <c r="J28" s="16"/>
      <c r="K28" s="16"/>
      <c r="L28" s="16"/>
      <c r="M28" s="16"/>
      <c r="N28" s="16"/>
      <c r="O28" s="16"/>
      <c r="P28" s="16"/>
      <c r="Q28" s="16"/>
      <c r="R28" s="16"/>
      <c r="S28" s="16"/>
      <c r="T28" s="16"/>
      <c r="U28" s="16"/>
      <c r="V28" s="16"/>
      <c r="W28" s="16"/>
      <c r="X28" s="16"/>
      <c r="Y28" s="16"/>
      <c r="Z28" s="16"/>
    </row>
    <row r="29" spans="1:26" ht="12.75" customHeight="1">
      <c r="A29" s="2885" t="s">
        <v>365</v>
      </c>
      <c r="B29" s="2886"/>
      <c r="C29" s="2886"/>
      <c r="D29" s="2886"/>
      <c r="E29" s="2886"/>
      <c r="F29" s="2886"/>
      <c r="G29" s="2886"/>
      <c r="H29" s="2886"/>
      <c r="I29" s="2886"/>
      <c r="J29" s="16"/>
      <c r="K29" s="16"/>
      <c r="L29" s="16"/>
      <c r="M29" s="16"/>
      <c r="N29" s="16"/>
      <c r="O29" s="16"/>
      <c r="P29" s="16"/>
      <c r="Q29" s="16"/>
      <c r="R29" s="16"/>
      <c r="S29" s="16"/>
      <c r="T29" s="16"/>
      <c r="U29" s="16"/>
      <c r="V29" s="16"/>
      <c r="W29" s="16"/>
      <c r="X29" s="16"/>
      <c r="Y29" s="16"/>
      <c r="Z29" s="16"/>
    </row>
    <row r="30" spans="1:26" ht="12.75" customHeight="1">
      <c r="A30" s="3"/>
      <c r="B30" s="3"/>
      <c r="C30" s="22"/>
      <c r="D30" s="3"/>
      <c r="E30" s="3"/>
      <c r="F30" s="3"/>
      <c r="G30" s="3"/>
      <c r="H30" s="3"/>
      <c r="I30" s="3"/>
      <c r="J30" s="16"/>
      <c r="K30" s="16"/>
      <c r="L30" s="16"/>
      <c r="M30" s="16"/>
      <c r="N30" s="16"/>
      <c r="O30" s="16"/>
      <c r="P30" s="16"/>
      <c r="Q30" s="16"/>
      <c r="R30" s="16"/>
      <c r="S30" s="16"/>
      <c r="T30" s="16"/>
      <c r="U30" s="16"/>
      <c r="V30" s="16"/>
      <c r="W30" s="16"/>
      <c r="X30" s="16"/>
      <c r="Y30" s="16"/>
      <c r="Z30" s="16"/>
    </row>
    <row r="31" spans="1:26" ht="12.75" customHeight="1">
      <c r="A31" s="90" t="s">
        <v>88</v>
      </c>
      <c r="B31" s="90" t="s">
        <v>25</v>
      </c>
      <c r="C31" s="105" t="s">
        <v>89</v>
      </c>
      <c r="D31" s="2912" t="s">
        <v>90</v>
      </c>
      <c r="E31" s="2897"/>
      <c r="F31" s="2897"/>
      <c r="G31" s="2897"/>
      <c r="H31" s="2897"/>
      <c r="I31" s="2884"/>
      <c r="J31" s="16"/>
      <c r="K31" s="16"/>
      <c r="L31" s="16"/>
      <c r="M31" s="16"/>
      <c r="N31" s="16"/>
      <c r="O31" s="16"/>
      <c r="P31" s="16"/>
      <c r="Q31" s="16"/>
      <c r="R31" s="16"/>
      <c r="S31" s="16"/>
      <c r="T31" s="16"/>
      <c r="U31" s="16"/>
      <c r="V31" s="16"/>
      <c r="W31" s="16"/>
      <c r="X31" s="16"/>
      <c r="Y31" s="16"/>
      <c r="Z31" s="16"/>
    </row>
    <row r="32" spans="1:26" ht="12.75" customHeight="1">
      <c r="A32" s="2183" t="s">
        <v>231</v>
      </c>
      <c r="B32" s="106"/>
      <c r="C32" s="110"/>
      <c r="D32" s="2918"/>
      <c r="E32" s="2904"/>
      <c r="F32" s="2904"/>
      <c r="G32" s="2904"/>
      <c r="H32" s="2904"/>
      <c r="I32" s="2905"/>
      <c r="J32" s="16"/>
      <c r="K32" s="16"/>
      <c r="L32" s="16"/>
      <c r="M32" s="16"/>
      <c r="N32" s="16"/>
      <c r="O32" s="16"/>
      <c r="P32" s="16"/>
      <c r="Q32" s="16"/>
      <c r="R32" s="16"/>
      <c r="S32" s="16"/>
      <c r="T32" s="16"/>
      <c r="U32" s="16"/>
      <c r="V32" s="16"/>
      <c r="W32" s="16"/>
      <c r="X32" s="16"/>
      <c r="Y32" s="16"/>
      <c r="Z32" s="16"/>
    </row>
    <row r="33" spans="1:26" ht="12.75" customHeight="1">
      <c r="A33" s="2184"/>
      <c r="B33" s="112"/>
      <c r="C33" s="111"/>
      <c r="D33" s="2919"/>
      <c r="E33" s="2920"/>
      <c r="F33" s="2920"/>
      <c r="G33" s="2920"/>
      <c r="H33" s="2920"/>
      <c r="I33" s="2921"/>
      <c r="J33" s="16"/>
      <c r="K33" s="16"/>
      <c r="L33" s="16"/>
      <c r="M33" s="16"/>
      <c r="N33" s="16"/>
      <c r="O33" s="16"/>
      <c r="P33" s="16"/>
      <c r="Q33" s="16"/>
      <c r="R33" s="16"/>
      <c r="S33" s="16"/>
      <c r="T33" s="16"/>
      <c r="U33" s="16"/>
      <c r="V33" s="16"/>
      <c r="W33" s="16"/>
      <c r="X33" s="16"/>
      <c r="Y33" s="16"/>
      <c r="Z33" s="16"/>
    </row>
    <row r="34" spans="1:26" ht="12.75" customHeight="1">
      <c r="A34" s="2185"/>
      <c r="B34" s="2186"/>
      <c r="C34" s="2187"/>
      <c r="D34" s="2922"/>
      <c r="E34" s="2909"/>
      <c r="F34" s="2909"/>
      <c r="G34" s="2909"/>
      <c r="H34" s="2909"/>
      <c r="I34" s="2910"/>
      <c r="J34" s="16"/>
      <c r="K34" s="16"/>
      <c r="L34" s="16"/>
      <c r="M34" s="16"/>
      <c r="N34" s="16"/>
      <c r="O34" s="16"/>
      <c r="P34" s="16"/>
      <c r="Q34" s="16"/>
      <c r="R34" s="16"/>
      <c r="S34" s="16"/>
      <c r="T34" s="16"/>
      <c r="U34" s="16"/>
      <c r="V34" s="16"/>
      <c r="W34" s="16"/>
      <c r="X34" s="16"/>
      <c r="Y34" s="16"/>
      <c r="Z34" s="16"/>
    </row>
    <row r="35" spans="1:26" ht="12.75" customHeight="1">
      <c r="A35" s="2188" t="s">
        <v>34</v>
      </c>
      <c r="B35" s="2189">
        <f>SUM(B32:B34)</f>
        <v>0</v>
      </c>
      <c r="C35" s="2923"/>
      <c r="D35" s="2909"/>
      <c r="E35" s="2909"/>
      <c r="F35" s="2909"/>
      <c r="G35" s="2909"/>
      <c r="H35" s="2909"/>
      <c r="I35" s="2924"/>
      <c r="J35" s="16"/>
      <c r="K35" s="16"/>
      <c r="L35" s="16"/>
      <c r="M35" s="16"/>
      <c r="N35" s="16"/>
      <c r="O35" s="16"/>
      <c r="P35" s="16"/>
      <c r="Q35" s="16"/>
      <c r="R35" s="16"/>
      <c r="S35" s="16"/>
      <c r="T35" s="16"/>
      <c r="U35" s="16"/>
      <c r="V35" s="16"/>
      <c r="W35" s="16"/>
      <c r="X35" s="16"/>
      <c r="Y35" s="16"/>
      <c r="Z35" s="16"/>
    </row>
    <row r="36" spans="1:26" ht="12.75" customHeight="1">
      <c r="A36" s="3"/>
      <c r="B36" s="3"/>
      <c r="C36" s="22"/>
      <c r="D36" s="3"/>
      <c r="E36" s="3"/>
      <c r="F36" s="3"/>
      <c r="G36" s="3"/>
      <c r="H36" s="3"/>
      <c r="I36" s="3"/>
      <c r="J36" s="16"/>
      <c r="K36" s="16"/>
      <c r="L36" s="16"/>
      <c r="M36" s="16"/>
      <c r="N36" s="16"/>
      <c r="O36" s="16"/>
      <c r="P36" s="16"/>
      <c r="Q36" s="16"/>
      <c r="R36" s="16"/>
      <c r="S36" s="16"/>
      <c r="T36" s="16"/>
      <c r="U36" s="16"/>
      <c r="V36" s="16"/>
      <c r="W36" s="16"/>
      <c r="X36" s="16"/>
      <c r="Y36" s="16"/>
      <c r="Z36" s="16"/>
    </row>
    <row r="37" spans="1:26" ht="12.75" customHeight="1">
      <c r="A37" s="2885" t="s">
        <v>367</v>
      </c>
      <c r="B37" s="2886"/>
      <c r="C37" s="2886"/>
      <c r="D37" s="2886"/>
      <c r="E37" s="2886"/>
      <c r="F37" s="2886"/>
      <c r="G37" s="2886"/>
      <c r="H37" s="2886"/>
      <c r="I37" s="2886"/>
      <c r="J37" s="16"/>
      <c r="K37" s="16"/>
      <c r="L37" s="16"/>
      <c r="M37" s="16"/>
      <c r="N37" s="16"/>
      <c r="O37" s="16"/>
      <c r="P37" s="16"/>
      <c r="Q37" s="16"/>
      <c r="R37" s="16"/>
      <c r="S37" s="16"/>
      <c r="T37" s="16"/>
      <c r="U37" s="16"/>
      <c r="V37" s="16"/>
      <c r="W37" s="16"/>
      <c r="X37" s="16"/>
      <c r="Y37" s="16"/>
      <c r="Z37" s="16"/>
    </row>
    <row r="38" spans="1:26" ht="12.75" customHeight="1">
      <c r="A38" s="3"/>
      <c r="B38" s="3"/>
      <c r="C38" s="22"/>
      <c r="D38" s="3"/>
      <c r="E38" s="3"/>
      <c r="F38" s="3"/>
      <c r="G38" s="3"/>
      <c r="H38" s="3"/>
      <c r="I38" s="3"/>
      <c r="J38" s="16"/>
      <c r="K38" s="16"/>
      <c r="L38" s="16"/>
      <c r="M38" s="16"/>
      <c r="N38" s="16"/>
      <c r="O38" s="16"/>
      <c r="P38" s="16"/>
      <c r="Q38" s="16"/>
      <c r="R38" s="16"/>
      <c r="S38" s="16"/>
      <c r="T38" s="16"/>
      <c r="U38" s="16"/>
      <c r="V38" s="16"/>
      <c r="W38" s="16"/>
      <c r="X38" s="16"/>
      <c r="Y38" s="16"/>
      <c r="Z38" s="16"/>
    </row>
    <row r="39" spans="1:26" ht="12.75" customHeight="1">
      <c r="A39" s="90" t="s">
        <v>88</v>
      </c>
      <c r="B39" s="90" t="s">
        <v>25</v>
      </c>
      <c r="C39" s="105" t="s">
        <v>89</v>
      </c>
      <c r="D39" s="2912" t="s">
        <v>90</v>
      </c>
      <c r="E39" s="2897"/>
      <c r="F39" s="2897"/>
      <c r="G39" s="2897"/>
      <c r="H39" s="2897"/>
      <c r="I39" s="2884"/>
      <c r="J39" s="16"/>
      <c r="K39" s="16"/>
      <c r="L39" s="16"/>
      <c r="M39" s="16"/>
      <c r="N39" s="16"/>
      <c r="O39" s="16"/>
      <c r="P39" s="16"/>
      <c r="Q39" s="16"/>
      <c r="R39" s="16"/>
      <c r="S39" s="16"/>
      <c r="T39" s="16"/>
      <c r="U39" s="16"/>
      <c r="V39" s="16"/>
      <c r="W39" s="16"/>
      <c r="X39" s="16"/>
      <c r="Y39" s="16"/>
      <c r="Z39" s="16"/>
    </row>
    <row r="40" spans="1:26" ht="12.75" customHeight="1">
      <c r="A40" s="2183" t="s">
        <v>232</v>
      </c>
      <c r="B40" s="106"/>
      <c r="C40" s="110"/>
      <c r="D40" s="2913"/>
      <c r="E40" s="2891"/>
      <c r="F40" s="2891"/>
      <c r="G40" s="2891"/>
      <c r="H40" s="2891"/>
      <c r="I40" s="2914"/>
      <c r="J40" s="16"/>
      <c r="K40" s="16"/>
      <c r="L40" s="16"/>
      <c r="M40" s="16"/>
      <c r="N40" s="16"/>
      <c r="O40" s="16"/>
      <c r="P40" s="16"/>
      <c r="Q40" s="16"/>
      <c r="R40" s="16"/>
      <c r="S40" s="16"/>
      <c r="T40" s="16"/>
      <c r="U40" s="16"/>
      <c r="V40" s="16"/>
      <c r="W40" s="16"/>
      <c r="X40" s="16"/>
      <c r="Y40" s="16"/>
      <c r="Z40" s="16"/>
    </row>
    <row r="41" spans="1:26" ht="12.75" customHeight="1">
      <c r="A41" s="2190"/>
      <c r="B41" s="108"/>
      <c r="C41" s="113"/>
      <c r="D41" s="2915"/>
      <c r="E41" s="2888"/>
      <c r="F41" s="2888"/>
      <c r="G41" s="2888"/>
      <c r="H41" s="2888"/>
      <c r="I41" s="2907"/>
      <c r="J41" s="16"/>
      <c r="K41" s="16"/>
      <c r="L41" s="16"/>
      <c r="M41" s="16"/>
      <c r="N41" s="16"/>
      <c r="O41" s="16"/>
      <c r="P41" s="16"/>
      <c r="Q41" s="16"/>
      <c r="R41" s="16"/>
      <c r="S41" s="16"/>
      <c r="T41" s="16"/>
      <c r="U41" s="16"/>
      <c r="V41" s="16"/>
      <c r="W41" s="16"/>
      <c r="X41" s="16"/>
      <c r="Y41" s="16"/>
      <c r="Z41" s="16"/>
    </row>
    <row r="42" spans="1:26" ht="12.75" customHeight="1">
      <c r="A42" s="2190"/>
      <c r="B42" s="108"/>
      <c r="C42" s="113"/>
      <c r="D42" s="2915"/>
      <c r="E42" s="2888"/>
      <c r="F42" s="2888"/>
      <c r="G42" s="2888"/>
      <c r="H42" s="2888"/>
      <c r="I42" s="2907"/>
      <c r="J42" s="16"/>
      <c r="K42" s="16"/>
      <c r="L42" s="16"/>
      <c r="M42" s="16"/>
      <c r="N42" s="16"/>
      <c r="O42" s="16"/>
      <c r="P42" s="16"/>
      <c r="Q42" s="16"/>
      <c r="R42" s="16"/>
      <c r="S42" s="16"/>
      <c r="T42" s="16"/>
      <c r="U42" s="16"/>
      <c r="V42" s="16"/>
      <c r="W42" s="16"/>
      <c r="X42" s="16"/>
      <c r="Y42" s="16"/>
      <c r="Z42" s="16"/>
    </row>
    <row r="43" spans="1:26" ht="12.75" customHeight="1">
      <c r="A43" s="109" t="s">
        <v>34</v>
      </c>
      <c r="B43" s="91">
        <f>SUM(B40:B42)</f>
        <v>0</v>
      </c>
      <c r="C43" s="2916"/>
      <c r="D43" s="2897"/>
      <c r="E43" s="2897"/>
      <c r="F43" s="2897"/>
      <c r="G43" s="2897"/>
      <c r="H43" s="2897"/>
      <c r="I43" s="2884"/>
      <c r="J43" s="16"/>
      <c r="K43" s="16"/>
      <c r="L43" s="16"/>
      <c r="M43" s="16"/>
      <c r="N43" s="16"/>
      <c r="O43" s="16"/>
      <c r="P43" s="16"/>
      <c r="Q43" s="16"/>
      <c r="R43" s="16"/>
      <c r="S43" s="16"/>
      <c r="T43" s="16"/>
      <c r="U43" s="16"/>
      <c r="V43" s="16"/>
      <c r="W43" s="16"/>
      <c r="X43" s="16"/>
      <c r="Y43" s="16"/>
      <c r="Z43" s="16"/>
    </row>
    <row r="44" spans="1:26" ht="12.75" customHeight="1">
      <c r="A44" s="3"/>
      <c r="B44" s="3"/>
      <c r="C44" s="22"/>
      <c r="D44" s="3"/>
      <c r="E44" s="3"/>
      <c r="F44" s="3"/>
      <c r="G44" s="3"/>
      <c r="H44" s="3"/>
      <c r="I44" s="3"/>
      <c r="J44" s="16"/>
      <c r="K44" s="16"/>
      <c r="L44" s="16"/>
      <c r="M44" s="16"/>
      <c r="N44" s="16"/>
      <c r="O44" s="16"/>
      <c r="P44" s="16"/>
      <c r="Q44" s="16"/>
      <c r="R44" s="16"/>
      <c r="S44" s="16"/>
      <c r="T44" s="16"/>
      <c r="U44" s="16"/>
      <c r="V44" s="16"/>
      <c r="W44" s="16"/>
      <c r="X44" s="16"/>
      <c r="Y44" s="16"/>
      <c r="Z44" s="16"/>
    </row>
    <row r="45" spans="1:26" ht="12.75" customHeight="1">
      <c r="A45" s="2885" t="s">
        <v>369</v>
      </c>
      <c r="B45" s="2886"/>
      <c r="C45" s="2886"/>
      <c r="D45" s="2886"/>
      <c r="E45" s="2886"/>
      <c r="F45" s="2886"/>
      <c r="G45" s="2886"/>
      <c r="H45" s="2886"/>
      <c r="I45" s="2886"/>
      <c r="J45" s="16"/>
      <c r="K45" s="16"/>
      <c r="L45" s="16"/>
      <c r="M45" s="16"/>
      <c r="N45" s="16"/>
      <c r="O45" s="16"/>
      <c r="P45" s="16"/>
      <c r="Q45" s="16"/>
      <c r="R45" s="16"/>
      <c r="S45" s="16"/>
      <c r="T45" s="16"/>
      <c r="U45" s="16"/>
      <c r="V45" s="16"/>
      <c r="W45" s="16"/>
      <c r="X45" s="16"/>
      <c r="Y45" s="16"/>
      <c r="Z45" s="16"/>
    </row>
    <row r="46" spans="1:26" ht="12.75" customHeight="1">
      <c r="A46" s="3"/>
      <c r="B46" s="3"/>
      <c r="C46" s="22"/>
      <c r="D46" s="3"/>
      <c r="E46" s="3"/>
      <c r="F46" s="3"/>
      <c r="G46" s="3"/>
      <c r="H46" s="3"/>
      <c r="I46" s="3"/>
      <c r="J46" s="16"/>
      <c r="K46" s="16"/>
      <c r="L46" s="16"/>
      <c r="M46" s="16"/>
      <c r="N46" s="16"/>
      <c r="O46" s="16"/>
      <c r="P46" s="16"/>
      <c r="Q46" s="16"/>
      <c r="R46" s="16"/>
      <c r="S46" s="16"/>
      <c r="T46" s="16"/>
      <c r="U46" s="16"/>
      <c r="V46" s="16"/>
      <c r="W46" s="16"/>
      <c r="X46" s="16"/>
      <c r="Y46" s="16"/>
      <c r="Z46" s="16"/>
    </row>
    <row r="47" spans="1:26" ht="12.75" customHeight="1">
      <c r="A47" s="90" t="s">
        <v>25</v>
      </c>
      <c r="B47" s="105" t="s">
        <v>370</v>
      </c>
      <c r="C47" s="2902" t="s">
        <v>91</v>
      </c>
      <c r="D47" s="2897"/>
      <c r="E47" s="2897"/>
      <c r="F47" s="2897"/>
      <c r="G47" s="2897"/>
      <c r="H47" s="2897"/>
      <c r="I47" s="2884"/>
      <c r="J47" s="16"/>
      <c r="K47" s="16"/>
      <c r="L47" s="16"/>
      <c r="M47" s="16"/>
      <c r="N47" s="16"/>
      <c r="O47" s="16"/>
      <c r="P47" s="16"/>
      <c r="Q47" s="16"/>
      <c r="R47" s="16"/>
      <c r="S47" s="16"/>
      <c r="T47" s="16"/>
      <c r="U47" s="16"/>
      <c r="V47" s="16"/>
      <c r="W47" s="16"/>
      <c r="X47" s="16"/>
      <c r="Y47" s="16"/>
      <c r="Z47" s="16"/>
    </row>
    <row r="48" spans="1:26" ht="12.75" customHeight="1">
      <c r="A48" s="107" t="s">
        <v>233</v>
      </c>
      <c r="B48" s="2191"/>
      <c r="C48" s="2903"/>
      <c r="D48" s="2904"/>
      <c r="E48" s="2904"/>
      <c r="F48" s="2904"/>
      <c r="G48" s="2904"/>
      <c r="H48" s="2904"/>
      <c r="I48" s="2905"/>
      <c r="J48" s="16"/>
      <c r="K48" s="16"/>
      <c r="L48" s="16"/>
      <c r="M48" s="16"/>
      <c r="N48" s="16"/>
      <c r="O48" s="16"/>
      <c r="P48" s="16"/>
      <c r="Q48" s="16"/>
      <c r="R48" s="16"/>
      <c r="S48" s="16"/>
      <c r="T48" s="16"/>
      <c r="U48" s="16"/>
      <c r="V48" s="16"/>
      <c r="W48" s="16"/>
      <c r="X48" s="16"/>
      <c r="Y48" s="16"/>
      <c r="Z48" s="16"/>
    </row>
    <row r="49" spans="1:26" ht="12.75" customHeight="1">
      <c r="A49" s="2192"/>
      <c r="B49" s="108"/>
      <c r="C49" s="2906"/>
      <c r="D49" s="2888"/>
      <c r="E49" s="2888"/>
      <c r="F49" s="2888"/>
      <c r="G49" s="2888"/>
      <c r="H49" s="2888"/>
      <c r="I49" s="2907"/>
      <c r="J49" s="16"/>
      <c r="K49" s="16"/>
      <c r="L49" s="16"/>
      <c r="M49" s="16"/>
      <c r="N49" s="16"/>
      <c r="O49" s="16"/>
      <c r="P49" s="16"/>
      <c r="Q49" s="16"/>
      <c r="R49" s="16"/>
      <c r="S49" s="16"/>
      <c r="T49" s="16"/>
      <c r="U49" s="16"/>
      <c r="V49" s="16"/>
      <c r="W49" s="16"/>
      <c r="X49" s="16"/>
      <c r="Y49" s="16"/>
      <c r="Z49" s="16"/>
    </row>
    <row r="50" spans="1:26" ht="12.75" customHeight="1">
      <c r="A50" s="2193"/>
      <c r="B50" s="2194"/>
      <c r="C50" s="2908"/>
      <c r="D50" s="2909"/>
      <c r="E50" s="2909"/>
      <c r="F50" s="2909"/>
      <c r="G50" s="2909"/>
      <c r="H50" s="2909"/>
      <c r="I50" s="2910"/>
      <c r="J50" s="16"/>
      <c r="K50" s="16"/>
      <c r="L50" s="16"/>
      <c r="M50" s="16"/>
      <c r="N50" s="16"/>
      <c r="O50" s="16"/>
      <c r="P50" s="16"/>
      <c r="Q50" s="16"/>
      <c r="R50" s="16"/>
      <c r="S50" s="16"/>
      <c r="T50" s="16"/>
      <c r="U50" s="16"/>
      <c r="V50" s="16"/>
      <c r="W50" s="16"/>
      <c r="X50" s="16"/>
      <c r="Y50" s="16"/>
      <c r="Z50" s="16"/>
    </row>
    <row r="51" spans="1:26" ht="12.75" customHeight="1">
      <c r="A51" s="91" t="e">
        <f t="shared" ref="A51:B51" si="2">A48+A49+A50</f>
        <v>#VALUE!</v>
      </c>
      <c r="B51" s="91">
        <f t="shared" si="2"/>
        <v>0</v>
      </c>
      <c r="C51" s="2911" t="s">
        <v>34</v>
      </c>
      <c r="D51" s="2897"/>
      <c r="E51" s="2897"/>
      <c r="F51" s="2897"/>
      <c r="G51" s="2897"/>
      <c r="H51" s="2897"/>
      <c r="I51" s="2884"/>
      <c r="J51" s="16"/>
      <c r="K51" s="16"/>
      <c r="L51" s="16"/>
      <c r="M51" s="16"/>
      <c r="N51" s="16"/>
      <c r="O51" s="16"/>
      <c r="P51" s="16"/>
      <c r="Q51" s="16"/>
      <c r="R51" s="16"/>
      <c r="S51" s="16"/>
      <c r="T51" s="16"/>
      <c r="U51" s="16"/>
      <c r="V51" s="16"/>
      <c r="W51" s="16"/>
      <c r="X51" s="16"/>
      <c r="Y51" s="16"/>
      <c r="Z51" s="16"/>
    </row>
    <row r="52" spans="1:26" ht="12.75" customHeight="1">
      <c r="A52" s="3"/>
      <c r="B52" s="3"/>
      <c r="C52" s="22"/>
      <c r="D52" s="3"/>
      <c r="E52" s="3"/>
      <c r="F52" s="3"/>
      <c r="G52" s="3"/>
      <c r="H52" s="3"/>
      <c r="I52" s="3"/>
      <c r="J52" s="16"/>
      <c r="K52" s="16"/>
      <c r="L52" s="16"/>
      <c r="M52" s="16"/>
      <c r="N52" s="16"/>
      <c r="O52" s="16"/>
      <c r="P52" s="16"/>
      <c r="Q52" s="16"/>
      <c r="R52" s="16"/>
      <c r="S52" s="16"/>
      <c r="T52" s="16"/>
      <c r="U52" s="16"/>
      <c r="V52" s="16"/>
      <c r="W52" s="16"/>
      <c r="X52" s="16"/>
      <c r="Y52" s="16"/>
      <c r="Z52" s="16"/>
    </row>
    <row r="53" spans="1:26" ht="12.75" customHeight="1">
      <c r="A53" s="2885" t="s">
        <v>372</v>
      </c>
      <c r="B53" s="2886"/>
      <c r="C53" s="2886"/>
      <c r="D53" s="2886"/>
      <c r="E53" s="2886"/>
      <c r="F53" s="2886"/>
      <c r="G53" s="2886"/>
      <c r="H53" s="2886"/>
      <c r="I53" s="2886"/>
      <c r="J53" s="16"/>
      <c r="K53" s="16"/>
      <c r="L53" s="16"/>
      <c r="M53" s="16"/>
      <c r="N53" s="16"/>
      <c r="O53" s="16"/>
      <c r="P53" s="16"/>
      <c r="Q53" s="16"/>
      <c r="R53" s="16"/>
      <c r="S53" s="16"/>
      <c r="T53" s="16"/>
      <c r="U53" s="16"/>
      <c r="V53" s="16"/>
      <c r="W53" s="16"/>
      <c r="X53" s="16"/>
      <c r="Y53" s="16"/>
      <c r="Z53" s="16"/>
    </row>
    <row r="54" spans="1:26" ht="12.75" customHeight="1">
      <c r="A54" s="3" t="s">
        <v>1480</v>
      </c>
      <c r="B54" s="3"/>
      <c r="C54" s="22"/>
      <c r="D54" s="3"/>
      <c r="E54" s="3"/>
      <c r="F54" s="3"/>
      <c r="G54" s="3"/>
      <c r="H54" s="3"/>
      <c r="I54" s="3"/>
      <c r="J54" s="16"/>
      <c r="K54" s="16"/>
      <c r="L54" s="16"/>
      <c r="M54" s="16"/>
      <c r="N54" s="16"/>
      <c r="O54" s="16"/>
      <c r="P54" s="16"/>
      <c r="Q54" s="16"/>
      <c r="R54" s="16"/>
      <c r="S54" s="16"/>
      <c r="T54" s="16"/>
      <c r="U54" s="16"/>
      <c r="V54" s="16"/>
      <c r="W54" s="16"/>
      <c r="X54" s="16"/>
      <c r="Y54" s="16"/>
      <c r="Z54" s="16"/>
    </row>
    <row r="55" spans="1:26" ht="34.5" customHeight="1">
      <c r="A55" s="2898" t="s">
        <v>373</v>
      </c>
      <c r="B55" s="2884"/>
      <c r="C55" s="2195" t="s">
        <v>227</v>
      </c>
      <c r="D55" s="2195" t="s">
        <v>137</v>
      </c>
      <c r="E55" s="2195" t="s">
        <v>138</v>
      </c>
      <c r="F55" s="2195" t="s">
        <v>374</v>
      </c>
      <c r="G55" s="2195" t="s">
        <v>228</v>
      </c>
      <c r="H55" s="11"/>
      <c r="I55" s="11"/>
      <c r="J55" s="16"/>
      <c r="K55" s="16"/>
      <c r="L55" s="16"/>
      <c r="M55" s="16"/>
      <c r="N55" s="16"/>
      <c r="O55" s="16"/>
      <c r="P55" s="16"/>
      <c r="Q55" s="16"/>
      <c r="R55" s="16"/>
      <c r="S55" s="16"/>
      <c r="T55" s="16"/>
      <c r="U55" s="16"/>
      <c r="V55" s="16"/>
      <c r="W55" s="16"/>
      <c r="X55" s="16"/>
      <c r="Y55" s="16"/>
      <c r="Z55" s="16"/>
    </row>
    <row r="56" spans="1:26" ht="12.75" customHeight="1">
      <c r="A56" s="2899" t="s">
        <v>1481</v>
      </c>
      <c r="B56" s="2900"/>
      <c r="C56" s="2196" t="s">
        <v>1482</v>
      </c>
      <c r="D56" s="2197">
        <v>465500</v>
      </c>
      <c r="E56" s="2197">
        <v>0</v>
      </c>
      <c r="F56" s="2198" t="s">
        <v>1483</v>
      </c>
      <c r="G56" s="2199">
        <v>43951</v>
      </c>
      <c r="H56" s="3"/>
      <c r="I56" s="3"/>
      <c r="J56" s="16"/>
      <c r="K56" s="16"/>
      <c r="L56" s="16"/>
      <c r="M56" s="16"/>
      <c r="N56" s="16"/>
      <c r="O56" s="16"/>
      <c r="P56" s="16"/>
      <c r="Q56" s="16"/>
      <c r="R56" s="16"/>
      <c r="S56" s="16"/>
      <c r="T56" s="16"/>
      <c r="U56" s="16"/>
      <c r="V56" s="16"/>
      <c r="W56" s="16"/>
      <c r="X56" s="16"/>
      <c r="Y56" s="16"/>
      <c r="Z56" s="16"/>
    </row>
    <row r="57" spans="1:26" ht="12.75" customHeight="1">
      <c r="A57" s="2893" t="s">
        <v>1481</v>
      </c>
      <c r="B57" s="2889"/>
      <c r="C57" s="2200" t="s">
        <v>1484</v>
      </c>
      <c r="D57" s="2201">
        <v>0</v>
      </c>
      <c r="E57" s="2201">
        <v>342140</v>
      </c>
      <c r="F57" s="2202" t="s">
        <v>1483</v>
      </c>
      <c r="G57" s="2203">
        <v>43951</v>
      </c>
      <c r="H57" s="3"/>
      <c r="I57" s="3"/>
      <c r="J57" s="16"/>
      <c r="K57" s="16"/>
      <c r="L57" s="16"/>
      <c r="M57" s="16"/>
      <c r="N57" s="16"/>
      <c r="O57" s="16"/>
      <c r="P57" s="16"/>
      <c r="Q57" s="16"/>
      <c r="R57" s="16"/>
      <c r="S57" s="16"/>
      <c r="T57" s="16"/>
      <c r="U57" s="16"/>
      <c r="V57" s="16"/>
      <c r="W57" s="16"/>
      <c r="X57" s="16"/>
      <c r="Y57" s="16"/>
      <c r="Z57" s="16"/>
    </row>
    <row r="58" spans="1:26" ht="12.75" customHeight="1">
      <c r="A58" s="2893" t="s">
        <v>1481</v>
      </c>
      <c r="B58" s="2889"/>
      <c r="C58" s="2200" t="s">
        <v>1485</v>
      </c>
      <c r="D58" s="2201">
        <v>0</v>
      </c>
      <c r="E58" s="2201">
        <v>116360</v>
      </c>
      <c r="F58" s="2202" t="s">
        <v>1483</v>
      </c>
      <c r="G58" s="2203">
        <v>43951</v>
      </c>
      <c r="H58" s="3"/>
      <c r="I58" s="3"/>
      <c r="J58" s="16"/>
      <c r="K58" s="16"/>
      <c r="L58" s="16"/>
      <c r="M58" s="16"/>
      <c r="N58" s="16"/>
      <c r="O58" s="16"/>
      <c r="P58" s="16"/>
      <c r="Q58" s="16"/>
      <c r="R58" s="16"/>
      <c r="S58" s="16"/>
      <c r="T58" s="16"/>
      <c r="U58" s="16"/>
      <c r="V58" s="16"/>
      <c r="W58" s="16"/>
      <c r="X58" s="16"/>
      <c r="Y58" s="16"/>
      <c r="Z58" s="16"/>
    </row>
    <row r="59" spans="1:26" ht="12.75" customHeight="1">
      <c r="A59" s="2893" t="s">
        <v>1481</v>
      </c>
      <c r="B59" s="2889"/>
      <c r="C59" s="2200" t="s">
        <v>1486</v>
      </c>
      <c r="D59" s="2201">
        <v>0</v>
      </c>
      <c r="E59" s="2201">
        <v>7000</v>
      </c>
      <c r="F59" s="2202" t="s">
        <v>1483</v>
      </c>
      <c r="G59" s="2203">
        <v>43951</v>
      </c>
      <c r="H59" s="3"/>
      <c r="I59" s="3"/>
      <c r="J59" s="16"/>
      <c r="K59" s="16"/>
      <c r="L59" s="16"/>
      <c r="M59" s="16"/>
      <c r="N59" s="16"/>
      <c r="O59" s="16"/>
      <c r="P59" s="16"/>
      <c r="Q59" s="16"/>
      <c r="R59" s="16"/>
      <c r="S59" s="16"/>
      <c r="T59" s="16"/>
      <c r="U59" s="16"/>
      <c r="V59" s="16"/>
      <c r="W59" s="16"/>
      <c r="X59" s="16"/>
      <c r="Y59" s="16"/>
      <c r="Z59" s="16"/>
    </row>
    <row r="60" spans="1:26" ht="12.75" customHeight="1">
      <c r="A60" s="2893" t="s">
        <v>1487</v>
      </c>
      <c r="B60" s="2889"/>
      <c r="C60" s="2200" t="s">
        <v>1482</v>
      </c>
      <c r="D60" s="2201">
        <v>115000</v>
      </c>
      <c r="E60" s="2201">
        <v>0</v>
      </c>
      <c r="F60" s="2202" t="s">
        <v>1066</v>
      </c>
      <c r="G60" s="2203">
        <v>43888</v>
      </c>
      <c r="H60" s="3"/>
      <c r="I60" s="3"/>
      <c r="J60" s="16"/>
      <c r="K60" s="16"/>
      <c r="L60" s="16"/>
      <c r="M60" s="16"/>
      <c r="N60" s="16"/>
      <c r="O60" s="16"/>
      <c r="P60" s="16"/>
      <c r="Q60" s="16"/>
      <c r="R60" s="16"/>
      <c r="S60" s="16"/>
      <c r="T60" s="16"/>
      <c r="U60" s="16"/>
      <c r="V60" s="16"/>
      <c r="W60" s="16"/>
      <c r="X60" s="16"/>
      <c r="Y60" s="16"/>
      <c r="Z60" s="16"/>
    </row>
    <row r="61" spans="1:26" ht="12.75" customHeight="1">
      <c r="A61" s="2893" t="s">
        <v>1487</v>
      </c>
      <c r="B61" s="2889"/>
      <c r="C61" s="2200" t="s">
        <v>1488</v>
      </c>
      <c r="D61" s="2201">
        <v>0</v>
      </c>
      <c r="E61" s="2201">
        <v>115000</v>
      </c>
      <c r="F61" s="2202" t="s">
        <v>1066</v>
      </c>
      <c r="G61" s="2203">
        <v>43889</v>
      </c>
      <c r="H61" s="3"/>
      <c r="I61" s="3"/>
      <c r="J61" s="16"/>
      <c r="K61" s="16"/>
      <c r="L61" s="16"/>
      <c r="M61" s="16"/>
      <c r="N61" s="16"/>
      <c r="O61" s="16"/>
      <c r="P61" s="16"/>
      <c r="Q61" s="16"/>
      <c r="R61" s="16"/>
      <c r="S61" s="16"/>
      <c r="T61" s="16"/>
      <c r="U61" s="16"/>
      <c r="V61" s="16"/>
      <c r="W61" s="16"/>
      <c r="X61" s="16"/>
      <c r="Y61" s="16"/>
      <c r="Z61" s="16"/>
    </row>
    <row r="62" spans="1:26" ht="12.75" customHeight="1">
      <c r="A62" s="2893" t="s">
        <v>1489</v>
      </c>
      <c r="B62" s="2889"/>
      <c r="C62" s="2200" t="s">
        <v>1482</v>
      </c>
      <c r="D62" s="2201">
        <v>70000</v>
      </c>
      <c r="E62" s="2201">
        <v>0</v>
      </c>
      <c r="F62" s="2202" t="s">
        <v>1490</v>
      </c>
      <c r="G62" s="2203">
        <v>43852</v>
      </c>
      <c r="H62" s="3"/>
      <c r="I62" s="3"/>
      <c r="J62" s="16"/>
      <c r="K62" s="16"/>
      <c r="L62" s="16"/>
      <c r="M62" s="16"/>
      <c r="N62" s="16"/>
      <c r="O62" s="16"/>
      <c r="P62" s="16"/>
      <c r="Q62" s="16"/>
      <c r="R62" s="16"/>
      <c r="S62" s="16"/>
      <c r="T62" s="16"/>
      <c r="U62" s="16"/>
      <c r="V62" s="16"/>
      <c r="W62" s="16"/>
      <c r="X62" s="16"/>
      <c r="Y62" s="16"/>
      <c r="Z62" s="16"/>
    </row>
    <row r="63" spans="1:26" ht="12.75" customHeight="1">
      <c r="A63" s="2893" t="s">
        <v>1489</v>
      </c>
      <c r="B63" s="2889"/>
      <c r="C63" s="2200" t="s">
        <v>1488</v>
      </c>
      <c r="D63" s="2201">
        <v>0</v>
      </c>
      <c r="E63" s="2201">
        <v>70000</v>
      </c>
      <c r="F63" s="2202" t="s">
        <v>1490</v>
      </c>
      <c r="G63" s="2203">
        <v>43852</v>
      </c>
      <c r="H63" s="3"/>
      <c r="I63" s="3"/>
      <c r="J63" s="16"/>
      <c r="K63" s="16"/>
      <c r="L63" s="16"/>
      <c r="M63" s="16"/>
      <c r="N63" s="16"/>
      <c r="O63" s="16"/>
      <c r="P63" s="16"/>
      <c r="Q63" s="16"/>
      <c r="R63" s="16"/>
      <c r="S63" s="16"/>
      <c r="T63" s="16"/>
      <c r="U63" s="16"/>
      <c r="V63" s="16"/>
      <c r="W63" s="16"/>
      <c r="X63" s="16"/>
      <c r="Y63" s="16"/>
      <c r="Z63" s="16"/>
    </row>
    <row r="64" spans="1:26" ht="12.75" customHeight="1">
      <c r="A64" s="2901" t="s">
        <v>1491</v>
      </c>
      <c r="B64" s="2889"/>
      <c r="C64" s="2200" t="s">
        <v>1482</v>
      </c>
      <c r="D64" s="2201">
        <v>78617.5</v>
      </c>
      <c r="E64" s="2201">
        <v>0</v>
      </c>
      <c r="F64" s="2202" t="s">
        <v>1492</v>
      </c>
      <c r="G64" s="2203">
        <v>44012</v>
      </c>
      <c r="H64" s="3"/>
      <c r="I64" s="3"/>
      <c r="J64" s="16"/>
      <c r="K64" s="16"/>
      <c r="L64" s="16"/>
      <c r="M64" s="16"/>
      <c r="N64" s="16"/>
      <c r="O64" s="16"/>
      <c r="P64" s="16"/>
      <c r="Q64" s="16"/>
      <c r="R64" s="16"/>
      <c r="S64" s="16"/>
      <c r="T64" s="16"/>
      <c r="U64" s="16"/>
      <c r="V64" s="16"/>
      <c r="W64" s="16"/>
      <c r="X64" s="16"/>
      <c r="Y64" s="16"/>
      <c r="Z64" s="16"/>
    </row>
    <row r="65" spans="1:26" ht="12.75" customHeight="1">
      <c r="A65" s="2901" t="s">
        <v>1491</v>
      </c>
      <c r="B65" s="2889"/>
      <c r="C65" s="2200" t="s">
        <v>1488</v>
      </c>
      <c r="D65" s="2201">
        <v>0</v>
      </c>
      <c r="E65" s="2201">
        <v>45917.5</v>
      </c>
      <c r="F65" s="2202" t="s">
        <v>1492</v>
      </c>
      <c r="G65" s="2203">
        <v>44012</v>
      </c>
      <c r="H65" s="3"/>
      <c r="I65" s="3"/>
      <c r="J65" s="16"/>
      <c r="K65" s="16"/>
      <c r="L65" s="16"/>
      <c r="M65" s="16"/>
      <c r="N65" s="16"/>
      <c r="O65" s="16"/>
      <c r="P65" s="16"/>
      <c r="Q65" s="16"/>
      <c r="R65" s="16"/>
      <c r="S65" s="16"/>
      <c r="T65" s="16"/>
      <c r="U65" s="16"/>
      <c r="V65" s="16"/>
      <c r="W65" s="16"/>
      <c r="X65" s="16"/>
      <c r="Y65" s="16"/>
      <c r="Z65" s="16"/>
    </row>
    <row r="66" spans="1:26" ht="12.75" customHeight="1">
      <c r="A66" s="2901" t="s">
        <v>1491</v>
      </c>
      <c r="B66" s="2889"/>
      <c r="C66" s="2200" t="s">
        <v>1493</v>
      </c>
      <c r="D66" s="2201">
        <v>0</v>
      </c>
      <c r="E66" s="2201">
        <v>32700</v>
      </c>
      <c r="F66" s="2202" t="s">
        <v>1492</v>
      </c>
      <c r="G66" s="2203">
        <v>44012</v>
      </c>
      <c r="H66" s="3"/>
      <c r="I66" s="3"/>
      <c r="J66" s="16"/>
      <c r="K66" s="16"/>
      <c r="L66" s="16"/>
      <c r="M66" s="16"/>
      <c r="N66" s="16"/>
      <c r="O66" s="16"/>
      <c r="P66" s="16"/>
      <c r="Q66" s="16"/>
      <c r="R66" s="16"/>
      <c r="S66" s="16"/>
      <c r="T66" s="16"/>
      <c r="U66" s="16"/>
      <c r="V66" s="16"/>
      <c r="W66" s="16"/>
      <c r="X66" s="16"/>
      <c r="Y66" s="16"/>
      <c r="Z66" s="16"/>
    </row>
    <row r="67" spans="1:26" ht="12.75" customHeight="1">
      <c r="A67" s="2893" t="s">
        <v>1494</v>
      </c>
      <c r="B67" s="2889"/>
      <c r="C67" s="2200" t="s">
        <v>1493</v>
      </c>
      <c r="D67" s="2201">
        <v>0</v>
      </c>
      <c r="E67" s="2201">
        <v>-21000</v>
      </c>
      <c r="F67" s="2202">
        <v>0</v>
      </c>
      <c r="G67" s="2203">
        <v>44012</v>
      </c>
      <c r="H67" s="3"/>
      <c r="I67" s="3"/>
      <c r="J67" s="16"/>
      <c r="K67" s="16"/>
      <c r="L67" s="16"/>
      <c r="M67" s="16"/>
      <c r="N67" s="16"/>
      <c r="O67" s="16"/>
      <c r="P67" s="16"/>
      <c r="Q67" s="16"/>
      <c r="R67" s="16"/>
      <c r="S67" s="16"/>
      <c r="T67" s="16"/>
      <c r="U67" s="16"/>
      <c r="V67" s="16"/>
      <c r="W67" s="16"/>
      <c r="X67" s="16"/>
      <c r="Y67" s="16"/>
      <c r="Z67" s="16"/>
    </row>
    <row r="68" spans="1:26" ht="12.75" customHeight="1">
      <c r="A68" s="2893" t="s">
        <v>1494</v>
      </c>
      <c r="B68" s="2889"/>
      <c r="C68" s="2200" t="s">
        <v>1495</v>
      </c>
      <c r="D68" s="2201">
        <v>0</v>
      </c>
      <c r="E68" s="2201">
        <v>10000</v>
      </c>
      <c r="F68" s="2202">
        <v>0</v>
      </c>
      <c r="G68" s="2203">
        <v>44012</v>
      </c>
      <c r="H68" s="3"/>
      <c r="I68" s="3"/>
      <c r="J68" s="16"/>
      <c r="K68" s="16"/>
      <c r="L68" s="16"/>
      <c r="M68" s="16"/>
      <c r="N68" s="16"/>
      <c r="O68" s="16"/>
      <c r="P68" s="16"/>
      <c r="Q68" s="16"/>
      <c r="R68" s="16"/>
      <c r="S68" s="16"/>
      <c r="T68" s="16"/>
      <c r="U68" s="16"/>
      <c r="V68" s="16"/>
      <c r="W68" s="16"/>
      <c r="X68" s="16"/>
      <c r="Y68" s="16"/>
      <c r="Z68" s="16"/>
    </row>
    <row r="69" spans="1:26" ht="12.75" customHeight="1">
      <c r="A69" s="2893" t="s">
        <v>1494</v>
      </c>
      <c r="B69" s="2889"/>
      <c r="C69" s="2200" t="s">
        <v>1496</v>
      </c>
      <c r="D69" s="2201">
        <v>0</v>
      </c>
      <c r="E69" s="2201">
        <v>11000</v>
      </c>
      <c r="F69" s="2202">
        <v>0</v>
      </c>
      <c r="G69" s="2203">
        <v>44012</v>
      </c>
      <c r="H69" s="3"/>
      <c r="I69" s="3"/>
      <c r="J69" s="16"/>
      <c r="K69" s="16"/>
      <c r="L69" s="16"/>
      <c r="M69" s="16"/>
      <c r="N69" s="16"/>
      <c r="O69" s="16"/>
      <c r="P69" s="16"/>
      <c r="Q69" s="16"/>
      <c r="R69" s="16"/>
      <c r="S69" s="16"/>
      <c r="T69" s="16"/>
      <c r="U69" s="16"/>
      <c r="V69" s="16"/>
      <c r="W69" s="16"/>
      <c r="X69" s="16"/>
      <c r="Y69" s="16"/>
      <c r="Z69" s="16"/>
    </row>
    <row r="70" spans="1:26" ht="12.75" customHeight="1">
      <c r="A70" s="2893" t="s">
        <v>1497</v>
      </c>
      <c r="B70" s="2889"/>
      <c r="C70" s="2200" t="s">
        <v>1498</v>
      </c>
      <c r="D70" s="2201">
        <v>15000</v>
      </c>
      <c r="E70" s="2201">
        <v>0</v>
      </c>
      <c r="F70" s="2202">
        <v>0</v>
      </c>
      <c r="G70" s="2203">
        <v>44012</v>
      </c>
      <c r="H70" s="3"/>
      <c r="I70" s="3"/>
      <c r="J70" s="16"/>
      <c r="K70" s="16"/>
      <c r="L70" s="16"/>
      <c r="M70" s="16"/>
      <c r="N70" s="16"/>
      <c r="O70" s="16"/>
      <c r="P70" s="16"/>
      <c r="Q70" s="16"/>
      <c r="R70" s="16"/>
      <c r="S70" s="16"/>
      <c r="T70" s="16"/>
      <c r="U70" s="16"/>
      <c r="V70" s="16"/>
      <c r="W70" s="16"/>
      <c r="X70" s="16"/>
      <c r="Y70" s="16"/>
      <c r="Z70" s="16"/>
    </row>
    <row r="71" spans="1:26" ht="12.75" customHeight="1">
      <c r="A71" s="2893" t="s">
        <v>1497</v>
      </c>
      <c r="B71" s="2889"/>
      <c r="C71" s="2200" t="s">
        <v>1499</v>
      </c>
      <c r="D71" s="2201">
        <v>0</v>
      </c>
      <c r="E71" s="2201">
        <v>15000</v>
      </c>
      <c r="F71" s="2202">
        <v>0</v>
      </c>
      <c r="G71" s="2203">
        <v>44012</v>
      </c>
      <c r="H71" s="3"/>
      <c r="I71" s="3"/>
      <c r="J71" s="16"/>
      <c r="K71" s="16"/>
      <c r="L71" s="16"/>
      <c r="M71" s="16"/>
      <c r="N71" s="16"/>
      <c r="O71" s="16"/>
      <c r="P71" s="16"/>
      <c r="Q71" s="16"/>
      <c r="R71" s="16"/>
      <c r="S71" s="16"/>
      <c r="T71" s="16"/>
      <c r="U71" s="16"/>
      <c r="V71" s="16"/>
      <c r="W71" s="16"/>
      <c r="X71" s="16"/>
      <c r="Y71" s="16"/>
      <c r="Z71" s="16"/>
    </row>
    <row r="72" spans="1:26" ht="12.75" customHeight="1">
      <c r="A72" s="2893" t="s">
        <v>1500</v>
      </c>
      <c r="B72" s="2889"/>
      <c r="C72" s="2200" t="s">
        <v>1498</v>
      </c>
      <c r="D72" s="2201">
        <v>3355</v>
      </c>
      <c r="E72" s="2201">
        <v>0</v>
      </c>
      <c r="F72" s="2202">
        <v>0</v>
      </c>
      <c r="G72" s="2203">
        <v>44012</v>
      </c>
      <c r="H72" s="3"/>
      <c r="I72" s="3"/>
      <c r="J72" s="16"/>
      <c r="K72" s="16"/>
      <c r="L72" s="16"/>
      <c r="M72" s="16"/>
      <c r="N72" s="16"/>
      <c r="O72" s="16"/>
      <c r="P72" s="16"/>
      <c r="Q72" s="16"/>
      <c r="R72" s="16"/>
      <c r="S72" s="16"/>
      <c r="T72" s="16"/>
      <c r="U72" s="16"/>
      <c r="V72" s="16"/>
      <c r="W72" s="16"/>
      <c r="X72" s="16"/>
      <c r="Y72" s="16"/>
      <c r="Z72" s="16"/>
    </row>
    <row r="73" spans="1:26" ht="12.75" customHeight="1">
      <c r="A73" s="2893" t="s">
        <v>1500</v>
      </c>
      <c r="B73" s="2889"/>
      <c r="C73" s="2200" t="s">
        <v>1488</v>
      </c>
      <c r="D73" s="2201">
        <v>0</v>
      </c>
      <c r="E73" s="2201">
        <v>3355</v>
      </c>
      <c r="F73" s="2202">
        <v>0</v>
      </c>
      <c r="G73" s="2203">
        <v>44012</v>
      </c>
      <c r="H73" s="3"/>
      <c r="I73" s="3"/>
      <c r="J73" s="16"/>
      <c r="K73" s="16"/>
      <c r="L73" s="16"/>
      <c r="M73" s="16"/>
      <c r="N73" s="16"/>
      <c r="O73" s="16"/>
      <c r="P73" s="16"/>
      <c r="Q73" s="16"/>
      <c r="R73" s="16"/>
      <c r="S73" s="16"/>
      <c r="T73" s="16"/>
      <c r="U73" s="16"/>
      <c r="V73" s="16"/>
      <c r="W73" s="16"/>
      <c r="X73" s="16"/>
      <c r="Y73" s="16"/>
      <c r="Z73" s="16"/>
    </row>
    <row r="74" spans="1:26" ht="12.75" customHeight="1">
      <c r="A74" s="2893" t="s">
        <v>1501</v>
      </c>
      <c r="B74" s="2889"/>
      <c r="C74" s="2200" t="s">
        <v>1493</v>
      </c>
      <c r="D74" s="2201">
        <v>0</v>
      </c>
      <c r="E74" s="2201">
        <v>-100000</v>
      </c>
      <c r="F74" s="2202">
        <v>0</v>
      </c>
      <c r="G74" s="2203">
        <v>44012</v>
      </c>
      <c r="H74" s="3"/>
      <c r="I74" s="3"/>
      <c r="J74" s="16"/>
      <c r="K74" s="16"/>
      <c r="L74" s="16"/>
      <c r="M74" s="16"/>
      <c r="N74" s="16"/>
      <c r="O74" s="16"/>
      <c r="P74" s="16"/>
      <c r="Q74" s="16"/>
      <c r="R74" s="16"/>
      <c r="S74" s="16"/>
      <c r="T74" s="16"/>
      <c r="U74" s="16"/>
      <c r="V74" s="16"/>
      <c r="W74" s="16"/>
      <c r="X74" s="16"/>
      <c r="Y74" s="16"/>
      <c r="Z74" s="16"/>
    </row>
    <row r="75" spans="1:26" ht="12.75" customHeight="1">
      <c r="A75" s="2893" t="s">
        <v>1501</v>
      </c>
      <c r="B75" s="2889"/>
      <c r="C75" s="2200" t="s">
        <v>1488</v>
      </c>
      <c r="D75" s="2201">
        <v>0</v>
      </c>
      <c r="E75" s="2201">
        <v>100000</v>
      </c>
      <c r="F75" s="2202">
        <v>0</v>
      </c>
      <c r="G75" s="2203">
        <v>44012</v>
      </c>
      <c r="H75" s="3"/>
      <c r="I75" s="3"/>
      <c r="J75" s="16"/>
      <c r="K75" s="16"/>
      <c r="L75" s="16"/>
      <c r="M75" s="16"/>
      <c r="N75" s="16"/>
      <c r="O75" s="16"/>
      <c r="P75" s="16"/>
      <c r="Q75" s="16"/>
      <c r="R75" s="16"/>
      <c r="S75" s="16"/>
      <c r="T75" s="16"/>
      <c r="U75" s="16"/>
      <c r="V75" s="16"/>
      <c r="W75" s="16"/>
      <c r="X75" s="16"/>
      <c r="Y75" s="16"/>
      <c r="Z75" s="16"/>
    </row>
    <row r="76" spans="1:26" ht="12.75" customHeight="1">
      <c r="A76" s="2893" t="s">
        <v>1502</v>
      </c>
      <c r="B76" s="2889"/>
      <c r="C76" s="2200" t="s">
        <v>1498</v>
      </c>
      <c r="D76" s="2201">
        <v>20000</v>
      </c>
      <c r="E76" s="2201">
        <v>0</v>
      </c>
      <c r="F76" s="2202">
        <v>0</v>
      </c>
      <c r="G76" s="2203">
        <v>44012</v>
      </c>
      <c r="H76" s="3"/>
      <c r="I76" s="3"/>
      <c r="J76" s="16"/>
      <c r="K76" s="16"/>
      <c r="L76" s="16"/>
      <c r="M76" s="16"/>
      <c r="N76" s="16"/>
      <c r="O76" s="16"/>
      <c r="P76" s="16"/>
      <c r="Q76" s="16"/>
      <c r="R76" s="16"/>
      <c r="S76" s="16"/>
      <c r="T76" s="16"/>
      <c r="U76" s="16"/>
      <c r="V76" s="16"/>
      <c r="W76" s="16"/>
      <c r="X76" s="16"/>
      <c r="Y76" s="16"/>
      <c r="Z76" s="16"/>
    </row>
    <row r="77" spans="1:26" ht="12.75" customHeight="1">
      <c r="A77" s="2893" t="s">
        <v>1502</v>
      </c>
      <c r="B77" s="2889"/>
      <c r="C77" s="2200" t="s">
        <v>1503</v>
      </c>
      <c r="D77" s="2201">
        <v>-20000</v>
      </c>
      <c r="E77" s="2201">
        <v>0</v>
      </c>
      <c r="F77" s="2202">
        <v>0</v>
      </c>
      <c r="G77" s="2203">
        <v>44012</v>
      </c>
      <c r="H77" s="3"/>
      <c r="I77" s="3"/>
      <c r="J77" s="16"/>
      <c r="K77" s="16"/>
      <c r="L77" s="16"/>
      <c r="M77" s="16"/>
      <c r="N77" s="16"/>
      <c r="O77" s="16"/>
      <c r="P77" s="16"/>
      <c r="Q77" s="16"/>
      <c r="R77" s="16"/>
      <c r="S77" s="16"/>
      <c r="T77" s="16"/>
      <c r="U77" s="16"/>
      <c r="V77" s="16"/>
      <c r="W77" s="16"/>
      <c r="X77" s="16"/>
      <c r="Y77" s="16"/>
      <c r="Z77" s="16"/>
    </row>
    <row r="78" spans="1:26" ht="12.75" customHeight="1">
      <c r="A78" s="2893" t="s">
        <v>1504</v>
      </c>
      <c r="B78" s="2889"/>
      <c r="C78" s="2200" t="s">
        <v>1482</v>
      </c>
      <c r="D78" s="2201">
        <v>1270000</v>
      </c>
      <c r="E78" s="2201">
        <v>0</v>
      </c>
      <c r="F78" s="2202" t="s">
        <v>1505</v>
      </c>
      <c r="G78" s="2203">
        <v>44135</v>
      </c>
      <c r="H78" s="3"/>
      <c r="I78" s="3"/>
      <c r="J78" s="16"/>
      <c r="K78" s="16"/>
      <c r="L78" s="16"/>
      <c r="M78" s="16"/>
      <c r="N78" s="16"/>
      <c r="O78" s="16"/>
      <c r="P78" s="16"/>
      <c r="Q78" s="16"/>
      <c r="R78" s="16"/>
      <c r="S78" s="16"/>
      <c r="T78" s="16"/>
      <c r="U78" s="16"/>
      <c r="V78" s="16"/>
      <c r="W78" s="16"/>
      <c r="X78" s="16"/>
      <c r="Y78" s="16"/>
      <c r="Z78" s="16"/>
    </row>
    <row r="79" spans="1:26" ht="12.75" customHeight="1">
      <c r="A79" s="2893" t="s">
        <v>1506</v>
      </c>
      <c r="B79" s="2889"/>
      <c r="C79" s="2200" t="s">
        <v>1493</v>
      </c>
      <c r="D79" s="2201">
        <v>0</v>
      </c>
      <c r="E79" s="2201">
        <v>1270000</v>
      </c>
      <c r="F79" s="2202" t="s">
        <v>1505</v>
      </c>
      <c r="G79" s="2203">
        <v>44135</v>
      </c>
      <c r="H79" s="3"/>
      <c r="I79" s="3"/>
      <c r="J79" s="16"/>
      <c r="K79" s="16"/>
      <c r="L79" s="16"/>
      <c r="M79" s="16"/>
      <c r="N79" s="16"/>
      <c r="O79" s="16"/>
      <c r="P79" s="16"/>
      <c r="Q79" s="16"/>
      <c r="R79" s="16"/>
      <c r="S79" s="16"/>
      <c r="T79" s="16"/>
      <c r="U79" s="16"/>
      <c r="V79" s="16"/>
      <c r="W79" s="16"/>
      <c r="X79" s="16"/>
      <c r="Y79" s="16"/>
      <c r="Z79" s="16"/>
    </row>
    <row r="80" spans="1:26" ht="12.75" customHeight="1">
      <c r="A80" s="2893" t="s">
        <v>1507</v>
      </c>
      <c r="B80" s="2889"/>
      <c r="C80" s="2200" t="s">
        <v>1508</v>
      </c>
      <c r="D80" s="2201">
        <v>0</v>
      </c>
      <c r="E80" s="2201">
        <v>4254</v>
      </c>
      <c r="F80" s="2202" t="s">
        <v>1509</v>
      </c>
      <c r="G80" s="2203">
        <v>44196</v>
      </c>
      <c r="H80" s="3"/>
      <c r="I80" s="3"/>
      <c r="J80" s="16"/>
      <c r="K80" s="16"/>
      <c r="L80" s="16"/>
      <c r="M80" s="16"/>
      <c r="N80" s="16"/>
      <c r="O80" s="16"/>
      <c r="P80" s="16"/>
      <c r="Q80" s="16"/>
      <c r="R80" s="16"/>
      <c r="S80" s="16"/>
      <c r="T80" s="16"/>
      <c r="U80" s="16"/>
      <c r="V80" s="16"/>
      <c r="W80" s="16"/>
      <c r="X80" s="16"/>
      <c r="Y80" s="16"/>
      <c r="Z80" s="16"/>
    </row>
    <row r="81" spans="1:26" ht="12.75" customHeight="1">
      <c r="A81" s="2893" t="s">
        <v>1507</v>
      </c>
      <c r="B81" s="2889"/>
      <c r="C81" s="2200" t="s">
        <v>1510</v>
      </c>
      <c r="D81" s="2201">
        <v>0</v>
      </c>
      <c r="E81" s="2201">
        <v>-4254</v>
      </c>
      <c r="F81" s="2202" t="s">
        <v>1509</v>
      </c>
      <c r="G81" s="2203">
        <v>44196</v>
      </c>
      <c r="H81" s="3"/>
      <c r="I81" s="3"/>
      <c r="J81" s="16"/>
      <c r="K81" s="16"/>
      <c r="L81" s="16"/>
      <c r="M81" s="16"/>
      <c r="N81" s="16"/>
      <c r="O81" s="16"/>
      <c r="P81" s="16"/>
      <c r="Q81" s="16"/>
      <c r="R81" s="16"/>
      <c r="S81" s="16"/>
      <c r="T81" s="16"/>
      <c r="U81" s="16"/>
      <c r="V81" s="16"/>
      <c r="W81" s="16"/>
      <c r="X81" s="16"/>
      <c r="Y81" s="16"/>
      <c r="Z81" s="16"/>
    </row>
    <row r="82" spans="1:26" ht="12.75" customHeight="1">
      <c r="A82" s="2893" t="s">
        <v>1511</v>
      </c>
      <c r="B82" s="2889"/>
      <c r="C82" s="2200" t="s">
        <v>1482</v>
      </c>
      <c r="D82" s="2201">
        <v>-350000</v>
      </c>
      <c r="E82" s="2201">
        <v>0</v>
      </c>
      <c r="F82" s="2202" t="s">
        <v>1509</v>
      </c>
      <c r="G82" s="2203">
        <v>44196</v>
      </c>
      <c r="H82" s="3"/>
      <c r="I82" s="3"/>
      <c r="J82" s="16"/>
      <c r="K82" s="16"/>
      <c r="L82" s="16"/>
      <c r="M82" s="16"/>
      <c r="N82" s="16"/>
      <c r="O82" s="16"/>
      <c r="P82" s="16"/>
      <c r="Q82" s="16"/>
      <c r="R82" s="16"/>
      <c r="S82" s="16"/>
      <c r="T82" s="16"/>
      <c r="U82" s="16"/>
      <c r="V82" s="16"/>
      <c r="W82" s="16"/>
      <c r="X82" s="16"/>
      <c r="Y82" s="16"/>
      <c r="Z82" s="16"/>
    </row>
    <row r="83" spans="1:26" ht="12.75" customHeight="1">
      <c r="A83" s="2893" t="s">
        <v>1511</v>
      </c>
      <c r="B83" s="2889"/>
      <c r="C83" s="2200" t="s">
        <v>1484</v>
      </c>
      <c r="D83" s="2201">
        <v>0</v>
      </c>
      <c r="E83" s="2201">
        <v>-350000</v>
      </c>
      <c r="F83" s="2202" t="s">
        <v>1509</v>
      </c>
      <c r="G83" s="2203">
        <v>44196</v>
      </c>
      <c r="H83" s="3"/>
      <c r="I83" s="3"/>
      <c r="J83" s="16"/>
      <c r="K83" s="16"/>
      <c r="L83" s="16"/>
      <c r="M83" s="16"/>
      <c r="N83" s="16"/>
      <c r="O83" s="16"/>
      <c r="P83" s="16"/>
      <c r="Q83" s="16"/>
      <c r="R83" s="16"/>
      <c r="S83" s="16"/>
      <c r="T83" s="16"/>
      <c r="U83" s="16"/>
      <c r="V83" s="16"/>
      <c r="W83" s="16"/>
      <c r="X83" s="16"/>
      <c r="Y83" s="16"/>
      <c r="Z83" s="16"/>
    </row>
    <row r="84" spans="1:26" ht="12.75" customHeight="1">
      <c r="A84" s="2893" t="s">
        <v>235</v>
      </c>
      <c r="B84" s="2889"/>
      <c r="C84" s="2200" t="s">
        <v>1510</v>
      </c>
      <c r="D84" s="2201">
        <v>0</v>
      </c>
      <c r="E84" s="2201">
        <v>-220000</v>
      </c>
      <c r="F84" s="2202" t="s">
        <v>1512</v>
      </c>
      <c r="G84" s="2203">
        <v>44196</v>
      </c>
      <c r="H84" s="3"/>
      <c r="I84" s="3"/>
      <c r="J84" s="16"/>
      <c r="K84" s="16"/>
      <c r="L84" s="16"/>
      <c r="M84" s="16"/>
      <c r="N84" s="16"/>
      <c r="O84" s="16"/>
      <c r="P84" s="16"/>
      <c r="Q84" s="16"/>
      <c r="R84" s="16"/>
      <c r="S84" s="16"/>
      <c r="T84" s="16"/>
      <c r="U84" s="16"/>
      <c r="V84" s="16"/>
      <c r="W84" s="16"/>
      <c r="X84" s="16"/>
      <c r="Y84" s="16"/>
      <c r="Z84" s="16"/>
    </row>
    <row r="85" spans="1:26" ht="12.75" customHeight="1">
      <c r="A85" s="2893" t="s">
        <v>235</v>
      </c>
      <c r="B85" s="2889"/>
      <c r="C85" s="2200" t="s">
        <v>1493</v>
      </c>
      <c r="D85" s="2201">
        <v>0</v>
      </c>
      <c r="E85" s="2201">
        <v>220000</v>
      </c>
      <c r="F85" s="2202" t="s">
        <v>1512</v>
      </c>
      <c r="G85" s="2203">
        <v>44196</v>
      </c>
      <c r="H85" s="3"/>
      <c r="I85" s="3"/>
      <c r="J85" s="16"/>
      <c r="K85" s="16"/>
      <c r="L85" s="16"/>
      <c r="M85" s="16"/>
      <c r="N85" s="16"/>
      <c r="O85" s="16"/>
      <c r="P85" s="16"/>
      <c r="Q85" s="16"/>
      <c r="R85" s="16"/>
      <c r="S85" s="16"/>
      <c r="T85" s="16"/>
      <c r="U85" s="16"/>
      <c r="V85" s="16"/>
      <c r="W85" s="16"/>
      <c r="X85" s="16"/>
      <c r="Y85" s="16"/>
      <c r="Z85" s="16"/>
    </row>
    <row r="86" spans="1:26" ht="12.75" customHeight="1">
      <c r="A86" s="2893" t="s">
        <v>235</v>
      </c>
      <c r="B86" s="2889"/>
      <c r="C86" s="2200" t="s">
        <v>1510</v>
      </c>
      <c r="D86" s="2201">
        <v>0</v>
      </c>
      <c r="E86" s="2201">
        <v>-18500</v>
      </c>
      <c r="F86" s="2202" t="s">
        <v>1513</v>
      </c>
      <c r="G86" s="2203">
        <v>44196</v>
      </c>
      <c r="H86" s="3"/>
      <c r="I86" s="3"/>
      <c r="J86" s="16"/>
      <c r="K86" s="16"/>
      <c r="L86" s="16"/>
      <c r="M86" s="16"/>
      <c r="N86" s="16"/>
      <c r="O86" s="16"/>
      <c r="P86" s="16"/>
      <c r="Q86" s="16"/>
      <c r="R86" s="16"/>
      <c r="S86" s="16"/>
      <c r="T86" s="16"/>
      <c r="U86" s="16"/>
      <c r="V86" s="16"/>
      <c r="W86" s="16"/>
      <c r="X86" s="16"/>
      <c r="Y86" s="16"/>
      <c r="Z86" s="16"/>
    </row>
    <row r="87" spans="1:26" ht="12.75" customHeight="1">
      <c r="A87" s="2893" t="s">
        <v>235</v>
      </c>
      <c r="B87" s="2889"/>
      <c r="C87" s="2200" t="s">
        <v>1493</v>
      </c>
      <c r="D87" s="2201">
        <v>0</v>
      </c>
      <c r="E87" s="2201">
        <v>18500</v>
      </c>
      <c r="F87" s="2202" t="s">
        <v>1513</v>
      </c>
      <c r="G87" s="2203">
        <v>44196</v>
      </c>
      <c r="H87" s="3"/>
      <c r="I87" s="3"/>
      <c r="J87" s="16"/>
      <c r="K87" s="16"/>
      <c r="L87" s="16"/>
      <c r="M87" s="16"/>
      <c r="N87" s="16"/>
      <c r="O87" s="16"/>
      <c r="P87" s="16"/>
      <c r="Q87" s="16"/>
      <c r="R87" s="16"/>
      <c r="S87" s="16"/>
      <c r="T87" s="16"/>
      <c r="U87" s="16"/>
      <c r="V87" s="16"/>
      <c r="W87" s="16"/>
      <c r="X87" s="16"/>
      <c r="Y87" s="16"/>
      <c r="Z87" s="16"/>
    </row>
    <row r="88" spans="1:26" ht="12.75" customHeight="1">
      <c r="A88" s="2901" t="s">
        <v>1491</v>
      </c>
      <c r="B88" s="2889"/>
      <c r="C88" s="2200" t="s">
        <v>1482</v>
      </c>
      <c r="D88" s="2201">
        <v>1561382.5</v>
      </c>
      <c r="E88" s="2201">
        <v>0</v>
      </c>
      <c r="F88" s="2202" t="s">
        <v>1492</v>
      </c>
      <c r="G88" s="2203">
        <v>44196</v>
      </c>
      <c r="H88" s="3"/>
      <c r="I88" s="3"/>
      <c r="J88" s="16"/>
      <c r="K88" s="16"/>
      <c r="L88" s="16"/>
      <c r="M88" s="16"/>
      <c r="N88" s="16"/>
      <c r="O88" s="16"/>
      <c r="P88" s="16"/>
      <c r="Q88" s="16"/>
      <c r="R88" s="16"/>
      <c r="S88" s="16"/>
      <c r="T88" s="16"/>
      <c r="U88" s="16"/>
      <c r="V88" s="16"/>
      <c r="W88" s="16"/>
      <c r="X88" s="16"/>
      <c r="Y88" s="16"/>
      <c r="Z88" s="16"/>
    </row>
    <row r="89" spans="1:26" ht="12.75" customHeight="1">
      <c r="A89" s="2901" t="s">
        <v>1491</v>
      </c>
      <c r="B89" s="2889"/>
      <c r="C89" s="2200" t="s">
        <v>1514</v>
      </c>
      <c r="D89" s="2201">
        <v>0</v>
      </c>
      <c r="E89" s="2201">
        <v>44448</v>
      </c>
      <c r="F89" s="2202" t="s">
        <v>1492</v>
      </c>
      <c r="G89" s="2203">
        <v>44196</v>
      </c>
      <c r="H89" s="3"/>
      <c r="I89" s="3"/>
      <c r="J89" s="16"/>
      <c r="K89" s="16"/>
      <c r="L89" s="16"/>
      <c r="M89" s="16"/>
      <c r="N89" s="16"/>
      <c r="O89" s="16"/>
      <c r="P89" s="16"/>
      <c r="Q89" s="16"/>
      <c r="R89" s="16"/>
      <c r="S89" s="16"/>
      <c r="T89" s="16"/>
      <c r="U89" s="16"/>
      <c r="V89" s="16"/>
      <c r="W89" s="16"/>
      <c r="X89" s="16"/>
      <c r="Y89" s="16"/>
      <c r="Z89" s="16"/>
    </row>
    <row r="90" spans="1:26" ht="12.75" customHeight="1">
      <c r="A90" s="2901" t="s">
        <v>1491</v>
      </c>
      <c r="B90" s="2889"/>
      <c r="C90" s="2200" t="s">
        <v>1488</v>
      </c>
      <c r="D90" s="2201">
        <v>0</v>
      </c>
      <c r="E90" s="2201">
        <v>176454.64</v>
      </c>
      <c r="F90" s="2202" t="s">
        <v>1492</v>
      </c>
      <c r="G90" s="2203">
        <v>44196</v>
      </c>
      <c r="H90" s="3"/>
      <c r="I90" s="3"/>
      <c r="J90" s="16"/>
      <c r="K90" s="16"/>
      <c r="L90" s="16"/>
      <c r="M90" s="16"/>
      <c r="N90" s="16"/>
      <c r="O90" s="16"/>
      <c r="P90" s="16"/>
      <c r="Q90" s="16"/>
      <c r="R90" s="16"/>
      <c r="S90" s="16"/>
      <c r="T90" s="16"/>
      <c r="U90" s="16"/>
      <c r="V90" s="16"/>
      <c r="W90" s="16"/>
      <c r="X90" s="16"/>
      <c r="Y90" s="16"/>
      <c r="Z90" s="16"/>
    </row>
    <row r="91" spans="1:26" ht="12.75" customHeight="1">
      <c r="A91" s="2901" t="s">
        <v>1491</v>
      </c>
      <c r="B91" s="2889"/>
      <c r="C91" s="2200" t="s">
        <v>1493</v>
      </c>
      <c r="D91" s="2201">
        <v>0</v>
      </c>
      <c r="E91" s="2201">
        <v>24585</v>
      </c>
      <c r="F91" s="2202" t="s">
        <v>1492</v>
      </c>
      <c r="G91" s="2203">
        <v>44196</v>
      </c>
      <c r="H91" s="3"/>
      <c r="I91" s="3"/>
      <c r="J91" s="16"/>
      <c r="K91" s="16"/>
      <c r="L91" s="16"/>
      <c r="M91" s="16"/>
      <c r="N91" s="16"/>
      <c r="O91" s="16"/>
      <c r="P91" s="16"/>
      <c r="Q91" s="16"/>
      <c r="R91" s="16"/>
      <c r="S91" s="16"/>
      <c r="T91" s="16"/>
      <c r="U91" s="16"/>
      <c r="V91" s="16"/>
      <c r="W91" s="16"/>
      <c r="X91" s="16"/>
      <c r="Y91" s="16"/>
      <c r="Z91" s="16"/>
    </row>
    <row r="92" spans="1:26" ht="12.75" customHeight="1">
      <c r="A92" s="2901" t="s">
        <v>1491</v>
      </c>
      <c r="B92" s="2889"/>
      <c r="C92" s="2200" t="s">
        <v>1515</v>
      </c>
      <c r="D92" s="2201">
        <v>0</v>
      </c>
      <c r="E92" s="2201">
        <v>3691</v>
      </c>
      <c r="F92" s="2202" t="s">
        <v>1492</v>
      </c>
      <c r="G92" s="2203">
        <v>44196</v>
      </c>
      <c r="H92" s="3"/>
      <c r="I92" s="3"/>
      <c r="J92" s="16"/>
      <c r="K92" s="16"/>
      <c r="L92" s="16"/>
      <c r="M92" s="16"/>
      <c r="N92" s="16"/>
      <c r="O92" s="16"/>
      <c r="P92" s="16"/>
      <c r="Q92" s="16"/>
      <c r="R92" s="16"/>
      <c r="S92" s="16"/>
      <c r="T92" s="16"/>
      <c r="U92" s="16"/>
      <c r="V92" s="16"/>
      <c r="W92" s="16"/>
      <c r="X92" s="16"/>
      <c r="Y92" s="16"/>
      <c r="Z92" s="16"/>
    </row>
    <row r="93" spans="1:26" ht="12.75" customHeight="1">
      <c r="A93" s="2901" t="s">
        <v>1491</v>
      </c>
      <c r="B93" s="2889"/>
      <c r="C93" s="2200" t="s">
        <v>1516</v>
      </c>
      <c r="D93" s="2201">
        <v>0</v>
      </c>
      <c r="E93" s="2201">
        <v>1312203.8600000001</v>
      </c>
      <c r="F93" s="2202" t="s">
        <v>1492</v>
      </c>
      <c r="G93" s="2203">
        <v>44196</v>
      </c>
      <c r="H93" s="3"/>
      <c r="I93" s="3"/>
      <c r="J93" s="16"/>
      <c r="K93" s="16"/>
      <c r="L93" s="16"/>
      <c r="M93" s="16"/>
      <c r="N93" s="16"/>
      <c r="O93" s="16"/>
      <c r="P93" s="16"/>
      <c r="Q93" s="16"/>
      <c r="R93" s="16"/>
      <c r="S93" s="16"/>
      <c r="T93" s="16"/>
      <c r="U93" s="16"/>
      <c r="V93" s="16"/>
      <c r="W93" s="16"/>
      <c r="X93" s="16"/>
      <c r="Y93" s="16"/>
      <c r="Z93" s="16"/>
    </row>
    <row r="94" spans="1:26" ht="12.75" customHeight="1">
      <c r="A94" s="2893" t="s">
        <v>213</v>
      </c>
      <c r="B94" s="2889"/>
      <c r="C94" s="2200" t="s">
        <v>1517</v>
      </c>
      <c r="D94" s="2201">
        <v>5500</v>
      </c>
      <c r="E94" s="2201">
        <v>0</v>
      </c>
      <c r="F94" s="2202">
        <v>0</v>
      </c>
      <c r="G94" s="2203">
        <v>44196</v>
      </c>
      <c r="H94" s="3"/>
      <c r="I94" s="3"/>
      <c r="J94" s="16"/>
      <c r="K94" s="16"/>
      <c r="L94" s="16"/>
      <c r="M94" s="16"/>
      <c r="N94" s="16"/>
      <c r="O94" s="16"/>
      <c r="P94" s="16"/>
      <c r="Q94" s="16"/>
      <c r="R94" s="16"/>
      <c r="S94" s="16"/>
      <c r="T94" s="16"/>
      <c r="U94" s="16"/>
      <c r="V94" s="16"/>
      <c r="W94" s="16"/>
      <c r="X94" s="16"/>
      <c r="Y94" s="16"/>
      <c r="Z94" s="16"/>
    </row>
    <row r="95" spans="1:26" ht="12.75" customHeight="1">
      <c r="A95" s="2893" t="s">
        <v>213</v>
      </c>
      <c r="B95" s="2889"/>
      <c r="C95" s="2200" t="s">
        <v>1484</v>
      </c>
      <c r="D95" s="2201">
        <v>0</v>
      </c>
      <c r="E95" s="2201">
        <v>5500</v>
      </c>
      <c r="F95" s="2202">
        <v>0</v>
      </c>
      <c r="G95" s="2203">
        <v>44196</v>
      </c>
      <c r="H95" s="3"/>
      <c r="I95" s="3"/>
      <c r="J95" s="16"/>
      <c r="K95" s="16"/>
      <c r="L95" s="16"/>
      <c r="M95" s="16"/>
      <c r="N95" s="16"/>
      <c r="O95" s="16"/>
      <c r="P95" s="16"/>
      <c r="Q95" s="16"/>
      <c r="R95" s="16"/>
      <c r="S95" s="16"/>
      <c r="T95" s="16"/>
      <c r="U95" s="16"/>
      <c r="V95" s="16"/>
      <c r="W95" s="16"/>
      <c r="X95" s="16"/>
      <c r="Y95" s="16"/>
      <c r="Z95" s="16"/>
    </row>
    <row r="96" spans="1:26" ht="12.75" customHeight="1">
      <c r="A96" s="2893" t="s">
        <v>1518</v>
      </c>
      <c r="B96" s="2889"/>
      <c r="C96" s="2200" t="s">
        <v>1517</v>
      </c>
      <c r="D96" s="2201">
        <v>3000</v>
      </c>
      <c r="E96" s="2201">
        <v>0</v>
      </c>
      <c r="F96" s="2202">
        <v>0</v>
      </c>
      <c r="G96" s="2203">
        <v>44196</v>
      </c>
      <c r="H96" s="3"/>
      <c r="I96" s="3"/>
      <c r="J96" s="16"/>
      <c r="K96" s="16"/>
      <c r="L96" s="16"/>
      <c r="M96" s="16"/>
      <c r="N96" s="16"/>
      <c r="O96" s="16"/>
      <c r="P96" s="16"/>
      <c r="Q96" s="16"/>
      <c r="R96" s="16"/>
      <c r="S96" s="16"/>
      <c r="T96" s="16"/>
      <c r="U96" s="16"/>
      <c r="V96" s="16"/>
      <c r="W96" s="16"/>
      <c r="X96" s="16"/>
      <c r="Y96" s="16"/>
      <c r="Z96" s="16"/>
    </row>
    <row r="97" spans="1:26" ht="12.75" customHeight="1">
      <c r="A97" s="2893" t="s">
        <v>1518</v>
      </c>
      <c r="B97" s="2889"/>
      <c r="C97" s="2200" t="s">
        <v>1484</v>
      </c>
      <c r="D97" s="2201">
        <v>0</v>
      </c>
      <c r="E97" s="2201">
        <v>3000</v>
      </c>
      <c r="F97" s="2202">
        <v>0</v>
      </c>
      <c r="G97" s="2203">
        <v>44196</v>
      </c>
      <c r="H97" s="3"/>
      <c r="I97" s="3"/>
      <c r="J97" s="16"/>
      <c r="K97" s="16"/>
      <c r="L97" s="16"/>
      <c r="M97" s="16"/>
      <c r="N97" s="16"/>
      <c r="O97" s="16"/>
      <c r="P97" s="16"/>
      <c r="Q97" s="16"/>
      <c r="R97" s="16"/>
      <c r="S97" s="16"/>
      <c r="T97" s="16"/>
      <c r="U97" s="16"/>
      <c r="V97" s="16"/>
      <c r="W97" s="16"/>
      <c r="X97" s="16"/>
      <c r="Y97" s="16"/>
      <c r="Z97" s="16"/>
    </row>
    <row r="98" spans="1:26" ht="12.75" customHeight="1">
      <c r="A98" s="2893" t="s">
        <v>234</v>
      </c>
      <c r="B98" s="2889"/>
      <c r="C98" s="2200" t="s">
        <v>1485</v>
      </c>
      <c r="D98" s="2201">
        <v>0</v>
      </c>
      <c r="E98" s="2201">
        <v>-400</v>
      </c>
      <c r="F98" s="2202">
        <v>0</v>
      </c>
      <c r="G98" s="2203">
        <v>44196</v>
      </c>
      <c r="H98" s="3"/>
      <c r="I98" s="3"/>
      <c r="J98" s="16"/>
      <c r="K98" s="16"/>
      <c r="L98" s="16"/>
      <c r="M98" s="16"/>
      <c r="N98" s="16"/>
      <c r="O98" s="16"/>
      <c r="P98" s="16"/>
      <c r="Q98" s="16"/>
      <c r="R98" s="16"/>
      <c r="S98" s="16"/>
      <c r="T98" s="16"/>
      <c r="U98" s="16"/>
      <c r="V98" s="16"/>
      <c r="W98" s="16"/>
      <c r="X98" s="16"/>
      <c r="Y98" s="16"/>
      <c r="Z98" s="16"/>
    </row>
    <row r="99" spans="1:26" ht="12.75" customHeight="1">
      <c r="A99" s="2893" t="s">
        <v>234</v>
      </c>
      <c r="B99" s="2889"/>
      <c r="C99" s="2200" t="s">
        <v>1486</v>
      </c>
      <c r="D99" s="2201">
        <v>0</v>
      </c>
      <c r="E99" s="2201">
        <v>400</v>
      </c>
      <c r="F99" s="2202">
        <v>0</v>
      </c>
      <c r="G99" s="2203">
        <v>44196</v>
      </c>
      <c r="H99" s="3"/>
      <c r="I99" s="3"/>
      <c r="J99" s="16"/>
      <c r="K99" s="16"/>
      <c r="L99" s="16"/>
      <c r="M99" s="16"/>
      <c r="N99" s="16"/>
      <c r="O99" s="16"/>
      <c r="P99" s="16"/>
      <c r="Q99" s="16"/>
      <c r="R99" s="16"/>
      <c r="S99" s="16"/>
      <c r="T99" s="16"/>
      <c r="U99" s="16"/>
      <c r="V99" s="16"/>
      <c r="W99" s="16"/>
      <c r="X99" s="16"/>
      <c r="Y99" s="16"/>
      <c r="Z99" s="16"/>
    </row>
    <row r="100" spans="1:26" ht="12.75" customHeight="1">
      <c r="A100" s="2893" t="s">
        <v>1519</v>
      </c>
      <c r="B100" s="2889"/>
      <c r="C100" s="2200" t="s">
        <v>1503</v>
      </c>
      <c r="D100" s="2201">
        <v>-3638133.49</v>
      </c>
      <c r="E100" s="2201">
        <v>0</v>
      </c>
      <c r="F100" s="2202">
        <v>0</v>
      </c>
      <c r="G100" s="2203">
        <v>44196</v>
      </c>
      <c r="H100" s="3"/>
      <c r="I100" s="3"/>
      <c r="J100" s="16"/>
      <c r="K100" s="16"/>
      <c r="L100" s="16"/>
      <c r="M100" s="16"/>
      <c r="N100" s="16"/>
      <c r="O100" s="16"/>
      <c r="P100" s="16"/>
      <c r="Q100" s="16"/>
      <c r="R100" s="16"/>
      <c r="S100" s="16"/>
      <c r="T100" s="16"/>
      <c r="U100" s="16"/>
      <c r="V100" s="16"/>
      <c r="W100" s="16"/>
      <c r="X100" s="16"/>
      <c r="Y100" s="16"/>
      <c r="Z100" s="16"/>
    </row>
    <row r="101" spans="1:26" ht="12.75" customHeight="1">
      <c r="A101" s="2893" t="s">
        <v>1519</v>
      </c>
      <c r="B101" s="2889"/>
      <c r="C101" s="2200" t="s">
        <v>1520</v>
      </c>
      <c r="D101" s="2201">
        <v>-1000</v>
      </c>
      <c r="E101" s="2201">
        <v>0</v>
      </c>
      <c r="F101" s="2202">
        <v>0</v>
      </c>
      <c r="G101" s="2203">
        <v>44196</v>
      </c>
      <c r="H101" s="3"/>
      <c r="I101" s="3"/>
      <c r="J101" s="16"/>
      <c r="K101" s="16"/>
      <c r="L101" s="16"/>
      <c r="M101" s="16"/>
      <c r="N101" s="16"/>
      <c r="O101" s="16"/>
      <c r="P101" s="16"/>
      <c r="Q101" s="16"/>
      <c r="R101" s="16"/>
      <c r="S101" s="16"/>
      <c r="T101" s="16"/>
      <c r="U101" s="16"/>
      <c r="V101" s="16"/>
      <c r="W101" s="16"/>
      <c r="X101" s="16"/>
      <c r="Y101" s="16"/>
      <c r="Z101" s="16"/>
    </row>
    <row r="102" spans="1:26" ht="12.75" customHeight="1">
      <c r="A102" s="2893" t="s">
        <v>1519</v>
      </c>
      <c r="B102" s="2889"/>
      <c r="C102" s="2200" t="s">
        <v>1514</v>
      </c>
      <c r="D102" s="2201">
        <v>0</v>
      </c>
      <c r="E102" s="2201">
        <v>-228135</v>
      </c>
      <c r="F102" s="2202">
        <v>0</v>
      </c>
      <c r="G102" s="2203">
        <v>44196</v>
      </c>
      <c r="H102" s="3"/>
      <c r="I102" s="3"/>
      <c r="J102" s="16"/>
      <c r="K102" s="16"/>
      <c r="L102" s="16"/>
      <c r="M102" s="16"/>
      <c r="N102" s="16"/>
      <c r="O102" s="16"/>
      <c r="P102" s="16"/>
      <c r="Q102" s="16"/>
      <c r="R102" s="16"/>
      <c r="S102" s="16"/>
      <c r="T102" s="16"/>
      <c r="U102" s="16"/>
      <c r="V102" s="16"/>
      <c r="W102" s="16"/>
      <c r="X102" s="16"/>
      <c r="Y102" s="16"/>
      <c r="Z102" s="16"/>
    </row>
    <row r="103" spans="1:26" ht="12.75" customHeight="1">
      <c r="A103" s="2893" t="s">
        <v>1519</v>
      </c>
      <c r="B103" s="2889"/>
      <c r="C103" s="2200" t="s">
        <v>1488</v>
      </c>
      <c r="D103" s="2201">
        <v>0</v>
      </c>
      <c r="E103" s="2201">
        <v>-31287</v>
      </c>
      <c r="F103" s="2202">
        <v>0</v>
      </c>
      <c r="G103" s="2203">
        <v>44196</v>
      </c>
      <c r="H103" s="3"/>
      <c r="I103" s="3"/>
      <c r="J103" s="16"/>
      <c r="K103" s="16"/>
      <c r="L103" s="16"/>
      <c r="M103" s="16"/>
      <c r="N103" s="16"/>
      <c r="O103" s="16"/>
      <c r="P103" s="16"/>
      <c r="Q103" s="16"/>
      <c r="R103" s="16"/>
      <c r="S103" s="16"/>
      <c r="T103" s="16"/>
      <c r="U103" s="16"/>
      <c r="V103" s="16"/>
      <c r="W103" s="16"/>
      <c r="X103" s="16"/>
      <c r="Y103" s="16"/>
      <c r="Z103" s="16"/>
    </row>
    <row r="104" spans="1:26" ht="12.75" customHeight="1">
      <c r="A104" s="2893" t="s">
        <v>1519</v>
      </c>
      <c r="B104" s="2889"/>
      <c r="C104" s="2200" t="s">
        <v>1521</v>
      </c>
      <c r="D104" s="2201">
        <v>0</v>
      </c>
      <c r="E104" s="2201">
        <v>-22616</v>
      </c>
      <c r="F104" s="2202">
        <v>0</v>
      </c>
      <c r="G104" s="2203">
        <v>44196</v>
      </c>
      <c r="H104" s="3"/>
      <c r="I104" s="3"/>
      <c r="J104" s="16"/>
      <c r="K104" s="16"/>
      <c r="L104" s="16"/>
      <c r="M104" s="16"/>
      <c r="N104" s="16"/>
      <c r="O104" s="16"/>
      <c r="P104" s="16"/>
      <c r="Q104" s="16"/>
      <c r="R104" s="16"/>
      <c r="S104" s="16"/>
      <c r="T104" s="16"/>
      <c r="U104" s="16"/>
      <c r="V104" s="16"/>
      <c r="W104" s="16"/>
      <c r="X104" s="16"/>
      <c r="Y104" s="16"/>
      <c r="Z104" s="16"/>
    </row>
    <row r="105" spans="1:26" ht="12.75" customHeight="1">
      <c r="A105" s="2893" t="s">
        <v>1519</v>
      </c>
      <c r="B105" s="2889"/>
      <c r="C105" s="2200" t="s">
        <v>1522</v>
      </c>
      <c r="D105" s="2201">
        <v>0</v>
      </c>
      <c r="E105" s="2201">
        <v>-3808</v>
      </c>
      <c r="F105" s="2202">
        <v>0</v>
      </c>
      <c r="G105" s="2203">
        <v>44196</v>
      </c>
      <c r="H105" s="3"/>
      <c r="I105" s="3"/>
      <c r="J105" s="16"/>
      <c r="K105" s="16"/>
      <c r="L105" s="16"/>
      <c r="M105" s="16"/>
      <c r="N105" s="16"/>
      <c r="O105" s="16"/>
      <c r="P105" s="16"/>
      <c r="Q105" s="16"/>
      <c r="R105" s="16"/>
      <c r="S105" s="16"/>
      <c r="T105" s="16"/>
      <c r="U105" s="16"/>
      <c r="V105" s="16"/>
      <c r="W105" s="16"/>
      <c r="X105" s="16"/>
      <c r="Y105" s="16"/>
      <c r="Z105" s="16"/>
    </row>
    <row r="106" spans="1:26" ht="12.75" customHeight="1">
      <c r="A106" s="2893" t="s">
        <v>1519</v>
      </c>
      <c r="B106" s="2889"/>
      <c r="C106" s="2200" t="s">
        <v>1496</v>
      </c>
      <c r="D106" s="2201">
        <v>0</v>
      </c>
      <c r="E106" s="2201">
        <v>-500</v>
      </c>
      <c r="F106" s="2202">
        <v>0</v>
      </c>
      <c r="G106" s="2203">
        <v>44196</v>
      </c>
      <c r="H106" s="3"/>
      <c r="I106" s="3"/>
      <c r="J106" s="16"/>
      <c r="K106" s="16"/>
      <c r="L106" s="16"/>
      <c r="M106" s="16"/>
      <c r="N106" s="16"/>
      <c r="O106" s="16"/>
      <c r="P106" s="16"/>
      <c r="Q106" s="16"/>
      <c r="R106" s="16"/>
      <c r="S106" s="16"/>
      <c r="T106" s="16"/>
      <c r="U106" s="16"/>
      <c r="V106" s="16"/>
      <c r="W106" s="16"/>
      <c r="X106" s="16"/>
      <c r="Y106" s="16"/>
      <c r="Z106" s="16"/>
    </row>
    <row r="107" spans="1:26" ht="12.75" customHeight="1">
      <c r="A107" s="2893" t="s">
        <v>1519</v>
      </c>
      <c r="B107" s="2889"/>
      <c r="C107" s="2200" t="s">
        <v>1516</v>
      </c>
      <c r="D107" s="2201">
        <v>0</v>
      </c>
      <c r="E107" s="2201">
        <v>-18965</v>
      </c>
      <c r="F107" s="2202">
        <v>0</v>
      </c>
      <c r="G107" s="2203">
        <v>44196</v>
      </c>
      <c r="H107" s="3"/>
      <c r="I107" s="3"/>
      <c r="J107" s="16"/>
      <c r="K107" s="16"/>
      <c r="L107" s="16"/>
      <c r="M107" s="16"/>
      <c r="N107" s="16"/>
      <c r="O107" s="16"/>
      <c r="P107" s="16"/>
      <c r="Q107" s="16"/>
      <c r="R107" s="16"/>
      <c r="S107" s="16"/>
      <c r="T107" s="16"/>
      <c r="U107" s="16"/>
      <c r="V107" s="16"/>
      <c r="W107" s="16"/>
      <c r="X107" s="16"/>
      <c r="Y107" s="16"/>
      <c r="Z107" s="16"/>
    </row>
    <row r="108" spans="1:26" ht="12.75" customHeight="1">
      <c r="A108" s="2893" t="s">
        <v>1519</v>
      </c>
      <c r="B108" s="2889"/>
      <c r="C108" s="2200" t="s">
        <v>1515</v>
      </c>
      <c r="D108" s="2201">
        <v>0</v>
      </c>
      <c r="E108" s="2201">
        <v>-25816</v>
      </c>
      <c r="F108" s="2202">
        <v>0</v>
      </c>
      <c r="G108" s="2203">
        <v>44196</v>
      </c>
      <c r="H108" s="3"/>
      <c r="I108" s="3"/>
      <c r="J108" s="16"/>
      <c r="K108" s="16"/>
      <c r="L108" s="16"/>
      <c r="M108" s="16"/>
      <c r="N108" s="16"/>
      <c r="O108" s="16"/>
      <c r="P108" s="16"/>
      <c r="Q108" s="16"/>
      <c r="R108" s="16"/>
      <c r="S108" s="16"/>
      <c r="T108" s="16"/>
      <c r="U108" s="16"/>
      <c r="V108" s="16"/>
      <c r="W108" s="16"/>
      <c r="X108" s="16"/>
      <c r="Y108" s="16"/>
      <c r="Z108" s="16"/>
    </row>
    <row r="109" spans="1:26" ht="12.75" customHeight="1">
      <c r="A109" s="2893" t="s">
        <v>1519</v>
      </c>
      <c r="B109" s="2889"/>
      <c r="C109" s="2200" t="s">
        <v>1493</v>
      </c>
      <c r="D109" s="2201">
        <v>0</v>
      </c>
      <c r="E109" s="2201">
        <v>-3309006.49</v>
      </c>
      <c r="F109" s="2202">
        <v>0</v>
      </c>
      <c r="G109" s="2203">
        <v>44196</v>
      </c>
      <c r="H109" s="3"/>
      <c r="I109" s="3"/>
      <c r="J109" s="16"/>
      <c r="K109" s="16"/>
      <c r="L109" s="16"/>
      <c r="M109" s="16"/>
      <c r="N109" s="16"/>
      <c r="O109" s="16"/>
      <c r="P109" s="16"/>
      <c r="Q109" s="16"/>
      <c r="R109" s="16"/>
      <c r="S109" s="16"/>
      <c r="T109" s="16"/>
      <c r="U109" s="16"/>
      <c r="V109" s="16"/>
      <c r="W109" s="16"/>
      <c r="X109" s="16"/>
      <c r="Y109" s="16"/>
      <c r="Z109" s="16"/>
    </row>
    <row r="110" spans="1:26" ht="12.75" customHeight="1">
      <c r="A110" s="2894" t="s">
        <v>1519</v>
      </c>
      <c r="B110" s="2895"/>
      <c r="C110" s="2204" t="s">
        <v>1495</v>
      </c>
      <c r="D110" s="2205">
        <v>0</v>
      </c>
      <c r="E110" s="2205">
        <f>1000</f>
        <v>1000</v>
      </c>
      <c r="F110" s="2206">
        <v>0</v>
      </c>
      <c r="G110" s="2207">
        <v>44196</v>
      </c>
      <c r="H110" s="3"/>
      <c r="I110" s="3"/>
      <c r="J110" s="16"/>
      <c r="K110" s="16"/>
      <c r="L110" s="16"/>
      <c r="M110" s="16"/>
      <c r="N110" s="16"/>
      <c r="O110" s="16"/>
      <c r="P110" s="16"/>
      <c r="Q110" s="16"/>
      <c r="R110" s="16"/>
      <c r="S110" s="16"/>
      <c r="T110" s="16"/>
      <c r="U110" s="16"/>
      <c r="V110" s="16"/>
      <c r="W110" s="16"/>
      <c r="X110" s="16"/>
      <c r="Y110" s="16"/>
      <c r="Z110" s="16"/>
    </row>
    <row r="111" spans="1:26" ht="12.75" customHeight="1">
      <c r="A111" s="2896" t="s">
        <v>220</v>
      </c>
      <c r="B111" s="2897"/>
      <c r="C111" s="2208"/>
      <c r="D111" s="2209">
        <f t="shared" ref="D111:E111" si="3">SUM(D56:D110)</f>
        <v>-401778.49000000022</v>
      </c>
      <c r="E111" s="2209">
        <f t="shared" si="3"/>
        <v>-401778.49000000022</v>
      </c>
      <c r="F111" s="2883"/>
      <c r="G111" s="2884"/>
      <c r="H111" s="3"/>
      <c r="I111" s="3"/>
      <c r="J111" s="16"/>
      <c r="K111" s="16"/>
      <c r="L111" s="16"/>
      <c r="M111" s="16"/>
      <c r="N111" s="16"/>
      <c r="O111" s="16"/>
      <c r="P111" s="16"/>
      <c r="Q111" s="16"/>
      <c r="R111" s="16"/>
      <c r="S111" s="16"/>
      <c r="T111" s="16"/>
      <c r="U111" s="16"/>
      <c r="V111" s="16"/>
      <c r="W111" s="16"/>
      <c r="X111" s="16"/>
      <c r="Y111" s="16"/>
      <c r="Z111" s="16"/>
    </row>
    <row r="112" spans="1:26" ht="12.75" customHeight="1">
      <c r="A112" s="2210" t="s">
        <v>1523</v>
      </c>
      <c r="B112" s="2210"/>
      <c r="C112" s="2211"/>
      <c r="D112" s="2211"/>
      <c r="E112" s="2212"/>
      <c r="F112" s="3"/>
      <c r="G112" s="3"/>
      <c r="H112" s="3"/>
      <c r="I112" s="3"/>
      <c r="J112" s="16"/>
      <c r="K112" s="16"/>
      <c r="L112" s="16"/>
      <c r="M112" s="16"/>
      <c r="N112" s="16"/>
      <c r="O112" s="16"/>
      <c r="P112" s="16"/>
      <c r="Q112" s="16"/>
      <c r="R112" s="16"/>
      <c r="S112" s="16"/>
      <c r="T112" s="16"/>
      <c r="U112" s="16"/>
      <c r="V112" s="16"/>
      <c r="W112" s="16"/>
      <c r="X112" s="16"/>
      <c r="Y112" s="16"/>
      <c r="Z112" s="16"/>
    </row>
    <row r="113" spans="1:26" ht="30.75" customHeight="1">
      <c r="A113" s="2898" t="s">
        <v>373</v>
      </c>
      <c r="B113" s="2884"/>
      <c r="C113" s="2195" t="s">
        <v>227</v>
      </c>
      <c r="D113" s="2195" t="s">
        <v>137</v>
      </c>
      <c r="E113" s="2195" t="s">
        <v>138</v>
      </c>
      <c r="F113" s="2195" t="s">
        <v>374</v>
      </c>
      <c r="G113" s="2195" t="s">
        <v>228</v>
      </c>
      <c r="H113" s="3"/>
      <c r="I113" s="3"/>
      <c r="J113" s="16"/>
      <c r="K113" s="16"/>
      <c r="L113" s="16"/>
      <c r="M113" s="16"/>
      <c r="N113" s="16"/>
      <c r="O113" s="16"/>
      <c r="P113" s="16"/>
      <c r="Q113" s="16"/>
      <c r="R113" s="16"/>
      <c r="S113" s="16"/>
      <c r="T113" s="16"/>
      <c r="U113" s="16"/>
      <c r="V113" s="16"/>
      <c r="W113" s="16"/>
      <c r="X113" s="16"/>
      <c r="Y113" s="16"/>
      <c r="Z113" s="16"/>
    </row>
    <row r="114" spans="1:26" ht="12.75" customHeight="1">
      <c r="A114" s="2899" t="s">
        <v>1524</v>
      </c>
      <c r="B114" s="2900"/>
      <c r="C114" s="2196" t="s">
        <v>1514</v>
      </c>
      <c r="D114" s="2197">
        <v>0</v>
      </c>
      <c r="E114" s="2197">
        <v>-31500</v>
      </c>
      <c r="F114" s="2198">
        <v>0</v>
      </c>
      <c r="G114" s="2199">
        <v>44007</v>
      </c>
      <c r="H114" s="3"/>
      <c r="I114" s="3"/>
      <c r="J114" s="16"/>
      <c r="K114" s="16"/>
      <c r="L114" s="16"/>
      <c r="M114" s="16"/>
      <c r="N114" s="16"/>
      <c r="O114" s="16"/>
      <c r="P114" s="16"/>
      <c r="Q114" s="16"/>
      <c r="R114" s="16"/>
      <c r="S114" s="16"/>
      <c r="T114" s="16"/>
      <c r="U114" s="16"/>
      <c r="V114" s="16"/>
      <c r="W114" s="16"/>
      <c r="X114" s="16"/>
      <c r="Y114" s="16"/>
      <c r="Z114" s="16"/>
    </row>
    <row r="115" spans="1:26" ht="12.75" customHeight="1">
      <c r="A115" s="2893" t="s">
        <v>1524</v>
      </c>
      <c r="B115" s="2889"/>
      <c r="C115" s="2200" t="s">
        <v>1525</v>
      </c>
      <c r="D115" s="2201">
        <v>0</v>
      </c>
      <c r="E115" s="2201">
        <v>25000</v>
      </c>
      <c r="F115" s="2202">
        <v>0</v>
      </c>
      <c r="G115" s="2203">
        <v>44007</v>
      </c>
      <c r="H115" s="3"/>
      <c r="I115" s="3"/>
      <c r="J115" s="16"/>
      <c r="K115" s="16"/>
      <c r="L115" s="16"/>
      <c r="M115" s="16"/>
      <c r="N115" s="16"/>
      <c r="O115" s="16"/>
      <c r="P115" s="16"/>
      <c r="Q115" s="16"/>
      <c r="R115" s="16"/>
      <c r="S115" s="16"/>
      <c r="T115" s="16"/>
      <c r="U115" s="16"/>
      <c r="V115" s="16"/>
      <c r="W115" s="16"/>
      <c r="X115" s="16"/>
      <c r="Y115" s="16"/>
      <c r="Z115" s="16"/>
    </row>
    <row r="116" spans="1:26" ht="12.75" customHeight="1">
      <c r="A116" s="2893" t="s">
        <v>1524</v>
      </c>
      <c r="B116" s="2889"/>
      <c r="C116" s="2200" t="s">
        <v>1515</v>
      </c>
      <c r="D116" s="2201">
        <v>0</v>
      </c>
      <c r="E116" s="2201">
        <v>1000</v>
      </c>
      <c r="F116" s="2202">
        <v>0</v>
      </c>
      <c r="G116" s="2203">
        <v>44007</v>
      </c>
      <c r="H116" s="3"/>
      <c r="I116" s="3"/>
      <c r="J116" s="16"/>
      <c r="K116" s="16"/>
      <c r="L116" s="16"/>
      <c r="M116" s="16"/>
      <c r="N116" s="16"/>
      <c r="O116" s="16"/>
      <c r="P116" s="16"/>
      <c r="Q116" s="16"/>
      <c r="R116" s="16"/>
      <c r="S116" s="16"/>
      <c r="T116" s="16"/>
      <c r="U116" s="16"/>
      <c r="V116" s="16"/>
      <c r="W116" s="16"/>
      <c r="X116" s="16"/>
      <c r="Y116" s="16"/>
      <c r="Z116" s="16"/>
    </row>
    <row r="117" spans="1:26" ht="12.75" customHeight="1">
      <c r="A117" s="2893" t="s">
        <v>1524</v>
      </c>
      <c r="B117" s="2889"/>
      <c r="C117" s="2200" t="s">
        <v>1488</v>
      </c>
      <c r="D117" s="2201">
        <v>0</v>
      </c>
      <c r="E117" s="2201">
        <v>5500</v>
      </c>
      <c r="F117" s="2202">
        <v>0</v>
      </c>
      <c r="G117" s="2203">
        <v>44007</v>
      </c>
      <c r="H117" s="3"/>
      <c r="I117" s="3"/>
      <c r="J117" s="16"/>
      <c r="K117" s="16"/>
      <c r="L117" s="16"/>
      <c r="M117" s="16"/>
      <c r="N117" s="16"/>
      <c r="O117" s="16"/>
      <c r="P117" s="16"/>
      <c r="Q117" s="16"/>
      <c r="R117" s="16"/>
      <c r="S117" s="16"/>
      <c r="T117" s="16"/>
      <c r="U117" s="16"/>
      <c r="V117" s="16"/>
      <c r="W117" s="16"/>
      <c r="X117" s="16"/>
      <c r="Y117" s="16"/>
      <c r="Z117" s="16"/>
    </row>
    <row r="118" spans="1:26" ht="12.75" customHeight="1">
      <c r="A118" s="2893" t="s">
        <v>1526</v>
      </c>
      <c r="B118" s="2889"/>
      <c r="C118" s="2200" t="s">
        <v>1503</v>
      </c>
      <c r="D118" s="2201">
        <v>151874.14000000001</v>
      </c>
      <c r="E118" s="2201">
        <v>0</v>
      </c>
      <c r="F118" s="2202">
        <v>0</v>
      </c>
      <c r="G118" s="2203">
        <v>44196</v>
      </c>
      <c r="H118" s="3"/>
      <c r="I118" s="3"/>
      <c r="J118" s="16"/>
      <c r="K118" s="16"/>
      <c r="L118" s="16"/>
      <c r="M118" s="16"/>
      <c r="N118" s="16"/>
      <c r="O118" s="16"/>
      <c r="P118" s="16"/>
      <c r="Q118" s="16"/>
      <c r="R118" s="16"/>
      <c r="S118" s="16"/>
      <c r="T118" s="16"/>
      <c r="U118" s="16"/>
      <c r="V118" s="16"/>
      <c r="W118" s="16"/>
      <c r="X118" s="16"/>
      <c r="Y118" s="16"/>
      <c r="Z118" s="16"/>
    </row>
    <row r="119" spans="1:26" ht="12.75" customHeight="1">
      <c r="A119" s="2893" t="s">
        <v>1526</v>
      </c>
      <c r="B119" s="2889"/>
      <c r="C119" s="2200" t="s">
        <v>1498</v>
      </c>
      <c r="D119" s="2201">
        <v>58898.86</v>
      </c>
      <c r="E119" s="2201">
        <v>0</v>
      </c>
      <c r="F119" s="2202">
        <v>0</v>
      </c>
      <c r="G119" s="2203">
        <v>44196</v>
      </c>
      <c r="H119" s="3"/>
      <c r="I119" s="3"/>
      <c r="J119" s="16"/>
      <c r="K119" s="16"/>
      <c r="L119" s="16"/>
      <c r="M119" s="16"/>
      <c r="N119" s="16"/>
      <c r="O119" s="16"/>
      <c r="P119" s="16"/>
      <c r="Q119" s="16"/>
      <c r="R119" s="16"/>
      <c r="S119" s="16"/>
      <c r="T119" s="16"/>
      <c r="U119" s="16"/>
      <c r="V119" s="16"/>
      <c r="W119" s="16"/>
      <c r="X119" s="16"/>
      <c r="Y119" s="16"/>
      <c r="Z119" s="16"/>
    </row>
    <row r="120" spans="1:26" ht="12.75" customHeight="1">
      <c r="A120" s="2893" t="s">
        <v>1526</v>
      </c>
      <c r="B120" s="2889"/>
      <c r="C120" s="2200" t="s">
        <v>1516</v>
      </c>
      <c r="D120" s="2201">
        <v>0</v>
      </c>
      <c r="E120" s="2201">
        <v>1643</v>
      </c>
      <c r="F120" s="2202">
        <v>0</v>
      </c>
      <c r="G120" s="2203">
        <v>44196</v>
      </c>
      <c r="H120" s="3"/>
      <c r="I120" s="3"/>
      <c r="J120" s="16"/>
      <c r="K120" s="16"/>
      <c r="L120" s="16"/>
      <c r="M120" s="16"/>
      <c r="N120" s="16"/>
      <c r="O120" s="16"/>
      <c r="P120" s="16"/>
      <c r="Q120" s="16"/>
      <c r="R120" s="16"/>
      <c r="S120" s="16"/>
      <c r="T120" s="16"/>
      <c r="U120" s="16"/>
      <c r="V120" s="16"/>
      <c r="W120" s="16"/>
      <c r="X120" s="16"/>
      <c r="Y120" s="16"/>
      <c r="Z120" s="16"/>
    </row>
    <row r="121" spans="1:26" ht="12.75" customHeight="1">
      <c r="A121" s="2893" t="s">
        <v>1526</v>
      </c>
      <c r="B121" s="2889"/>
      <c r="C121" s="2200" t="s">
        <v>1521</v>
      </c>
      <c r="D121" s="2201">
        <v>0</v>
      </c>
      <c r="E121" s="2201">
        <v>4548</v>
      </c>
      <c r="F121" s="2202">
        <v>0</v>
      </c>
      <c r="G121" s="2203">
        <v>44196</v>
      </c>
      <c r="H121" s="3"/>
      <c r="I121" s="3"/>
      <c r="J121" s="16"/>
      <c r="K121" s="16"/>
      <c r="L121" s="16"/>
      <c r="M121" s="16"/>
      <c r="N121" s="16"/>
      <c r="O121" s="16"/>
      <c r="P121" s="16"/>
      <c r="Q121" s="16"/>
      <c r="R121" s="16"/>
      <c r="S121" s="16"/>
      <c r="T121" s="16"/>
      <c r="U121" s="16"/>
      <c r="V121" s="16"/>
      <c r="W121" s="16"/>
      <c r="X121" s="16"/>
      <c r="Y121" s="16"/>
      <c r="Z121" s="16"/>
    </row>
    <row r="122" spans="1:26" ht="12.75" customHeight="1">
      <c r="A122" s="2893" t="s">
        <v>1526</v>
      </c>
      <c r="B122" s="2889"/>
      <c r="C122" s="2200" t="s">
        <v>1484</v>
      </c>
      <c r="D122" s="2201">
        <v>0</v>
      </c>
      <c r="E122" s="2201">
        <v>35000</v>
      </c>
      <c r="F122" s="2202">
        <v>0</v>
      </c>
      <c r="G122" s="2203">
        <v>44196</v>
      </c>
      <c r="H122" s="3"/>
      <c r="I122" s="3"/>
      <c r="J122" s="16"/>
      <c r="K122" s="16"/>
      <c r="L122" s="16"/>
      <c r="M122" s="16"/>
      <c r="N122" s="16"/>
      <c r="O122" s="16"/>
      <c r="P122" s="16"/>
      <c r="Q122" s="16"/>
      <c r="R122" s="16"/>
      <c r="S122" s="16"/>
      <c r="T122" s="16"/>
      <c r="U122" s="16"/>
      <c r="V122" s="16"/>
      <c r="W122" s="16"/>
      <c r="X122" s="16"/>
      <c r="Y122" s="16"/>
      <c r="Z122" s="16"/>
    </row>
    <row r="123" spans="1:26" ht="12.75" customHeight="1">
      <c r="A123" s="2893" t="s">
        <v>1526</v>
      </c>
      <c r="B123" s="2889"/>
      <c r="C123" s="2200" t="s">
        <v>1493</v>
      </c>
      <c r="D123" s="2201">
        <v>0</v>
      </c>
      <c r="E123" s="2201">
        <v>23539</v>
      </c>
      <c r="F123" s="2202">
        <v>0</v>
      </c>
      <c r="G123" s="2203">
        <v>44196</v>
      </c>
      <c r="H123" s="3"/>
      <c r="I123" s="3"/>
      <c r="J123" s="16"/>
      <c r="K123" s="16"/>
      <c r="L123" s="16"/>
      <c r="M123" s="16"/>
      <c r="N123" s="16"/>
      <c r="O123" s="16"/>
      <c r="P123" s="16"/>
      <c r="Q123" s="16"/>
      <c r="R123" s="16"/>
      <c r="S123" s="16"/>
      <c r="T123" s="16"/>
      <c r="U123" s="16"/>
      <c r="V123" s="16"/>
      <c r="W123" s="16"/>
      <c r="X123" s="16"/>
      <c r="Y123" s="16"/>
      <c r="Z123" s="16"/>
    </row>
    <row r="124" spans="1:26" ht="12.75" customHeight="1">
      <c r="A124" s="2893" t="s">
        <v>1526</v>
      </c>
      <c r="B124" s="2889"/>
      <c r="C124" s="2200" t="s">
        <v>1527</v>
      </c>
      <c r="D124" s="2201">
        <v>0</v>
      </c>
      <c r="E124" s="2201">
        <v>20000</v>
      </c>
      <c r="F124" s="2202">
        <v>0</v>
      </c>
      <c r="G124" s="2203">
        <v>44196</v>
      </c>
      <c r="H124" s="3"/>
      <c r="I124" s="3"/>
      <c r="J124" s="16"/>
      <c r="K124" s="16"/>
      <c r="L124" s="16"/>
      <c r="M124" s="16"/>
      <c r="N124" s="16"/>
      <c r="O124" s="16"/>
      <c r="P124" s="16"/>
      <c r="Q124" s="16"/>
      <c r="R124" s="16"/>
      <c r="S124" s="16"/>
      <c r="T124" s="16"/>
      <c r="U124" s="16"/>
      <c r="V124" s="16"/>
      <c r="W124" s="16"/>
      <c r="X124" s="16"/>
      <c r="Y124" s="16"/>
      <c r="Z124" s="16"/>
    </row>
    <row r="125" spans="1:26" ht="12.75" customHeight="1">
      <c r="A125" s="2893" t="s">
        <v>1526</v>
      </c>
      <c r="B125" s="2889"/>
      <c r="C125" s="2200" t="s">
        <v>1514</v>
      </c>
      <c r="D125" s="2201">
        <v>0</v>
      </c>
      <c r="E125" s="2201">
        <v>126043</v>
      </c>
      <c r="F125" s="2202">
        <v>0</v>
      </c>
      <c r="G125" s="2203">
        <v>44196</v>
      </c>
      <c r="H125" s="3"/>
      <c r="I125" s="3"/>
      <c r="J125" s="16"/>
      <c r="K125" s="16"/>
      <c r="L125" s="16"/>
      <c r="M125" s="16"/>
      <c r="N125" s="16"/>
      <c r="O125" s="16"/>
      <c r="P125" s="16"/>
      <c r="Q125" s="16"/>
      <c r="R125" s="16"/>
      <c r="S125" s="16"/>
      <c r="T125" s="16"/>
      <c r="U125" s="16"/>
      <c r="V125" s="16"/>
      <c r="W125" s="16"/>
      <c r="X125" s="16"/>
      <c r="Y125" s="16"/>
      <c r="Z125" s="16"/>
    </row>
    <row r="126" spans="1:26" ht="12.75" customHeight="1">
      <c r="A126" s="2893" t="s">
        <v>1524</v>
      </c>
      <c r="B126" s="2889"/>
      <c r="C126" s="2200" t="s">
        <v>1510</v>
      </c>
      <c r="D126" s="2201">
        <v>0</v>
      </c>
      <c r="E126" s="2201">
        <v>-11689</v>
      </c>
      <c r="F126" s="2202">
        <v>0</v>
      </c>
      <c r="G126" s="2203">
        <v>44196</v>
      </c>
      <c r="H126" s="3"/>
      <c r="I126" s="3"/>
      <c r="J126" s="16"/>
      <c r="K126" s="16"/>
      <c r="L126" s="16"/>
      <c r="M126" s="16"/>
      <c r="N126" s="16"/>
      <c r="O126" s="16"/>
      <c r="P126" s="16"/>
      <c r="Q126" s="16"/>
      <c r="R126" s="16"/>
      <c r="S126" s="16"/>
      <c r="T126" s="16"/>
      <c r="U126" s="16"/>
      <c r="V126" s="16"/>
      <c r="W126" s="16"/>
      <c r="X126" s="16"/>
      <c r="Y126" s="16"/>
      <c r="Z126" s="16"/>
    </row>
    <row r="127" spans="1:26" ht="12.75" customHeight="1">
      <c r="A127" s="2893" t="s">
        <v>1524</v>
      </c>
      <c r="B127" s="2889"/>
      <c r="C127" s="2200" t="s">
        <v>1514</v>
      </c>
      <c r="D127" s="2201">
        <v>0</v>
      </c>
      <c r="E127" s="2201">
        <v>11689</v>
      </c>
      <c r="F127" s="2202">
        <v>0</v>
      </c>
      <c r="G127" s="2203">
        <v>44196</v>
      </c>
      <c r="H127" s="3"/>
      <c r="I127" s="3"/>
      <c r="J127" s="16"/>
      <c r="K127" s="16"/>
      <c r="L127" s="16"/>
      <c r="M127" s="16"/>
      <c r="N127" s="16"/>
      <c r="O127" s="16"/>
      <c r="P127" s="16"/>
      <c r="Q127" s="16"/>
      <c r="R127" s="16"/>
      <c r="S127" s="16"/>
      <c r="T127" s="16"/>
      <c r="U127" s="16"/>
      <c r="V127" s="16"/>
      <c r="W127" s="16"/>
      <c r="X127" s="16"/>
      <c r="Y127" s="16"/>
      <c r="Z127" s="16"/>
    </row>
    <row r="128" spans="1:26" ht="12.75" customHeight="1">
      <c r="A128" s="2893" t="s">
        <v>1524</v>
      </c>
      <c r="B128" s="2889"/>
      <c r="C128" s="2200" t="s">
        <v>1525</v>
      </c>
      <c r="D128" s="2201">
        <v>0</v>
      </c>
      <c r="E128" s="2201">
        <v>-16339</v>
      </c>
      <c r="F128" s="2202">
        <v>0</v>
      </c>
      <c r="G128" s="2203">
        <v>44196</v>
      </c>
      <c r="H128" s="3"/>
      <c r="I128" s="3"/>
      <c r="J128" s="16"/>
      <c r="K128" s="16"/>
      <c r="L128" s="16"/>
      <c r="M128" s="16"/>
      <c r="N128" s="16"/>
      <c r="O128" s="16"/>
      <c r="P128" s="16"/>
      <c r="Q128" s="16"/>
      <c r="R128" s="16"/>
      <c r="S128" s="16"/>
      <c r="T128" s="16"/>
      <c r="U128" s="16"/>
      <c r="V128" s="16"/>
      <c r="W128" s="16"/>
      <c r="X128" s="16"/>
      <c r="Y128" s="16"/>
      <c r="Z128" s="16"/>
    </row>
    <row r="129" spans="1:26" ht="12.75" customHeight="1">
      <c r="A129" s="2893" t="s">
        <v>1524</v>
      </c>
      <c r="B129" s="2889"/>
      <c r="C129" s="2200" t="s">
        <v>1514</v>
      </c>
      <c r="D129" s="2201">
        <v>0</v>
      </c>
      <c r="E129" s="2201">
        <v>16339</v>
      </c>
      <c r="F129" s="2202">
        <v>0</v>
      </c>
      <c r="G129" s="2203">
        <v>44196</v>
      </c>
      <c r="H129" s="3"/>
      <c r="I129" s="3"/>
      <c r="J129" s="16"/>
      <c r="K129" s="16"/>
      <c r="L129" s="16"/>
      <c r="M129" s="16"/>
      <c r="N129" s="16"/>
      <c r="O129" s="16"/>
      <c r="P129" s="16"/>
      <c r="Q129" s="16"/>
      <c r="R129" s="16"/>
      <c r="S129" s="16"/>
      <c r="T129" s="16"/>
      <c r="U129" s="16"/>
      <c r="V129" s="16"/>
      <c r="W129" s="16"/>
      <c r="X129" s="16"/>
      <c r="Y129" s="16"/>
      <c r="Z129" s="16"/>
    </row>
    <row r="130" spans="1:26" ht="12.75" customHeight="1">
      <c r="A130" s="2893" t="s">
        <v>1524</v>
      </c>
      <c r="B130" s="2889"/>
      <c r="C130" s="2200" t="s">
        <v>1488</v>
      </c>
      <c r="D130" s="2201">
        <v>0</v>
      </c>
      <c r="E130" s="2201">
        <v>-4277</v>
      </c>
      <c r="F130" s="2202">
        <v>0</v>
      </c>
      <c r="G130" s="2203">
        <v>44196</v>
      </c>
      <c r="H130" s="3"/>
      <c r="I130" s="3"/>
      <c r="J130" s="16"/>
      <c r="K130" s="16"/>
      <c r="L130" s="16"/>
      <c r="M130" s="16"/>
      <c r="N130" s="16"/>
      <c r="O130" s="16"/>
      <c r="P130" s="16"/>
      <c r="Q130" s="16"/>
      <c r="R130" s="16"/>
      <c r="S130" s="16"/>
      <c r="T130" s="16"/>
      <c r="U130" s="16"/>
      <c r="V130" s="16"/>
      <c r="W130" s="16"/>
      <c r="X130" s="16"/>
      <c r="Y130" s="16"/>
      <c r="Z130" s="16"/>
    </row>
    <row r="131" spans="1:26" ht="12.75" customHeight="1">
      <c r="A131" s="2893" t="s">
        <v>1524</v>
      </c>
      <c r="B131" s="2889"/>
      <c r="C131" s="2200" t="s">
        <v>1514</v>
      </c>
      <c r="D131" s="2201">
        <v>0</v>
      </c>
      <c r="E131" s="2201">
        <v>4277</v>
      </c>
      <c r="F131" s="2202">
        <v>0</v>
      </c>
      <c r="G131" s="2203">
        <v>44196</v>
      </c>
      <c r="H131" s="3"/>
      <c r="I131" s="3"/>
      <c r="J131" s="16"/>
      <c r="K131" s="16"/>
      <c r="L131" s="16"/>
      <c r="M131" s="16"/>
      <c r="N131" s="16"/>
      <c r="O131" s="16"/>
      <c r="P131" s="16"/>
      <c r="Q131" s="16"/>
      <c r="R131" s="16"/>
      <c r="S131" s="16"/>
      <c r="T131" s="16"/>
      <c r="U131" s="16"/>
      <c r="V131" s="16"/>
      <c r="W131" s="16"/>
      <c r="X131" s="16"/>
      <c r="Y131" s="16"/>
      <c r="Z131" s="16"/>
    </row>
    <row r="132" spans="1:26" ht="12.75" customHeight="1">
      <c r="A132" s="2893" t="s">
        <v>1524</v>
      </c>
      <c r="B132" s="2889"/>
      <c r="C132" s="2200" t="s">
        <v>1515</v>
      </c>
      <c r="D132" s="2201">
        <v>0</v>
      </c>
      <c r="E132" s="2201">
        <v>-281</v>
      </c>
      <c r="F132" s="2202">
        <v>0</v>
      </c>
      <c r="G132" s="2203">
        <v>44196</v>
      </c>
      <c r="H132" s="3"/>
      <c r="I132" s="3"/>
      <c r="J132" s="16"/>
      <c r="K132" s="16"/>
      <c r="L132" s="16"/>
      <c r="M132" s="16"/>
      <c r="N132" s="16"/>
      <c r="O132" s="16"/>
      <c r="P132" s="16"/>
      <c r="Q132" s="16"/>
      <c r="R132" s="16"/>
      <c r="S132" s="16"/>
      <c r="T132" s="16"/>
      <c r="U132" s="16"/>
      <c r="V132" s="16"/>
      <c r="W132" s="16"/>
      <c r="X132" s="16"/>
      <c r="Y132" s="16"/>
      <c r="Z132" s="16"/>
    </row>
    <row r="133" spans="1:26" ht="12.75" customHeight="1">
      <c r="A133" s="2894" t="s">
        <v>1524</v>
      </c>
      <c r="B133" s="2895"/>
      <c r="C133" s="2204" t="s">
        <v>1514</v>
      </c>
      <c r="D133" s="2205">
        <v>0</v>
      </c>
      <c r="E133" s="2205">
        <v>281</v>
      </c>
      <c r="F133" s="2206">
        <v>0</v>
      </c>
      <c r="G133" s="2207">
        <v>44196</v>
      </c>
      <c r="H133" s="3"/>
      <c r="I133" s="3"/>
      <c r="J133" s="16"/>
      <c r="K133" s="16"/>
      <c r="L133" s="16"/>
      <c r="M133" s="16"/>
      <c r="N133" s="16"/>
      <c r="O133" s="16"/>
      <c r="P133" s="16"/>
      <c r="Q133" s="16"/>
      <c r="R133" s="16"/>
      <c r="S133" s="16"/>
      <c r="T133" s="16"/>
      <c r="U133" s="16"/>
      <c r="V133" s="16"/>
      <c r="W133" s="16"/>
      <c r="X133" s="16"/>
      <c r="Y133" s="16"/>
      <c r="Z133" s="16"/>
    </row>
    <row r="134" spans="1:26" ht="12.75" customHeight="1">
      <c r="A134" s="2896" t="s">
        <v>220</v>
      </c>
      <c r="B134" s="2897"/>
      <c r="C134" s="2208"/>
      <c r="D134" s="2209">
        <f t="shared" ref="D134:E134" si="4">SUM(D114:D133)</f>
        <v>210773</v>
      </c>
      <c r="E134" s="2209">
        <f t="shared" si="4"/>
        <v>210773</v>
      </c>
      <c r="F134" s="2883"/>
      <c r="G134" s="2884"/>
      <c r="H134" s="3"/>
      <c r="I134" s="3"/>
      <c r="J134" s="16"/>
      <c r="K134" s="16"/>
      <c r="L134" s="16"/>
      <c r="M134" s="16"/>
      <c r="N134" s="16"/>
      <c r="O134" s="16"/>
      <c r="P134" s="16"/>
      <c r="Q134" s="16"/>
      <c r="R134" s="16"/>
      <c r="S134" s="16"/>
      <c r="T134" s="16"/>
      <c r="U134" s="16"/>
      <c r="V134" s="16"/>
      <c r="W134" s="16"/>
      <c r="X134" s="16"/>
      <c r="Y134" s="16"/>
      <c r="Z134" s="16"/>
    </row>
    <row r="135" spans="1:26" ht="12.75" customHeight="1">
      <c r="A135" s="2885" t="s">
        <v>439</v>
      </c>
      <c r="B135" s="2886"/>
      <c r="C135" s="2886"/>
      <c r="D135" s="2886"/>
      <c r="E135" s="2886"/>
      <c r="F135" s="2886"/>
      <c r="G135" s="2886"/>
      <c r="H135" s="2886"/>
      <c r="I135" s="2886"/>
      <c r="J135" s="16"/>
      <c r="K135" s="16"/>
      <c r="L135" s="16"/>
      <c r="M135" s="16"/>
      <c r="N135" s="16"/>
      <c r="O135" s="16"/>
      <c r="P135" s="16"/>
      <c r="Q135" s="16"/>
      <c r="R135" s="16"/>
      <c r="S135" s="16"/>
      <c r="T135" s="16"/>
      <c r="U135" s="16"/>
      <c r="V135" s="16"/>
      <c r="W135" s="16"/>
      <c r="X135" s="16"/>
      <c r="Y135" s="16"/>
      <c r="Z135" s="16"/>
    </row>
    <row r="136" spans="1:26" ht="12.75" customHeight="1">
      <c r="A136" s="3" t="s">
        <v>92</v>
      </c>
      <c r="B136" s="3"/>
      <c r="C136" s="3"/>
      <c r="D136" s="3"/>
      <c r="E136" s="3"/>
      <c r="F136" s="3"/>
      <c r="G136" s="3"/>
      <c r="H136" s="3"/>
      <c r="I136" s="3"/>
      <c r="J136" s="16"/>
      <c r="K136" s="16"/>
      <c r="L136" s="16"/>
      <c r="M136" s="16"/>
      <c r="N136" s="16"/>
      <c r="O136" s="16"/>
      <c r="P136" s="16"/>
      <c r="Q136" s="16"/>
      <c r="R136" s="16"/>
      <c r="S136" s="16"/>
      <c r="T136" s="16"/>
      <c r="U136" s="16"/>
      <c r="V136" s="16"/>
      <c r="W136" s="16"/>
      <c r="X136" s="16"/>
      <c r="Y136" s="16"/>
      <c r="Z136" s="16"/>
    </row>
    <row r="137" spans="1:26" ht="12.75" customHeight="1">
      <c r="A137" s="171"/>
      <c r="B137" s="2213"/>
      <c r="C137" s="2213"/>
      <c r="D137" s="2213"/>
      <c r="E137" s="2213"/>
      <c r="F137" s="2213"/>
      <c r="G137" s="2213"/>
      <c r="H137" s="2213"/>
      <c r="I137" s="2214"/>
      <c r="J137" s="16"/>
      <c r="K137" s="16"/>
      <c r="L137" s="16"/>
      <c r="M137" s="16"/>
      <c r="N137" s="16"/>
      <c r="O137" s="16"/>
      <c r="P137" s="16"/>
      <c r="Q137" s="16"/>
      <c r="R137" s="16"/>
      <c r="S137" s="16"/>
      <c r="T137" s="16"/>
      <c r="U137" s="16"/>
      <c r="V137" s="16"/>
      <c r="W137" s="16"/>
      <c r="X137" s="16"/>
      <c r="Y137" s="16"/>
      <c r="Z137" s="16"/>
    </row>
    <row r="138" spans="1:26" ht="12.75" customHeight="1">
      <c r="A138" s="2887"/>
      <c r="B138" s="2888"/>
      <c r="C138" s="2888"/>
      <c r="D138" s="2888"/>
      <c r="E138" s="2888"/>
      <c r="F138" s="2888"/>
      <c r="G138" s="2888"/>
      <c r="H138" s="2888"/>
      <c r="I138" s="2889"/>
      <c r="J138" s="16"/>
      <c r="K138" s="16"/>
      <c r="L138" s="16"/>
      <c r="M138" s="16"/>
      <c r="N138" s="16"/>
      <c r="O138" s="16"/>
      <c r="P138" s="16"/>
      <c r="Q138" s="16"/>
      <c r="R138" s="16"/>
      <c r="S138" s="16"/>
      <c r="T138" s="16"/>
      <c r="U138" s="16"/>
      <c r="V138" s="16"/>
      <c r="W138" s="16"/>
      <c r="X138" s="16"/>
      <c r="Y138" s="16"/>
      <c r="Z138" s="16"/>
    </row>
    <row r="139" spans="1:26" ht="12.75" customHeight="1">
      <c r="A139" s="2887"/>
      <c r="B139" s="2888"/>
      <c r="C139" s="2888"/>
      <c r="D139" s="2888"/>
      <c r="E139" s="2888"/>
      <c r="F139" s="2888"/>
      <c r="G139" s="2888"/>
      <c r="H139" s="2888"/>
      <c r="I139" s="2889"/>
      <c r="J139" s="16"/>
      <c r="K139" s="16"/>
      <c r="L139" s="16"/>
      <c r="M139" s="16"/>
      <c r="N139" s="16"/>
      <c r="O139" s="16"/>
      <c r="P139" s="16"/>
      <c r="Q139" s="16"/>
      <c r="R139" s="16"/>
      <c r="S139" s="16"/>
      <c r="T139" s="16"/>
      <c r="U139" s="16"/>
      <c r="V139" s="16"/>
      <c r="W139" s="16"/>
      <c r="X139" s="16"/>
      <c r="Y139" s="16"/>
      <c r="Z139" s="16"/>
    </row>
    <row r="140" spans="1:26" ht="12.75" customHeight="1">
      <c r="A140" s="3"/>
      <c r="B140" s="3"/>
      <c r="C140" s="3"/>
      <c r="D140" s="3"/>
      <c r="E140" s="3"/>
      <c r="F140" s="3"/>
      <c r="G140" s="3"/>
      <c r="H140" s="3"/>
      <c r="I140" s="3"/>
      <c r="J140" s="16"/>
      <c r="K140" s="16"/>
      <c r="L140" s="16"/>
      <c r="M140" s="16"/>
      <c r="N140" s="16"/>
      <c r="O140" s="16"/>
      <c r="P140" s="16"/>
      <c r="Q140" s="16"/>
      <c r="R140" s="16"/>
      <c r="S140" s="16"/>
      <c r="T140" s="16"/>
      <c r="U140" s="16"/>
      <c r="V140" s="16"/>
      <c r="W140" s="16"/>
      <c r="X140" s="16"/>
      <c r="Y140" s="16"/>
      <c r="Z140" s="16"/>
    </row>
    <row r="141" spans="1:26" ht="12.75" customHeight="1">
      <c r="A141" s="2885" t="s">
        <v>441</v>
      </c>
      <c r="B141" s="2886"/>
      <c r="C141" s="2886"/>
      <c r="D141" s="2886"/>
      <c r="E141" s="2886"/>
      <c r="F141" s="2886"/>
      <c r="G141" s="2886"/>
      <c r="H141" s="2886"/>
      <c r="I141" s="2886"/>
      <c r="J141" s="16"/>
      <c r="K141" s="16"/>
      <c r="L141" s="16"/>
      <c r="M141" s="16"/>
      <c r="N141" s="16"/>
      <c r="O141" s="16"/>
      <c r="P141" s="16"/>
      <c r="Q141" s="16"/>
      <c r="R141" s="16"/>
      <c r="S141" s="16"/>
      <c r="T141" s="16"/>
      <c r="U141" s="16"/>
      <c r="V141" s="16"/>
      <c r="W141" s="16"/>
      <c r="X141" s="16"/>
      <c r="Y141" s="16"/>
      <c r="Z141" s="16"/>
    </row>
    <row r="142" spans="1:26" ht="12.75" customHeight="1">
      <c r="A142" s="3" t="s">
        <v>92</v>
      </c>
      <c r="B142" s="3"/>
      <c r="C142" s="3"/>
      <c r="D142" s="3"/>
      <c r="E142" s="3"/>
      <c r="F142" s="3"/>
      <c r="G142" s="3"/>
      <c r="H142" s="3"/>
      <c r="I142" s="3"/>
      <c r="J142" s="16"/>
      <c r="K142" s="16"/>
      <c r="L142" s="16"/>
      <c r="M142" s="16"/>
      <c r="N142" s="16"/>
      <c r="O142" s="16"/>
      <c r="P142" s="16"/>
      <c r="Q142" s="16"/>
      <c r="R142" s="16"/>
      <c r="S142" s="16"/>
      <c r="T142" s="16"/>
      <c r="U142" s="16"/>
      <c r="V142" s="16"/>
      <c r="W142" s="16"/>
      <c r="X142" s="16"/>
      <c r="Y142" s="16"/>
      <c r="Z142" s="16"/>
    </row>
    <row r="143" spans="1:26" ht="136.5" customHeight="1">
      <c r="A143" s="2890" t="s">
        <v>1528</v>
      </c>
      <c r="B143" s="2891"/>
      <c r="C143" s="2891"/>
      <c r="D143" s="2891"/>
      <c r="E143" s="2891"/>
      <c r="F143" s="2891"/>
      <c r="G143" s="2891"/>
      <c r="H143" s="2891"/>
      <c r="I143" s="2892"/>
      <c r="J143" s="16"/>
      <c r="K143" s="16"/>
      <c r="L143" s="16"/>
      <c r="M143" s="16"/>
      <c r="N143" s="16"/>
      <c r="O143" s="16"/>
      <c r="P143" s="16"/>
      <c r="Q143" s="16"/>
      <c r="R143" s="16"/>
      <c r="S143" s="16"/>
      <c r="T143" s="16"/>
      <c r="U143" s="16"/>
      <c r="V143" s="16"/>
      <c r="W143" s="16"/>
      <c r="X143" s="16"/>
      <c r="Y143" s="16"/>
      <c r="Z143" s="16"/>
    </row>
    <row r="144" spans="1:26" ht="12.75" customHeight="1">
      <c r="A144" s="2887"/>
      <c r="B144" s="2888"/>
      <c r="C144" s="2888"/>
      <c r="D144" s="2888"/>
      <c r="E144" s="2888"/>
      <c r="F144" s="2888"/>
      <c r="G144" s="2888"/>
      <c r="H144" s="2888"/>
      <c r="I144" s="2889"/>
      <c r="J144" s="16"/>
      <c r="K144" s="16"/>
      <c r="L144" s="16"/>
      <c r="M144" s="16"/>
      <c r="N144" s="16"/>
      <c r="O144" s="16"/>
      <c r="P144" s="16"/>
      <c r="Q144" s="16"/>
      <c r="R144" s="16"/>
      <c r="S144" s="16"/>
      <c r="T144" s="16"/>
      <c r="U144" s="16"/>
      <c r="V144" s="16"/>
      <c r="W144" s="16"/>
      <c r="X144" s="16"/>
      <c r="Y144" s="16"/>
      <c r="Z144" s="16"/>
    </row>
    <row r="145" spans="1:26" ht="12.75" customHeight="1">
      <c r="A145" s="2210"/>
      <c r="B145" s="2210"/>
      <c r="C145" s="2210"/>
      <c r="D145" s="2210"/>
      <c r="E145" s="2210"/>
      <c r="F145" s="2210"/>
      <c r="G145" s="2210"/>
      <c r="H145" s="2210"/>
      <c r="I145" s="2210"/>
      <c r="J145" s="16"/>
      <c r="K145" s="16"/>
      <c r="L145" s="16"/>
      <c r="M145" s="16"/>
      <c r="N145" s="16"/>
      <c r="O145" s="16"/>
      <c r="P145" s="16"/>
      <c r="Q145" s="16"/>
      <c r="R145" s="16"/>
      <c r="S145" s="16"/>
      <c r="T145" s="16"/>
      <c r="U145" s="16"/>
      <c r="V145" s="16"/>
      <c r="W145" s="16"/>
      <c r="X145" s="16"/>
      <c r="Y145" s="16"/>
      <c r="Z145" s="16"/>
    </row>
    <row r="146" spans="1:26" ht="12.75" customHeight="1">
      <c r="A146" s="3" t="s">
        <v>237</v>
      </c>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c r="A147" s="3" t="s">
        <v>1529</v>
      </c>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c r="A148" s="3"/>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c r="A149" s="3" t="s">
        <v>1530</v>
      </c>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sheetData>
  <mergeCells count="124">
    <mergeCell ref="A20:I20"/>
    <mergeCell ref="F22:I22"/>
    <mergeCell ref="A8:B8"/>
    <mergeCell ref="D8:I8"/>
    <mergeCell ref="A9:B9"/>
    <mergeCell ref="D9:I9"/>
    <mergeCell ref="A11:I11"/>
    <mergeCell ref="A15:A17"/>
    <mergeCell ref="A3:I3"/>
    <mergeCell ref="A5:B5"/>
    <mergeCell ref="D5:I5"/>
    <mergeCell ref="A6:B6"/>
    <mergeCell ref="D6:I6"/>
    <mergeCell ref="A7:B7"/>
    <mergeCell ref="D7:I7"/>
    <mergeCell ref="F27:I27"/>
    <mergeCell ref="A29:I29"/>
    <mergeCell ref="D31:I31"/>
    <mergeCell ref="D32:I34"/>
    <mergeCell ref="C35:I35"/>
    <mergeCell ref="A37:I37"/>
    <mergeCell ref="F23:I23"/>
    <mergeCell ref="F24:I24"/>
    <mergeCell ref="F25:I25"/>
    <mergeCell ref="F26:I26"/>
    <mergeCell ref="C47:I47"/>
    <mergeCell ref="C48:I48"/>
    <mergeCell ref="C49:I49"/>
    <mergeCell ref="C50:I50"/>
    <mergeCell ref="C51:I51"/>
    <mergeCell ref="A53:I53"/>
    <mergeCell ref="A55:B55"/>
    <mergeCell ref="D39:I39"/>
    <mergeCell ref="D40:I40"/>
    <mergeCell ref="D41:I41"/>
    <mergeCell ref="D42:I42"/>
    <mergeCell ref="C43:I43"/>
    <mergeCell ref="A45:I45"/>
    <mergeCell ref="A62:B62"/>
    <mergeCell ref="A63:B63"/>
    <mergeCell ref="A64:B64"/>
    <mergeCell ref="A65:B65"/>
    <mergeCell ref="A66:B66"/>
    <mergeCell ref="A67:B67"/>
    <mergeCell ref="A56:B56"/>
    <mergeCell ref="A57:B57"/>
    <mergeCell ref="A58:B58"/>
    <mergeCell ref="A59:B59"/>
    <mergeCell ref="A60:B60"/>
    <mergeCell ref="A61:B61"/>
    <mergeCell ref="A74:B74"/>
    <mergeCell ref="A75:B75"/>
    <mergeCell ref="A76:B76"/>
    <mergeCell ref="A77:B77"/>
    <mergeCell ref="A78:B78"/>
    <mergeCell ref="A79:B79"/>
    <mergeCell ref="A68:B68"/>
    <mergeCell ref="A69:B69"/>
    <mergeCell ref="A70:B70"/>
    <mergeCell ref="A71:B71"/>
    <mergeCell ref="A72:B72"/>
    <mergeCell ref="A73:B73"/>
    <mergeCell ref="A86:B86"/>
    <mergeCell ref="A87:B87"/>
    <mergeCell ref="A88:B88"/>
    <mergeCell ref="A89:B89"/>
    <mergeCell ref="A90:B90"/>
    <mergeCell ref="A91:B91"/>
    <mergeCell ref="A80:B80"/>
    <mergeCell ref="A81:B81"/>
    <mergeCell ref="A82:B82"/>
    <mergeCell ref="A83:B83"/>
    <mergeCell ref="A84:B84"/>
    <mergeCell ref="A85:B85"/>
    <mergeCell ref="A98:B98"/>
    <mergeCell ref="A99:B99"/>
    <mergeCell ref="A100:B100"/>
    <mergeCell ref="A101:B101"/>
    <mergeCell ref="A102:B102"/>
    <mergeCell ref="A103:B103"/>
    <mergeCell ref="A92:B92"/>
    <mergeCell ref="A93:B93"/>
    <mergeCell ref="A94:B94"/>
    <mergeCell ref="A95:B95"/>
    <mergeCell ref="A96:B96"/>
    <mergeCell ref="A97:B97"/>
    <mergeCell ref="A110:B110"/>
    <mergeCell ref="A111:B111"/>
    <mergeCell ref="A113:B113"/>
    <mergeCell ref="A114:B114"/>
    <mergeCell ref="A115:B115"/>
    <mergeCell ref="F111:G111"/>
    <mergeCell ref="A120:B120"/>
    <mergeCell ref="A121:B121"/>
    <mergeCell ref="A104:B104"/>
    <mergeCell ref="A105:B105"/>
    <mergeCell ref="A106:B106"/>
    <mergeCell ref="A107:B107"/>
    <mergeCell ref="A108:B108"/>
    <mergeCell ref="A109:B109"/>
    <mergeCell ref="A123:B123"/>
    <mergeCell ref="A124:B124"/>
    <mergeCell ref="A125:B125"/>
    <mergeCell ref="A126:B126"/>
    <mergeCell ref="A127:B127"/>
    <mergeCell ref="A128:B128"/>
    <mergeCell ref="A116:B116"/>
    <mergeCell ref="A117:B117"/>
    <mergeCell ref="A118:B118"/>
    <mergeCell ref="A119:B119"/>
    <mergeCell ref="A122:B122"/>
    <mergeCell ref="F134:G134"/>
    <mergeCell ref="A135:I135"/>
    <mergeCell ref="A138:I138"/>
    <mergeCell ref="A139:I139"/>
    <mergeCell ref="A141:I141"/>
    <mergeCell ref="A143:I143"/>
    <mergeCell ref="A144:I144"/>
    <mergeCell ref="A129:B129"/>
    <mergeCell ref="A130:B130"/>
    <mergeCell ref="A131:B131"/>
    <mergeCell ref="A132:B132"/>
    <mergeCell ref="A133:B133"/>
    <mergeCell ref="A134:B134"/>
  </mergeCells>
  <pageMargins left="0.23622047244094491" right="0.23622047244094491" top="0.74803149606299213" bottom="0.74803149606299213" header="0.31496062992125984" footer="0.31496062992125984"/>
  <pageSetup paperSize="9" scale="94" firstPageNumber="123" fitToHeight="5"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zoomScaleNormal="100"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9" ht="18.75">
      <c r="A1" s="284" t="s">
        <v>75</v>
      </c>
      <c r="B1" s="284" t="s">
        <v>238</v>
      </c>
      <c r="C1" s="284"/>
      <c r="D1" s="284"/>
      <c r="E1" s="284"/>
      <c r="F1" s="284"/>
      <c r="G1" s="284"/>
      <c r="H1" s="284"/>
      <c r="I1" s="284"/>
    </row>
    <row r="2" spans="1:9">
      <c r="A2" s="13"/>
    </row>
    <row r="3" spans="1:9">
      <c r="A3" s="2436" t="s">
        <v>349</v>
      </c>
      <c r="B3" s="2436"/>
      <c r="C3" s="2436"/>
      <c r="D3" s="2436"/>
      <c r="E3" s="2436"/>
      <c r="F3" s="2436"/>
      <c r="G3" s="2436"/>
      <c r="H3" s="2436"/>
      <c r="I3" s="2436"/>
    </row>
    <row r="4" spans="1:9">
      <c r="A4" s="282"/>
      <c r="B4" s="282"/>
      <c r="C4" s="282"/>
      <c r="D4" s="282"/>
      <c r="E4" s="282"/>
      <c r="F4" s="282"/>
      <c r="G4" s="282"/>
      <c r="H4" s="282"/>
      <c r="I4" s="282"/>
    </row>
    <row r="5" spans="1:9">
      <c r="A5" s="2458" t="s">
        <v>76</v>
      </c>
      <c r="B5" s="2459"/>
      <c r="C5" s="320" t="s">
        <v>25</v>
      </c>
      <c r="D5" s="2431" t="s">
        <v>350</v>
      </c>
      <c r="E5" s="2431"/>
      <c r="F5" s="2431"/>
      <c r="G5" s="2431"/>
      <c r="H5" s="2431"/>
      <c r="I5" s="2431"/>
    </row>
    <row r="6" spans="1:9">
      <c r="A6" s="2460" t="s">
        <v>351</v>
      </c>
      <c r="B6" s="2460"/>
      <c r="C6" s="297">
        <v>115551.75</v>
      </c>
      <c r="D6" s="2463"/>
      <c r="E6" s="2464"/>
      <c r="F6" s="2464"/>
      <c r="G6" s="2464"/>
      <c r="H6" s="2464"/>
      <c r="I6" s="2465"/>
    </row>
    <row r="7" spans="1:9" ht="30.75" customHeight="1">
      <c r="A7" s="2461" t="s">
        <v>77</v>
      </c>
      <c r="B7" s="2462"/>
      <c r="C7" s="292">
        <v>115551.75</v>
      </c>
      <c r="D7" s="2454" t="s">
        <v>446</v>
      </c>
      <c r="E7" s="2454"/>
      <c r="F7" s="2454"/>
      <c r="G7" s="2454"/>
      <c r="H7" s="2454"/>
      <c r="I7" s="2455"/>
    </row>
    <row r="8" spans="1:9">
      <c r="A8" s="2440" t="s">
        <v>78</v>
      </c>
      <c r="B8" s="2441"/>
      <c r="C8" s="293">
        <v>0</v>
      </c>
      <c r="D8" s="2454"/>
      <c r="E8" s="2454"/>
      <c r="F8" s="2454"/>
      <c r="G8" s="2454"/>
      <c r="H8" s="2454"/>
      <c r="I8" s="2455"/>
    </row>
    <row r="9" spans="1:9">
      <c r="A9" s="2456" t="s">
        <v>79</v>
      </c>
      <c r="B9" s="2457"/>
      <c r="C9" s="326">
        <v>0</v>
      </c>
      <c r="D9" s="2419"/>
      <c r="E9" s="2420"/>
      <c r="F9" s="2420"/>
      <c r="G9" s="2420"/>
      <c r="H9" s="2420"/>
      <c r="I9" s="2421"/>
    </row>
    <row r="10" spans="1:9">
      <c r="A10" s="282"/>
      <c r="B10" s="282"/>
      <c r="C10" s="285"/>
      <c r="D10" s="282"/>
      <c r="E10" s="282"/>
      <c r="F10" s="282"/>
      <c r="G10" s="282"/>
      <c r="H10" s="282"/>
      <c r="I10" s="282"/>
    </row>
    <row r="11" spans="1:9">
      <c r="A11" s="2436" t="s">
        <v>354</v>
      </c>
      <c r="B11" s="2436"/>
      <c r="C11" s="2436"/>
      <c r="D11" s="2436"/>
      <c r="E11" s="2436"/>
      <c r="F11" s="2436"/>
      <c r="G11" s="2436"/>
      <c r="H11" s="2436"/>
      <c r="I11" s="2436"/>
    </row>
    <row r="12" spans="1:9">
      <c r="A12" s="282"/>
      <c r="B12" s="282"/>
      <c r="C12" s="285"/>
      <c r="D12" s="306"/>
      <c r="E12" s="306"/>
      <c r="F12" s="306"/>
      <c r="G12" s="306"/>
      <c r="H12" s="306"/>
      <c r="I12" s="306"/>
    </row>
    <row r="13" spans="1:9">
      <c r="A13" s="320" t="s">
        <v>76</v>
      </c>
      <c r="B13" s="320" t="s">
        <v>80</v>
      </c>
      <c r="C13" s="320" t="s">
        <v>25</v>
      </c>
      <c r="D13" s="308"/>
      <c r="E13" s="308"/>
      <c r="F13" s="308"/>
      <c r="G13" s="308"/>
      <c r="H13" s="308"/>
      <c r="I13" s="308"/>
    </row>
    <row r="14" spans="1:9">
      <c r="A14" s="327" t="s">
        <v>81</v>
      </c>
      <c r="B14" s="298"/>
      <c r="C14" s="328">
        <v>0</v>
      </c>
      <c r="D14" s="309"/>
      <c r="E14" s="309"/>
      <c r="F14" s="309"/>
      <c r="G14" s="309"/>
      <c r="H14" s="309"/>
      <c r="I14" s="309"/>
    </row>
    <row r="15" spans="1:9">
      <c r="A15" s="2437" t="s">
        <v>82</v>
      </c>
      <c r="B15" s="318" t="s">
        <v>94</v>
      </c>
      <c r="C15" s="329">
        <v>0</v>
      </c>
      <c r="D15" s="309"/>
      <c r="E15" s="309"/>
      <c r="F15" s="309"/>
      <c r="G15" s="309"/>
      <c r="H15" s="309"/>
      <c r="I15" s="309"/>
    </row>
    <row r="16" spans="1:9">
      <c r="A16" s="2438"/>
      <c r="B16" s="288" t="s">
        <v>83</v>
      </c>
      <c r="C16" s="330">
        <v>115551.75</v>
      </c>
      <c r="D16" s="304"/>
      <c r="E16" s="304"/>
      <c r="F16" s="304"/>
      <c r="G16" s="304"/>
      <c r="H16" s="304"/>
      <c r="I16" s="304"/>
    </row>
    <row r="17" spans="1:9">
      <c r="A17" s="2439"/>
      <c r="B17" s="290" t="s">
        <v>84</v>
      </c>
      <c r="C17" s="331">
        <v>0</v>
      </c>
      <c r="D17" s="310"/>
      <c r="E17" s="310"/>
      <c r="F17" s="310"/>
      <c r="G17" s="310"/>
      <c r="H17" s="310"/>
      <c r="I17" s="310"/>
    </row>
    <row r="18" spans="1:9">
      <c r="A18" s="319" t="s">
        <v>351</v>
      </c>
      <c r="B18" s="302"/>
      <c r="C18" s="303">
        <v>115551.75</v>
      </c>
      <c r="D18" s="305"/>
      <c r="E18" s="305"/>
      <c r="F18" s="305"/>
      <c r="G18" s="305"/>
      <c r="H18" s="305"/>
      <c r="I18" s="305"/>
    </row>
    <row r="19" spans="1:9">
      <c r="A19" s="301"/>
      <c r="B19" s="299"/>
      <c r="C19" s="300"/>
      <c r="D19" s="307"/>
      <c r="E19" s="307"/>
      <c r="F19" s="307"/>
      <c r="G19" s="307"/>
      <c r="H19" s="307"/>
      <c r="I19" s="307"/>
    </row>
    <row r="20" spans="1:9">
      <c r="A20" s="2436" t="s">
        <v>355</v>
      </c>
      <c r="B20" s="2436"/>
      <c r="C20" s="2436"/>
      <c r="D20" s="2436"/>
      <c r="E20" s="2436"/>
      <c r="F20" s="2436"/>
      <c r="G20" s="2436"/>
      <c r="H20" s="2436"/>
      <c r="I20" s="2436"/>
    </row>
    <row r="21" spans="1:9">
      <c r="A21" s="282"/>
      <c r="B21" s="282"/>
      <c r="C21" s="285"/>
      <c r="D21" s="282"/>
      <c r="E21" s="282"/>
      <c r="F21" s="282"/>
      <c r="G21" s="282"/>
      <c r="H21" s="282"/>
      <c r="I21" s="282"/>
    </row>
    <row r="22" spans="1:9">
      <c r="A22" s="320" t="s">
        <v>80</v>
      </c>
      <c r="B22" s="320" t="s">
        <v>356</v>
      </c>
      <c r="C22" s="321" t="s">
        <v>357</v>
      </c>
      <c r="D22" s="320" t="s">
        <v>358</v>
      </c>
      <c r="E22" s="320" t="s">
        <v>359</v>
      </c>
      <c r="F22" s="2431" t="s">
        <v>360</v>
      </c>
      <c r="G22" s="2431"/>
      <c r="H22" s="2431"/>
      <c r="I22" s="2431"/>
    </row>
    <row r="23" spans="1:9" ht="43.5" customHeight="1">
      <c r="A23" s="332" t="s">
        <v>85</v>
      </c>
      <c r="B23" s="287">
        <v>532014.63</v>
      </c>
      <c r="C23" s="287">
        <v>207528.9</v>
      </c>
      <c r="D23" s="287">
        <v>275300</v>
      </c>
      <c r="E23" s="287">
        <v>464243.53</v>
      </c>
      <c r="F23" s="2451" t="s">
        <v>447</v>
      </c>
      <c r="G23" s="2452"/>
      <c r="H23" s="2452"/>
      <c r="I23" s="2453"/>
    </row>
    <row r="24" spans="1:9" ht="65.25" customHeight="1">
      <c r="A24" s="333" t="s">
        <v>86</v>
      </c>
      <c r="B24" s="289">
        <v>205980.44</v>
      </c>
      <c r="C24" s="289">
        <v>802920</v>
      </c>
      <c r="D24" s="289">
        <v>740988</v>
      </c>
      <c r="E24" s="289">
        <v>267912.43999999994</v>
      </c>
      <c r="F24" s="2424" t="s">
        <v>448</v>
      </c>
      <c r="G24" s="2425"/>
      <c r="H24" s="2425"/>
      <c r="I24" s="2426"/>
    </row>
    <row r="25" spans="1:9" ht="28.5" customHeight="1">
      <c r="A25" s="333" t="s">
        <v>84</v>
      </c>
      <c r="B25" s="289">
        <v>42245.49</v>
      </c>
      <c r="C25" s="289">
        <v>0</v>
      </c>
      <c r="D25" s="289">
        <v>0</v>
      </c>
      <c r="E25" s="289">
        <v>42245.49</v>
      </c>
      <c r="F25" s="2424" t="s">
        <v>239</v>
      </c>
      <c r="G25" s="2425"/>
      <c r="H25" s="2425"/>
      <c r="I25" s="2426"/>
    </row>
    <row r="26" spans="1:9" ht="35.25" customHeight="1">
      <c r="A26" s="334" t="s">
        <v>87</v>
      </c>
      <c r="B26" s="291">
        <v>259579.33</v>
      </c>
      <c r="C26" s="291">
        <v>229614.72</v>
      </c>
      <c r="D26" s="291">
        <v>123058.41</v>
      </c>
      <c r="E26" s="289">
        <v>366135.64</v>
      </c>
      <c r="F26" s="2427" t="s">
        <v>449</v>
      </c>
      <c r="G26" s="2428"/>
      <c r="H26" s="2428"/>
      <c r="I26" s="2429"/>
    </row>
    <row r="27" spans="1:9">
      <c r="A27" s="296" t="s">
        <v>34</v>
      </c>
      <c r="B27" s="297">
        <v>1039819.89</v>
      </c>
      <c r="C27" s="297">
        <v>1240063.6200000001</v>
      </c>
      <c r="D27" s="297">
        <v>1139346.4099999999</v>
      </c>
      <c r="E27" s="297">
        <v>1140537.1000000001</v>
      </c>
      <c r="F27" s="2430"/>
      <c r="G27" s="2430"/>
      <c r="H27" s="2430"/>
      <c r="I27" s="2430"/>
    </row>
    <row r="28" spans="1:9">
      <c r="A28" s="282"/>
      <c r="B28" s="282"/>
      <c r="C28" s="285"/>
      <c r="D28" s="282"/>
      <c r="E28" s="282"/>
      <c r="F28" s="282"/>
      <c r="G28" s="282"/>
      <c r="H28" s="282"/>
      <c r="I28" s="282"/>
    </row>
    <row r="29" spans="1:9">
      <c r="A29" s="2436" t="s">
        <v>365</v>
      </c>
      <c r="B29" s="2436"/>
      <c r="C29" s="2436"/>
      <c r="D29" s="2436"/>
      <c r="E29" s="2436"/>
      <c r="F29" s="2436"/>
      <c r="G29" s="2436"/>
      <c r="H29" s="2436"/>
      <c r="I29" s="2436"/>
    </row>
    <row r="30" spans="1:9">
      <c r="A30" s="282"/>
      <c r="B30" s="282"/>
      <c r="C30" s="285"/>
      <c r="D30" s="282"/>
      <c r="E30" s="282"/>
      <c r="F30" s="282"/>
      <c r="G30" s="282"/>
      <c r="H30" s="282"/>
      <c r="I30" s="282"/>
    </row>
    <row r="31" spans="1:9">
      <c r="A31" s="320" t="s">
        <v>88</v>
      </c>
      <c r="B31" s="320" t="s">
        <v>25</v>
      </c>
      <c r="C31" s="321" t="s">
        <v>89</v>
      </c>
      <c r="D31" s="2431" t="s">
        <v>90</v>
      </c>
      <c r="E31" s="2431"/>
      <c r="F31" s="2431"/>
      <c r="G31" s="2431"/>
      <c r="H31" s="2431"/>
      <c r="I31" s="2431"/>
    </row>
    <row r="32" spans="1:9" ht="22.5">
      <c r="A32" s="345" t="s">
        <v>450</v>
      </c>
      <c r="B32" s="287"/>
      <c r="C32" s="294"/>
      <c r="D32" s="2442"/>
      <c r="E32" s="2443"/>
      <c r="F32" s="2443"/>
      <c r="G32" s="2443"/>
      <c r="H32" s="2443"/>
      <c r="I32" s="2444"/>
    </row>
    <row r="33" spans="1:9">
      <c r="A33" s="337"/>
      <c r="B33" s="291"/>
      <c r="C33" s="295"/>
      <c r="D33" s="2445"/>
      <c r="E33" s="2446"/>
      <c r="F33" s="2446"/>
      <c r="G33" s="2446"/>
      <c r="H33" s="2446"/>
      <c r="I33" s="2447"/>
    </row>
    <row r="34" spans="1:9">
      <c r="A34" s="338"/>
      <c r="B34" s="339"/>
      <c r="C34" s="340"/>
      <c r="D34" s="2448"/>
      <c r="E34" s="2449"/>
      <c r="F34" s="2449"/>
      <c r="G34" s="2449"/>
      <c r="H34" s="2449"/>
      <c r="I34" s="2450"/>
    </row>
    <row r="35" spans="1:9">
      <c r="A35" s="335" t="s">
        <v>34</v>
      </c>
      <c r="B35" s="336">
        <v>0</v>
      </c>
      <c r="C35" s="2432"/>
      <c r="D35" s="2432"/>
      <c r="E35" s="2432"/>
      <c r="F35" s="2432"/>
      <c r="G35" s="2432"/>
      <c r="H35" s="2432"/>
      <c r="I35" s="2433"/>
    </row>
    <row r="36" spans="1:9">
      <c r="A36" s="282"/>
      <c r="B36" s="282"/>
      <c r="C36" s="285"/>
      <c r="D36" s="282"/>
      <c r="E36" s="282"/>
      <c r="F36" s="282"/>
      <c r="G36" s="282"/>
      <c r="H36" s="282"/>
      <c r="I36" s="282"/>
    </row>
    <row r="37" spans="1:9">
      <c r="A37" s="2436" t="s">
        <v>367</v>
      </c>
      <c r="B37" s="2436"/>
      <c r="C37" s="2436"/>
      <c r="D37" s="2436"/>
      <c r="E37" s="2436"/>
      <c r="F37" s="2436"/>
      <c r="G37" s="2436"/>
      <c r="H37" s="2436"/>
      <c r="I37" s="2436"/>
    </row>
    <row r="38" spans="1:9">
      <c r="A38" s="282"/>
      <c r="B38" s="282"/>
      <c r="C38" s="285"/>
      <c r="D38" s="282"/>
      <c r="E38" s="282"/>
      <c r="F38" s="282"/>
      <c r="G38" s="282"/>
      <c r="H38" s="282"/>
      <c r="I38" s="282"/>
    </row>
    <row r="39" spans="1:9">
      <c r="A39" s="320" t="s">
        <v>88</v>
      </c>
      <c r="B39" s="320" t="s">
        <v>25</v>
      </c>
      <c r="C39" s="321" t="s">
        <v>89</v>
      </c>
      <c r="D39" s="2431" t="s">
        <v>90</v>
      </c>
      <c r="E39" s="2431"/>
      <c r="F39" s="2431"/>
      <c r="G39" s="2431"/>
      <c r="H39" s="2431"/>
      <c r="I39" s="2431"/>
    </row>
    <row r="40" spans="1:9" ht="22.5">
      <c r="A40" s="345" t="s">
        <v>451</v>
      </c>
      <c r="B40" s="287"/>
      <c r="C40" s="294"/>
      <c r="D40" s="2468"/>
      <c r="E40" s="2469"/>
      <c r="F40" s="2469"/>
      <c r="G40" s="2469"/>
      <c r="H40" s="2469"/>
      <c r="I40" s="2470"/>
    </row>
    <row r="41" spans="1:9">
      <c r="A41" s="341"/>
      <c r="B41" s="289"/>
      <c r="C41" s="314"/>
      <c r="D41" s="2415"/>
      <c r="E41" s="2416"/>
      <c r="F41" s="2416"/>
      <c r="G41" s="2416"/>
      <c r="H41" s="2416"/>
      <c r="I41" s="2417"/>
    </row>
    <row r="42" spans="1:9">
      <c r="A42" s="341"/>
      <c r="B42" s="289"/>
      <c r="C42" s="314"/>
      <c r="D42" s="2415"/>
      <c r="E42" s="2416"/>
      <c r="F42" s="2416"/>
      <c r="G42" s="2416"/>
      <c r="H42" s="2416"/>
      <c r="I42" s="2417"/>
    </row>
    <row r="43" spans="1:9">
      <c r="A43" s="296" t="s">
        <v>34</v>
      </c>
      <c r="B43" s="297">
        <v>0</v>
      </c>
      <c r="C43" s="2434"/>
      <c r="D43" s="2435"/>
      <c r="E43" s="2435"/>
      <c r="F43" s="2435"/>
      <c r="G43" s="2435"/>
      <c r="H43" s="2435"/>
      <c r="I43" s="2435"/>
    </row>
    <row r="44" spans="1:9">
      <c r="A44" s="282"/>
      <c r="B44" s="282"/>
      <c r="C44" s="285"/>
      <c r="D44" s="282"/>
      <c r="E44" s="282"/>
      <c r="F44" s="282"/>
      <c r="G44" s="282"/>
      <c r="H44" s="282"/>
      <c r="I44" s="282"/>
    </row>
    <row r="45" spans="1:9">
      <c r="A45" s="2436" t="s">
        <v>369</v>
      </c>
      <c r="B45" s="2436"/>
      <c r="C45" s="2436"/>
      <c r="D45" s="2436"/>
      <c r="E45" s="2436"/>
      <c r="F45" s="2436"/>
      <c r="G45" s="2436"/>
      <c r="H45" s="2436"/>
      <c r="I45" s="2436"/>
    </row>
    <row r="46" spans="1:9">
      <c r="A46" s="282"/>
      <c r="B46" s="282"/>
      <c r="C46" s="286"/>
      <c r="D46" s="282"/>
      <c r="E46" s="282"/>
      <c r="F46" s="282"/>
      <c r="G46" s="282"/>
      <c r="H46" s="282"/>
      <c r="I46" s="282"/>
    </row>
    <row r="47" spans="1:9">
      <c r="A47" s="320" t="s">
        <v>25</v>
      </c>
      <c r="B47" s="321" t="s">
        <v>370</v>
      </c>
      <c r="C47" s="2410" t="s">
        <v>91</v>
      </c>
      <c r="D47" s="2410"/>
      <c r="E47" s="2410"/>
      <c r="F47" s="2410"/>
      <c r="G47" s="2410"/>
      <c r="H47" s="2410"/>
      <c r="I47" s="2410"/>
    </row>
    <row r="48" spans="1:9">
      <c r="A48" s="342">
        <v>12600</v>
      </c>
      <c r="B48" s="316">
        <v>12600</v>
      </c>
      <c r="C48" s="2422" t="s">
        <v>452</v>
      </c>
      <c r="D48" s="2422"/>
      <c r="E48" s="2422"/>
      <c r="F48" s="2422"/>
      <c r="G48" s="2422"/>
      <c r="H48" s="2422"/>
      <c r="I48" s="2423"/>
    </row>
    <row r="49" spans="1:9">
      <c r="A49" s="343"/>
      <c r="B49" s="289"/>
      <c r="C49" s="2475"/>
      <c r="D49" s="2476"/>
      <c r="E49" s="2476"/>
      <c r="F49" s="2476"/>
      <c r="G49" s="2476"/>
      <c r="H49" s="2476"/>
      <c r="I49" s="2477"/>
    </row>
    <row r="50" spans="1:9">
      <c r="A50" s="344"/>
      <c r="B50" s="315"/>
      <c r="C50" s="2478"/>
      <c r="D50" s="2478"/>
      <c r="E50" s="2478"/>
      <c r="F50" s="2478"/>
      <c r="G50" s="2478"/>
      <c r="H50" s="2478"/>
      <c r="I50" s="2479"/>
    </row>
    <row r="51" spans="1:9">
      <c r="A51" s="297">
        <v>12600</v>
      </c>
      <c r="B51" s="297">
        <v>12600</v>
      </c>
      <c r="C51" s="2480" t="s">
        <v>34</v>
      </c>
      <c r="D51" s="2480"/>
      <c r="E51" s="2480"/>
      <c r="F51" s="2480"/>
      <c r="G51" s="2480"/>
      <c r="H51" s="2480"/>
      <c r="I51" s="2480"/>
    </row>
    <row r="52" spans="1:9">
      <c r="A52" s="282"/>
      <c r="B52" s="282"/>
      <c r="C52" s="286"/>
      <c r="D52" s="282"/>
      <c r="E52" s="282"/>
      <c r="F52" s="282"/>
      <c r="G52" s="282"/>
      <c r="H52" s="282"/>
      <c r="I52" s="282"/>
    </row>
    <row r="53" spans="1:9">
      <c r="A53" s="2436" t="s">
        <v>372</v>
      </c>
      <c r="B53" s="2436"/>
      <c r="C53" s="2436"/>
      <c r="D53" s="2436"/>
      <c r="E53" s="2436"/>
      <c r="F53" s="2436"/>
      <c r="G53" s="2436"/>
      <c r="H53" s="2436"/>
      <c r="I53" s="2436"/>
    </row>
    <row r="54" spans="1:9">
      <c r="A54" s="282"/>
      <c r="B54" s="282"/>
      <c r="C54" s="286"/>
      <c r="D54" s="282"/>
      <c r="E54" s="282"/>
      <c r="F54" s="282"/>
      <c r="G54" s="282"/>
      <c r="H54" s="282"/>
      <c r="I54" s="282"/>
    </row>
    <row r="55" spans="1:9" ht="31.5">
      <c r="A55" s="2481" t="s">
        <v>373</v>
      </c>
      <c r="B55" s="2482"/>
      <c r="C55" s="322" t="s">
        <v>227</v>
      </c>
      <c r="D55" s="322" t="s">
        <v>137</v>
      </c>
      <c r="E55" s="322" t="s">
        <v>138</v>
      </c>
      <c r="F55" s="322" t="s">
        <v>374</v>
      </c>
      <c r="G55" s="322" t="s">
        <v>228</v>
      </c>
      <c r="H55" s="283"/>
      <c r="I55" s="283"/>
    </row>
    <row r="56" spans="1:9" ht="22.5">
      <c r="A56" s="2411" t="s">
        <v>453</v>
      </c>
      <c r="B56" s="2412"/>
      <c r="C56" s="364">
        <v>672500</v>
      </c>
      <c r="D56" s="347">
        <v>206100</v>
      </c>
      <c r="E56" s="365"/>
      <c r="F56" s="363" t="s">
        <v>454</v>
      </c>
      <c r="G56" s="356"/>
      <c r="H56" s="282"/>
      <c r="I56" s="282"/>
    </row>
    <row r="57" spans="1:9" ht="15">
      <c r="A57" s="2411" t="s">
        <v>455</v>
      </c>
      <c r="B57" s="2412"/>
      <c r="C57" s="370">
        <v>511300</v>
      </c>
      <c r="D57" s="366"/>
      <c r="E57" s="349">
        <v>206100</v>
      </c>
      <c r="F57" s="357"/>
      <c r="G57" s="368">
        <v>43999</v>
      </c>
      <c r="H57" s="282"/>
      <c r="I57" s="282"/>
    </row>
    <row r="58" spans="1:9" ht="22.5">
      <c r="A58" s="2411" t="s">
        <v>456</v>
      </c>
      <c r="B58" s="2412"/>
      <c r="C58" s="371">
        <v>672500</v>
      </c>
      <c r="D58" s="350">
        <v>112500</v>
      </c>
      <c r="E58" s="351"/>
      <c r="F58" s="374" t="s">
        <v>457</v>
      </c>
      <c r="G58" s="360"/>
      <c r="H58" s="282"/>
      <c r="I58" s="282"/>
    </row>
    <row r="59" spans="1:9" ht="15">
      <c r="A59" s="2411" t="s">
        <v>458</v>
      </c>
      <c r="B59" s="2412"/>
      <c r="C59" s="370">
        <v>511300</v>
      </c>
      <c r="D59" s="348"/>
      <c r="E59" s="349">
        <v>112500</v>
      </c>
      <c r="F59" s="357"/>
      <c r="G59" s="376">
        <v>44074</v>
      </c>
      <c r="H59" s="282"/>
      <c r="I59" s="282"/>
    </row>
    <row r="60" spans="1:9" ht="22.5">
      <c r="A60" s="2413" t="s">
        <v>459</v>
      </c>
      <c r="B60" s="2414"/>
      <c r="C60" s="372">
        <v>672500</v>
      </c>
      <c r="D60" s="352">
        <v>137000</v>
      </c>
      <c r="E60" s="353"/>
      <c r="F60" s="374" t="s">
        <v>457</v>
      </c>
      <c r="G60" s="358"/>
      <c r="H60" s="282"/>
      <c r="I60" s="282"/>
    </row>
    <row r="61" spans="1:9" ht="15">
      <c r="A61" s="2413" t="s">
        <v>460</v>
      </c>
      <c r="B61" s="2414"/>
      <c r="C61" s="371">
        <v>511300</v>
      </c>
      <c r="D61" s="350"/>
      <c r="E61" s="351">
        <v>137000</v>
      </c>
      <c r="F61" s="359"/>
      <c r="G61" s="375">
        <v>44172</v>
      </c>
      <c r="H61" s="282"/>
      <c r="I61" s="282"/>
    </row>
    <row r="62" spans="1:9" ht="22.5">
      <c r="A62" s="2411" t="s">
        <v>461</v>
      </c>
      <c r="B62" s="2412"/>
      <c r="C62" s="373">
        <v>672500</v>
      </c>
      <c r="D62" s="354">
        <v>21400</v>
      </c>
      <c r="E62" s="355"/>
      <c r="F62" s="374" t="s">
        <v>457</v>
      </c>
      <c r="G62" s="361"/>
      <c r="H62" s="282"/>
      <c r="I62" s="282"/>
    </row>
    <row r="63" spans="1:9" ht="15">
      <c r="A63" s="2411" t="s">
        <v>462</v>
      </c>
      <c r="B63" s="2412"/>
      <c r="C63" s="370">
        <v>511300</v>
      </c>
      <c r="D63" s="348"/>
      <c r="E63" s="349">
        <v>21400</v>
      </c>
      <c r="F63" s="357"/>
      <c r="G63" s="376">
        <v>44164</v>
      </c>
      <c r="H63" s="282"/>
      <c r="I63" s="282"/>
    </row>
    <row r="64" spans="1:9" ht="22.5">
      <c r="A64" s="2411" t="s">
        <v>463</v>
      </c>
      <c r="B64" s="2412"/>
      <c r="C64" s="373">
        <v>672500</v>
      </c>
      <c r="D64" s="350">
        <v>70000</v>
      </c>
      <c r="E64" s="351"/>
      <c r="F64" s="374" t="s">
        <v>457</v>
      </c>
      <c r="G64" s="360"/>
      <c r="H64" s="282"/>
      <c r="I64" s="282"/>
    </row>
    <row r="65" spans="1:9" ht="15">
      <c r="A65" s="2411" t="s">
        <v>464</v>
      </c>
      <c r="B65" s="2412"/>
      <c r="C65" s="370">
        <v>511300</v>
      </c>
      <c r="D65" s="348"/>
      <c r="E65" s="349">
        <v>70000</v>
      </c>
      <c r="F65" s="357"/>
      <c r="G65" s="376">
        <v>44187</v>
      </c>
      <c r="H65" s="282"/>
      <c r="I65" s="282"/>
    </row>
    <row r="66" spans="1:9" ht="22.5">
      <c r="A66" s="2411" t="s">
        <v>465</v>
      </c>
      <c r="B66" s="2412"/>
      <c r="C66" s="373">
        <v>672500</v>
      </c>
      <c r="D66" s="350">
        <v>221844</v>
      </c>
      <c r="E66" s="351"/>
      <c r="F66" s="374" t="s">
        <v>466</v>
      </c>
      <c r="G66" s="360"/>
      <c r="H66" s="282"/>
      <c r="I66" s="282"/>
    </row>
    <row r="67" spans="1:9" ht="15">
      <c r="A67" s="2411" t="s">
        <v>467</v>
      </c>
      <c r="B67" s="2412"/>
      <c r="C67" s="370">
        <v>511300</v>
      </c>
      <c r="D67" s="350"/>
      <c r="E67" s="351">
        <v>221844</v>
      </c>
      <c r="F67" s="359"/>
      <c r="G67" s="375">
        <v>43860</v>
      </c>
      <c r="H67" s="282"/>
      <c r="I67" s="282"/>
    </row>
    <row r="68" spans="1:9" ht="22.5">
      <c r="A68" s="2413" t="s">
        <v>468</v>
      </c>
      <c r="B68" s="2414"/>
      <c r="C68" s="373">
        <v>672500</v>
      </c>
      <c r="D68" s="354">
        <v>883727.67</v>
      </c>
      <c r="E68" s="355"/>
      <c r="F68" s="377" t="s">
        <v>469</v>
      </c>
      <c r="G68" s="361"/>
      <c r="H68" s="282"/>
      <c r="I68" s="282"/>
    </row>
    <row r="69" spans="1:9" ht="15">
      <c r="A69" s="2411" t="s">
        <v>470</v>
      </c>
      <c r="B69" s="2412"/>
      <c r="C69" s="369" t="s">
        <v>471</v>
      </c>
      <c r="D69" s="350"/>
      <c r="E69" s="351">
        <v>883727.67</v>
      </c>
      <c r="F69" s="359"/>
      <c r="G69" s="375">
        <v>44196</v>
      </c>
      <c r="H69" s="282"/>
      <c r="I69" s="282"/>
    </row>
    <row r="70" spans="1:9" ht="15">
      <c r="A70" s="2411" t="s">
        <v>472</v>
      </c>
      <c r="B70" s="2412"/>
      <c r="C70" s="367">
        <v>502</v>
      </c>
      <c r="D70" s="348"/>
      <c r="E70" s="349">
        <v>-150000</v>
      </c>
      <c r="F70" s="317">
        <v>44181</v>
      </c>
      <c r="G70" s="378">
        <v>44196</v>
      </c>
      <c r="H70" s="282"/>
      <c r="I70" s="282"/>
    </row>
    <row r="71" spans="1:9" ht="15">
      <c r="A71" s="2411" t="s">
        <v>473</v>
      </c>
      <c r="B71" s="2412"/>
      <c r="C71" s="369">
        <v>558</v>
      </c>
      <c r="D71" s="350"/>
      <c r="E71" s="351">
        <v>50000</v>
      </c>
      <c r="F71" s="317">
        <v>44181</v>
      </c>
      <c r="G71" s="378">
        <v>44196</v>
      </c>
      <c r="H71" s="282"/>
      <c r="I71" s="282"/>
    </row>
    <row r="72" spans="1:9" ht="15">
      <c r="A72" s="2411" t="s">
        <v>474</v>
      </c>
      <c r="B72" s="2412"/>
      <c r="C72" s="367">
        <v>511</v>
      </c>
      <c r="D72" s="348"/>
      <c r="E72" s="349">
        <v>50000</v>
      </c>
      <c r="F72" s="317">
        <v>44181</v>
      </c>
      <c r="G72" s="378">
        <v>44196</v>
      </c>
      <c r="H72" s="282"/>
      <c r="I72" s="282"/>
    </row>
    <row r="73" spans="1:9" ht="15">
      <c r="A73" s="2411" t="s">
        <v>475</v>
      </c>
      <c r="B73" s="2412"/>
      <c r="C73" s="369">
        <v>518</v>
      </c>
      <c r="D73" s="350"/>
      <c r="E73" s="351">
        <v>50000</v>
      </c>
      <c r="F73" s="317">
        <v>44181</v>
      </c>
      <c r="G73" s="378">
        <v>44196</v>
      </c>
      <c r="H73" s="282"/>
      <c r="I73" s="282"/>
    </row>
    <row r="74" spans="1:9" ht="15">
      <c r="A74" s="2411"/>
      <c r="B74" s="2412"/>
      <c r="C74" s="367"/>
      <c r="D74" s="348"/>
      <c r="E74" s="349"/>
      <c r="F74" s="357"/>
      <c r="G74" s="362"/>
      <c r="H74" s="282"/>
      <c r="I74" s="282"/>
    </row>
    <row r="75" spans="1:9">
      <c r="A75" s="2471" t="s">
        <v>220</v>
      </c>
      <c r="B75" s="2472"/>
      <c r="C75" s="324"/>
      <c r="D75" s="323">
        <v>1652571.67</v>
      </c>
      <c r="E75" s="323">
        <v>1652571.67</v>
      </c>
      <c r="F75" s="2473"/>
      <c r="G75" s="2474"/>
      <c r="H75" s="282"/>
      <c r="I75" s="282"/>
    </row>
    <row r="76" spans="1:9">
      <c r="A76" s="311"/>
      <c r="B76" s="311"/>
      <c r="C76" s="312"/>
      <c r="D76" s="312"/>
      <c r="E76" s="313"/>
      <c r="F76" s="282"/>
      <c r="G76" s="282"/>
      <c r="H76" s="282"/>
      <c r="I76" s="282"/>
    </row>
    <row r="77" spans="1:9">
      <c r="A77" s="2418" t="s">
        <v>439</v>
      </c>
      <c r="B77" s="2418"/>
      <c r="C77" s="2418"/>
      <c r="D77" s="2418"/>
      <c r="E77" s="2418"/>
      <c r="F77" s="2418"/>
      <c r="G77" s="2418"/>
      <c r="H77" s="2418"/>
      <c r="I77" s="2418"/>
    </row>
    <row r="78" spans="1:9">
      <c r="A78" s="325" t="s">
        <v>476</v>
      </c>
      <c r="B78" s="282"/>
      <c r="C78" s="282"/>
      <c r="D78" s="282"/>
      <c r="E78" s="282"/>
      <c r="F78" s="282"/>
      <c r="G78" s="282"/>
      <c r="H78" s="282"/>
      <c r="I78" s="282"/>
    </row>
    <row r="79" spans="1:9">
      <c r="A79" s="2407" t="s">
        <v>477</v>
      </c>
      <c r="B79" s="2408"/>
      <c r="C79" s="2408"/>
      <c r="D79" s="2408"/>
      <c r="E79" s="2408"/>
      <c r="F79" s="2408"/>
      <c r="G79" s="2408"/>
      <c r="H79" s="2408"/>
      <c r="I79" s="2409"/>
    </row>
    <row r="80" spans="1:9">
      <c r="A80" s="2407"/>
      <c r="B80" s="2408"/>
      <c r="C80" s="2408"/>
      <c r="D80" s="2408"/>
      <c r="E80" s="2408"/>
      <c r="F80" s="2408"/>
      <c r="G80" s="2408"/>
      <c r="H80" s="2408"/>
      <c r="I80" s="2409"/>
    </row>
    <row r="81" spans="1:9">
      <c r="A81" s="2407"/>
      <c r="B81" s="2408"/>
      <c r="C81" s="2408"/>
      <c r="D81" s="2408"/>
      <c r="E81" s="2408"/>
      <c r="F81" s="2408"/>
      <c r="G81" s="2408"/>
      <c r="H81" s="2408"/>
      <c r="I81" s="2409"/>
    </row>
    <row r="82" spans="1:9">
      <c r="A82" s="282"/>
      <c r="B82" s="282"/>
      <c r="C82" s="282"/>
      <c r="D82" s="282"/>
      <c r="E82" s="282"/>
      <c r="F82" s="282"/>
      <c r="G82" s="282"/>
      <c r="H82" s="282"/>
      <c r="I82" s="282"/>
    </row>
    <row r="83" spans="1:9">
      <c r="A83" s="2466" t="s">
        <v>441</v>
      </c>
      <c r="B83" s="2466"/>
      <c r="C83" s="2466"/>
      <c r="D83" s="2466"/>
      <c r="E83" s="2466"/>
      <c r="F83" s="2466"/>
      <c r="G83" s="2466"/>
      <c r="H83" s="2466"/>
      <c r="I83" s="2467"/>
    </row>
    <row r="84" spans="1:9">
      <c r="A84" s="379" t="s">
        <v>476</v>
      </c>
      <c r="B84" s="282"/>
      <c r="C84" s="282"/>
      <c r="D84" s="282"/>
      <c r="E84" s="282"/>
      <c r="F84" s="282"/>
      <c r="G84" s="282"/>
      <c r="H84" s="282"/>
      <c r="I84" s="346"/>
    </row>
    <row r="85" spans="1:9">
      <c r="A85" s="2407" t="s">
        <v>478</v>
      </c>
      <c r="B85" s="2408"/>
      <c r="C85" s="2408"/>
      <c r="D85" s="2408"/>
      <c r="E85" s="2408"/>
      <c r="F85" s="2408"/>
      <c r="G85" s="2408"/>
      <c r="H85" s="2408"/>
      <c r="I85" s="2409"/>
    </row>
    <row r="86" spans="1:9">
      <c r="A86" s="2407"/>
      <c r="B86" s="2408"/>
      <c r="C86" s="2408"/>
      <c r="D86" s="2408"/>
      <c r="E86" s="2408"/>
      <c r="F86" s="2408"/>
      <c r="G86" s="2408"/>
      <c r="H86" s="2408"/>
      <c r="I86" s="2409"/>
    </row>
    <row r="87" spans="1:9">
      <c r="A87" s="311"/>
      <c r="B87" s="311"/>
      <c r="C87" s="311"/>
      <c r="D87" s="311"/>
      <c r="E87" s="311"/>
      <c r="F87" s="311"/>
      <c r="G87" s="311"/>
      <c r="H87" s="311"/>
      <c r="I87" s="311"/>
    </row>
    <row r="88" spans="1:9" ht="15">
      <c r="A88" s="325" t="s">
        <v>479</v>
      </c>
      <c r="B88" s="281"/>
      <c r="C88" s="281"/>
      <c r="D88" s="281"/>
      <c r="E88" s="281"/>
      <c r="F88" s="281"/>
      <c r="G88" s="281"/>
      <c r="H88" s="281"/>
      <c r="I88" s="281"/>
    </row>
    <row r="89" spans="1:9" ht="15">
      <c r="A89" s="325" t="s">
        <v>480</v>
      </c>
      <c r="B89" s="281"/>
      <c r="C89" s="281"/>
      <c r="D89" s="281"/>
      <c r="E89" s="281"/>
      <c r="F89" s="281"/>
      <c r="G89" s="281"/>
      <c r="H89" s="281"/>
      <c r="I89" s="281"/>
    </row>
    <row r="90" spans="1:9" ht="15">
      <c r="A90" s="325"/>
      <c r="B90" s="281"/>
      <c r="C90" s="281"/>
      <c r="D90" s="281"/>
      <c r="E90" s="281"/>
      <c r="F90" s="281"/>
      <c r="G90" s="281"/>
      <c r="H90" s="281"/>
      <c r="I90" s="281"/>
    </row>
    <row r="91" spans="1:9" ht="15">
      <c r="A91" s="325" t="s">
        <v>481</v>
      </c>
      <c r="B91" s="281"/>
      <c r="C91" s="281"/>
      <c r="D91" s="281"/>
      <c r="E91" s="281"/>
      <c r="F91" s="281"/>
      <c r="G91" s="281"/>
      <c r="H91" s="281"/>
      <c r="I91" s="281"/>
    </row>
  </sheetData>
  <mergeCells count="66">
    <mergeCell ref="A86:I86"/>
    <mergeCell ref="A83:I83"/>
    <mergeCell ref="D40:I40"/>
    <mergeCell ref="A75:B75"/>
    <mergeCell ref="F75:G75"/>
    <mergeCell ref="A73:B73"/>
    <mergeCell ref="A74:B74"/>
    <mergeCell ref="C49:I49"/>
    <mergeCell ref="C50:I50"/>
    <mergeCell ref="C51:I51"/>
    <mergeCell ref="A53:I53"/>
    <mergeCell ref="A55:B55"/>
    <mergeCell ref="A68:B68"/>
    <mergeCell ref="D41:I41"/>
    <mergeCell ref="A3:I3"/>
    <mergeCell ref="A5:B5"/>
    <mergeCell ref="A6:B6"/>
    <mergeCell ref="A7:B7"/>
    <mergeCell ref="D5:I5"/>
    <mergeCell ref="D6:I6"/>
    <mergeCell ref="D7:I7"/>
    <mergeCell ref="A8:B8"/>
    <mergeCell ref="D32:I34"/>
    <mergeCell ref="F22:I22"/>
    <mergeCell ref="F23:I23"/>
    <mergeCell ref="D8:I8"/>
    <mergeCell ref="F24:I24"/>
    <mergeCell ref="A9:B9"/>
    <mergeCell ref="D9:I9"/>
    <mergeCell ref="C48:I48"/>
    <mergeCell ref="F25:I25"/>
    <mergeCell ref="F26:I26"/>
    <mergeCell ref="F27:I27"/>
    <mergeCell ref="D31:I31"/>
    <mergeCell ref="C35:I35"/>
    <mergeCell ref="D39:I39"/>
    <mergeCell ref="C43:I43"/>
    <mergeCell ref="A29:I29"/>
    <mergeCell ref="A37:I37"/>
    <mergeCell ref="A45:I45"/>
    <mergeCell ref="A15:A17"/>
    <mergeCell ref="A20:I20"/>
    <mergeCell ref="A11:I11"/>
    <mergeCell ref="A80:I80"/>
    <mergeCell ref="D42:I42"/>
    <mergeCell ref="A69:B69"/>
    <mergeCell ref="A70:B70"/>
    <mergeCell ref="A77:I77"/>
    <mergeCell ref="A66:B66"/>
    <mergeCell ref="A67:B67"/>
    <mergeCell ref="A81:I81"/>
    <mergeCell ref="C47:I47"/>
    <mergeCell ref="A85:I85"/>
    <mergeCell ref="A56:B56"/>
    <mergeCell ref="A59:B59"/>
    <mergeCell ref="A71:B71"/>
    <mergeCell ref="A72:B72"/>
    <mergeCell ref="A57:B57"/>
    <mergeCell ref="A58:B58"/>
    <mergeCell ref="A60:B60"/>
    <mergeCell ref="A61:B61"/>
    <mergeCell ref="A62:B62"/>
    <mergeCell ref="A63:B63"/>
    <mergeCell ref="A64:B64"/>
    <mergeCell ref="A65:B65"/>
    <mergeCell ref="A79:I79"/>
  </mergeCells>
  <pageMargins left="0.23622047244094491" right="0.23622047244094491" top="0.74803149606299213" bottom="0.74803149606299213" header="0.31496062992125984" footer="0.31496062992125984"/>
  <pageSetup paperSize="9" firstPageNumber="123" fitToHeight="4"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8.2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c r="A1" s="2317" t="s">
        <v>104</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444" t="s">
        <v>101</v>
      </c>
      <c r="G5" s="444" t="s">
        <v>36</v>
      </c>
      <c r="H5" s="444" t="s">
        <v>342</v>
      </c>
      <c r="I5" s="2312"/>
      <c r="J5" s="2310"/>
      <c r="K5" s="444" t="s">
        <v>101</v>
      </c>
      <c r="L5" s="444" t="s">
        <v>36</v>
      </c>
      <c r="M5" s="444" t="s">
        <v>342</v>
      </c>
      <c r="N5" s="2312"/>
      <c r="O5" s="2310"/>
      <c r="P5" s="444" t="s">
        <v>101</v>
      </c>
      <c r="Q5" s="444" t="s">
        <v>36</v>
      </c>
      <c r="R5" s="444" t="s">
        <v>342</v>
      </c>
      <c r="S5" s="2312"/>
      <c r="T5" s="2310"/>
      <c r="U5" s="444" t="s">
        <v>101</v>
      </c>
      <c r="V5" s="444" t="s">
        <v>36</v>
      </c>
      <c r="W5" s="444" t="s">
        <v>342</v>
      </c>
      <c r="X5" s="2312"/>
    </row>
    <row r="6" spans="1:24" ht="9.75">
      <c r="A6" s="445" t="s">
        <v>0</v>
      </c>
      <c r="B6" s="2307" t="s">
        <v>1</v>
      </c>
      <c r="C6" s="2307"/>
      <c r="D6" s="446" t="s">
        <v>25</v>
      </c>
      <c r="E6" s="447">
        <v>10885440</v>
      </c>
      <c r="F6" s="448">
        <v>11912980</v>
      </c>
      <c r="G6" s="448">
        <v>11886271</v>
      </c>
      <c r="H6" s="449">
        <v>99.775799170316745</v>
      </c>
      <c r="I6" s="450">
        <v>11413403.9</v>
      </c>
      <c r="J6" s="447">
        <v>2300000</v>
      </c>
      <c r="K6" s="448">
        <v>2945514</v>
      </c>
      <c r="L6" s="448">
        <v>2918805</v>
      </c>
      <c r="M6" s="449">
        <v>99.093231266257774</v>
      </c>
      <c r="N6" s="450">
        <v>2883989.9</v>
      </c>
      <c r="O6" s="447">
        <v>8585440</v>
      </c>
      <c r="P6" s="448">
        <v>8967466</v>
      </c>
      <c r="Q6" s="448">
        <v>8967466</v>
      </c>
      <c r="R6" s="449">
        <v>100</v>
      </c>
      <c r="S6" s="450">
        <v>8529414</v>
      </c>
      <c r="T6" s="447">
        <v>0</v>
      </c>
      <c r="U6" s="448">
        <v>0</v>
      </c>
      <c r="V6" s="448">
        <v>0</v>
      </c>
      <c r="W6" s="449">
        <v>0</v>
      </c>
      <c r="X6" s="450">
        <v>0</v>
      </c>
    </row>
    <row r="7" spans="1:24" ht="9.75">
      <c r="A7" s="428" t="s">
        <v>2</v>
      </c>
      <c r="B7" s="2305" t="s">
        <v>46</v>
      </c>
      <c r="C7" s="2305"/>
      <c r="D7" s="440" t="s">
        <v>25</v>
      </c>
      <c r="E7" s="399">
        <v>850000</v>
      </c>
      <c r="F7" s="385">
        <v>865880</v>
      </c>
      <c r="G7" s="385">
        <v>839171</v>
      </c>
      <c r="H7" s="386">
        <v>96.915392433131615</v>
      </c>
      <c r="I7" s="400">
        <v>1026886</v>
      </c>
      <c r="J7" s="404">
        <v>850000</v>
      </c>
      <c r="K7" s="387">
        <v>865880</v>
      </c>
      <c r="L7" s="387">
        <v>839171</v>
      </c>
      <c r="M7" s="386">
        <v>96.915392433131615</v>
      </c>
      <c r="N7" s="387">
        <v>1026886</v>
      </c>
      <c r="O7" s="452">
        <v>0</v>
      </c>
      <c r="P7" s="387">
        <v>0</v>
      </c>
      <c r="Q7" s="387">
        <v>0</v>
      </c>
      <c r="R7" s="386">
        <v>0</v>
      </c>
      <c r="S7" s="387">
        <v>0</v>
      </c>
      <c r="T7" s="419"/>
      <c r="U7" s="387"/>
      <c r="V7" s="387"/>
      <c r="W7" s="386">
        <v>0</v>
      </c>
      <c r="X7" s="405"/>
    </row>
    <row r="8" spans="1:24" ht="9.75">
      <c r="A8" s="429" t="s">
        <v>3</v>
      </c>
      <c r="B8" s="2308" t="s">
        <v>47</v>
      </c>
      <c r="C8" s="2308"/>
      <c r="D8" s="440" t="s">
        <v>25</v>
      </c>
      <c r="E8" s="399">
        <v>0</v>
      </c>
      <c r="F8" s="385">
        <v>0</v>
      </c>
      <c r="G8" s="385">
        <v>0</v>
      </c>
      <c r="H8" s="386">
        <v>0</v>
      </c>
      <c r="I8" s="400">
        <v>0</v>
      </c>
      <c r="J8" s="406">
        <v>0</v>
      </c>
      <c r="K8" s="385">
        <v>0</v>
      </c>
      <c r="L8" s="385">
        <v>0</v>
      </c>
      <c r="M8" s="386">
        <v>0</v>
      </c>
      <c r="N8" s="385">
        <v>0</v>
      </c>
      <c r="O8" s="453">
        <v>0</v>
      </c>
      <c r="P8" s="385">
        <v>0</v>
      </c>
      <c r="Q8" s="385">
        <v>0</v>
      </c>
      <c r="R8" s="386">
        <v>0</v>
      </c>
      <c r="S8" s="385">
        <v>0</v>
      </c>
      <c r="T8" s="399"/>
      <c r="U8" s="385"/>
      <c r="V8" s="385"/>
      <c r="W8" s="386">
        <v>0</v>
      </c>
      <c r="X8" s="400"/>
    </row>
    <row r="9" spans="1:24" ht="9.75">
      <c r="A9" s="429" t="s">
        <v>4</v>
      </c>
      <c r="B9" s="388" t="s">
        <v>62</v>
      </c>
      <c r="C9" s="434"/>
      <c r="D9" s="440" t="s">
        <v>25</v>
      </c>
      <c r="E9" s="399">
        <v>10035440</v>
      </c>
      <c r="F9" s="385">
        <v>11047100</v>
      </c>
      <c r="G9" s="385">
        <v>11047100</v>
      </c>
      <c r="H9" s="386">
        <v>100</v>
      </c>
      <c r="I9" s="400">
        <v>10386517.9</v>
      </c>
      <c r="J9" s="406">
        <v>1450000</v>
      </c>
      <c r="K9" s="385">
        <v>2079634</v>
      </c>
      <c r="L9" s="385">
        <v>2079634</v>
      </c>
      <c r="M9" s="386">
        <v>100</v>
      </c>
      <c r="N9" s="385">
        <v>1857103.9</v>
      </c>
      <c r="O9" s="453">
        <v>8585440</v>
      </c>
      <c r="P9" s="385">
        <v>8967466</v>
      </c>
      <c r="Q9" s="385">
        <v>8967466</v>
      </c>
      <c r="R9" s="386">
        <v>100</v>
      </c>
      <c r="S9" s="385">
        <v>8529414</v>
      </c>
      <c r="T9" s="399"/>
      <c r="U9" s="385"/>
      <c r="V9" s="385"/>
      <c r="W9" s="386">
        <v>0</v>
      </c>
      <c r="X9" s="400"/>
    </row>
    <row r="10" spans="1:24" ht="9.75">
      <c r="A10" s="427" t="s">
        <v>5</v>
      </c>
      <c r="B10" s="2320" t="s">
        <v>7</v>
      </c>
      <c r="C10" s="2320"/>
      <c r="D10" s="440" t="s">
        <v>25</v>
      </c>
      <c r="E10" s="401">
        <v>0</v>
      </c>
      <c r="F10" s="383">
        <v>0</v>
      </c>
      <c r="G10" s="383">
        <v>0</v>
      </c>
      <c r="H10" s="381">
        <v>0</v>
      </c>
      <c r="I10" s="402">
        <v>0</v>
      </c>
      <c r="J10" s="407">
        <v>0</v>
      </c>
      <c r="K10" s="383">
        <v>0</v>
      </c>
      <c r="L10" s="383">
        <v>0</v>
      </c>
      <c r="M10" s="381">
        <v>0</v>
      </c>
      <c r="N10" s="402">
        <v>0</v>
      </c>
      <c r="O10" s="401">
        <v>0</v>
      </c>
      <c r="P10" s="383">
        <v>0</v>
      </c>
      <c r="Q10" s="383">
        <v>0</v>
      </c>
      <c r="R10" s="381">
        <v>0</v>
      </c>
      <c r="S10" s="402">
        <v>0</v>
      </c>
      <c r="T10" s="401">
        <v>0</v>
      </c>
      <c r="U10" s="383">
        <v>0</v>
      </c>
      <c r="V10" s="383">
        <v>0</v>
      </c>
      <c r="W10" s="381">
        <v>0</v>
      </c>
      <c r="X10" s="402">
        <v>0</v>
      </c>
    </row>
    <row r="11" spans="1:24" ht="9.75">
      <c r="A11" s="427" t="s">
        <v>6</v>
      </c>
      <c r="B11" s="2320" t="s">
        <v>9</v>
      </c>
      <c r="C11" s="2320"/>
      <c r="D11" s="440" t="s">
        <v>25</v>
      </c>
      <c r="E11" s="397">
        <v>10885440</v>
      </c>
      <c r="F11" s="382">
        <v>11912980</v>
      </c>
      <c r="G11" s="382">
        <v>11834614.739999998</v>
      </c>
      <c r="H11" s="381">
        <v>99.342185918216913</v>
      </c>
      <c r="I11" s="398">
        <v>11357510.060000001</v>
      </c>
      <c r="J11" s="397">
        <v>2300000</v>
      </c>
      <c r="K11" s="382">
        <v>2945514</v>
      </c>
      <c r="L11" s="382">
        <v>2867148.74</v>
      </c>
      <c r="M11" s="381">
        <v>97.339504751972001</v>
      </c>
      <c r="N11" s="398">
        <v>2828096.06</v>
      </c>
      <c r="O11" s="397">
        <v>8585440</v>
      </c>
      <c r="P11" s="382">
        <v>8967466</v>
      </c>
      <c r="Q11" s="382">
        <v>8967466</v>
      </c>
      <c r="R11" s="381">
        <v>100</v>
      </c>
      <c r="S11" s="398">
        <v>8529414</v>
      </c>
      <c r="T11" s="397">
        <v>0</v>
      </c>
      <c r="U11" s="382">
        <v>0</v>
      </c>
      <c r="V11" s="382">
        <v>0</v>
      </c>
      <c r="W11" s="381">
        <v>0</v>
      </c>
      <c r="X11" s="398">
        <v>0</v>
      </c>
    </row>
    <row r="12" spans="1:24" ht="9.75">
      <c r="A12" s="430" t="s">
        <v>8</v>
      </c>
      <c r="B12" s="2321" t="s">
        <v>28</v>
      </c>
      <c r="C12" s="2321"/>
      <c r="D12" s="440" t="s">
        <v>25</v>
      </c>
      <c r="E12" s="399">
        <v>667000</v>
      </c>
      <c r="F12" s="385">
        <v>651640.98</v>
      </c>
      <c r="G12" s="385">
        <v>631556.4</v>
      </c>
      <c r="H12" s="386">
        <v>96.917845774524508</v>
      </c>
      <c r="I12" s="400">
        <v>818810.57000000007</v>
      </c>
      <c r="J12" s="408">
        <v>667000</v>
      </c>
      <c r="K12" s="389">
        <v>613510</v>
      </c>
      <c r="L12" s="389">
        <v>593425.42000000004</v>
      </c>
      <c r="M12" s="386">
        <v>96.726283190168061</v>
      </c>
      <c r="N12" s="389">
        <v>796836.42</v>
      </c>
      <c r="O12" s="454">
        <v>0</v>
      </c>
      <c r="P12" s="389">
        <v>38130.980000000003</v>
      </c>
      <c r="Q12" s="389">
        <v>38130.980000000003</v>
      </c>
      <c r="R12" s="386">
        <v>100</v>
      </c>
      <c r="S12" s="389">
        <v>21974.15</v>
      </c>
      <c r="T12" s="420"/>
      <c r="U12" s="389"/>
      <c r="V12" s="389"/>
      <c r="W12" s="386">
        <v>0</v>
      </c>
      <c r="X12" s="409"/>
    </row>
    <row r="13" spans="1:24" ht="9.75">
      <c r="A13" s="428" t="s">
        <v>10</v>
      </c>
      <c r="B13" s="2305" t="s">
        <v>29</v>
      </c>
      <c r="C13" s="2305"/>
      <c r="D13" s="440" t="s">
        <v>25</v>
      </c>
      <c r="E13" s="399">
        <v>620000</v>
      </c>
      <c r="F13" s="385">
        <v>540000</v>
      </c>
      <c r="G13" s="385">
        <v>489500.9</v>
      </c>
      <c r="H13" s="386">
        <v>90.648314814814825</v>
      </c>
      <c r="I13" s="400">
        <v>554781.78</v>
      </c>
      <c r="J13" s="408">
        <v>620000</v>
      </c>
      <c r="K13" s="385">
        <v>540000</v>
      </c>
      <c r="L13" s="385">
        <v>489500.9</v>
      </c>
      <c r="M13" s="386">
        <v>90.648314814814825</v>
      </c>
      <c r="N13" s="385">
        <v>554781.78</v>
      </c>
      <c r="O13" s="453">
        <v>0</v>
      </c>
      <c r="P13" s="385">
        <v>0</v>
      </c>
      <c r="Q13" s="385">
        <v>0</v>
      </c>
      <c r="R13" s="386">
        <v>0</v>
      </c>
      <c r="S13" s="390">
        <v>0</v>
      </c>
      <c r="T13" s="399"/>
      <c r="U13" s="385"/>
      <c r="V13" s="385"/>
      <c r="W13" s="386">
        <v>0</v>
      </c>
      <c r="X13" s="400"/>
    </row>
    <row r="14" spans="1:24" ht="9.75">
      <c r="A14" s="428" t="s">
        <v>11</v>
      </c>
      <c r="B14" s="433" t="s">
        <v>63</v>
      </c>
      <c r="C14" s="433"/>
      <c r="D14" s="440" t="s">
        <v>25</v>
      </c>
      <c r="E14" s="399">
        <v>0</v>
      </c>
      <c r="F14" s="385">
        <v>0</v>
      </c>
      <c r="G14" s="385">
        <v>0</v>
      </c>
      <c r="H14" s="386">
        <v>0</v>
      </c>
      <c r="I14" s="400">
        <v>0</v>
      </c>
      <c r="J14" s="408">
        <v>0</v>
      </c>
      <c r="K14" s="385">
        <v>0</v>
      </c>
      <c r="L14" s="385">
        <v>0</v>
      </c>
      <c r="M14" s="386">
        <v>0</v>
      </c>
      <c r="N14" s="385">
        <v>0</v>
      </c>
      <c r="O14" s="453">
        <v>0</v>
      </c>
      <c r="P14" s="385">
        <v>0</v>
      </c>
      <c r="Q14" s="385">
        <v>0</v>
      </c>
      <c r="R14" s="386">
        <v>0</v>
      </c>
      <c r="S14" s="390">
        <v>0</v>
      </c>
      <c r="T14" s="399"/>
      <c r="U14" s="385"/>
      <c r="V14" s="385"/>
      <c r="W14" s="386">
        <v>0</v>
      </c>
      <c r="X14" s="400"/>
    </row>
    <row r="15" spans="1:24" ht="9.75">
      <c r="A15" s="428" t="s">
        <v>12</v>
      </c>
      <c r="B15" s="2305" t="s">
        <v>64</v>
      </c>
      <c r="C15" s="2305"/>
      <c r="D15" s="440" t="s">
        <v>25</v>
      </c>
      <c r="E15" s="399">
        <v>400000</v>
      </c>
      <c r="F15" s="385">
        <v>976800</v>
      </c>
      <c r="G15" s="385">
        <v>976706.39</v>
      </c>
      <c r="H15" s="386">
        <v>99.990416666666675</v>
      </c>
      <c r="I15" s="400">
        <v>748864.67</v>
      </c>
      <c r="J15" s="408">
        <v>400000</v>
      </c>
      <c r="K15" s="385">
        <v>976800</v>
      </c>
      <c r="L15" s="385">
        <v>976706.39</v>
      </c>
      <c r="M15" s="386">
        <v>99.990416666666675</v>
      </c>
      <c r="N15" s="385">
        <v>748864.67</v>
      </c>
      <c r="O15" s="453">
        <v>0</v>
      </c>
      <c r="P15" s="385">
        <v>0</v>
      </c>
      <c r="Q15" s="385">
        <v>0</v>
      </c>
      <c r="R15" s="386">
        <v>0</v>
      </c>
      <c r="S15" s="390">
        <v>0</v>
      </c>
      <c r="T15" s="399"/>
      <c r="U15" s="385"/>
      <c r="V15" s="385"/>
      <c r="W15" s="386">
        <v>0</v>
      </c>
      <c r="X15" s="400"/>
    </row>
    <row r="16" spans="1:24" ht="9.75">
      <c r="A16" s="428" t="s">
        <v>13</v>
      </c>
      <c r="B16" s="2305" t="s">
        <v>30</v>
      </c>
      <c r="C16" s="2305"/>
      <c r="D16" s="440" t="s">
        <v>25</v>
      </c>
      <c r="E16" s="399">
        <v>2000</v>
      </c>
      <c r="F16" s="385">
        <v>0</v>
      </c>
      <c r="G16" s="385">
        <v>0</v>
      </c>
      <c r="H16" s="386">
        <v>0</v>
      </c>
      <c r="I16" s="400">
        <v>2998</v>
      </c>
      <c r="J16" s="408">
        <v>2000</v>
      </c>
      <c r="K16" s="385">
        <v>0</v>
      </c>
      <c r="L16" s="385">
        <v>0</v>
      </c>
      <c r="M16" s="386">
        <v>0</v>
      </c>
      <c r="N16" s="385">
        <v>2998</v>
      </c>
      <c r="O16" s="453">
        <v>0</v>
      </c>
      <c r="P16" s="385">
        <v>0</v>
      </c>
      <c r="Q16" s="385">
        <v>0</v>
      </c>
      <c r="R16" s="386">
        <v>0</v>
      </c>
      <c r="S16" s="390">
        <v>0</v>
      </c>
      <c r="T16" s="399"/>
      <c r="U16" s="385"/>
      <c r="V16" s="385"/>
      <c r="W16" s="386">
        <v>0</v>
      </c>
      <c r="X16" s="400"/>
    </row>
    <row r="17" spans="1:24" ht="9.75">
      <c r="A17" s="428" t="s">
        <v>14</v>
      </c>
      <c r="B17" s="433" t="s">
        <v>48</v>
      </c>
      <c r="C17" s="433"/>
      <c r="D17" s="440" t="s">
        <v>25</v>
      </c>
      <c r="E17" s="399">
        <v>1000</v>
      </c>
      <c r="F17" s="385">
        <v>1988</v>
      </c>
      <c r="G17" s="385">
        <v>1984</v>
      </c>
      <c r="H17" s="386">
        <v>99.798792756539228</v>
      </c>
      <c r="I17" s="400">
        <v>2637</v>
      </c>
      <c r="J17" s="408">
        <v>1000</v>
      </c>
      <c r="K17" s="385">
        <v>320</v>
      </c>
      <c r="L17" s="385">
        <v>316</v>
      </c>
      <c r="M17" s="386">
        <v>98.75</v>
      </c>
      <c r="N17" s="385">
        <v>960</v>
      </c>
      <c r="O17" s="453">
        <v>0</v>
      </c>
      <c r="P17" s="385">
        <v>1668</v>
      </c>
      <c r="Q17" s="385">
        <v>1668</v>
      </c>
      <c r="R17" s="386">
        <v>100</v>
      </c>
      <c r="S17" s="390">
        <v>1677</v>
      </c>
      <c r="T17" s="399"/>
      <c r="U17" s="385"/>
      <c r="V17" s="385"/>
      <c r="W17" s="386">
        <v>0</v>
      </c>
      <c r="X17" s="400"/>
    </row>
    <row r="18" spans="1:24" ht="9.75">
      <c r="A18" s="428" t="s">
        <v>15</v>
      </c>
      <c r="B18" s="2305" t="s">
        <v>31</v>
      </c>
      <c r="C18" s="2305"/>
      <c r="D18" s="440" t="s">
        <v>25</v>
      </c>
      <c r="E18" s="399">
        <v>361167</v>
      </c>
      <c r="F18" s="385">
        <v>539116</v>
      </c>
      <c r="G18" s="385">
        <v>531959.03</v>
      </c>
      <c r="H18" s="386">
        <v>98.672461956239474</v>
      </c>
      <c r="I18" s="400">
        <v>482231.04000000004</v>
      </c>
      <c r="J18" s="408">
        <v>361167</v>
      </c>
      <c r="K18" s="385">
        <v>509017</v>
      </c>
      <c r="L18" s="385">
        <v>501860.03</v>
      </c>
      <c r="M18" s="386">
        <v>98.593962480624413</v>
      </c>
      <c r="N18" s="385">
        <v>372733.64</v>
      </c>
      <c r="O18" s="453">
        <v>0</v>
      </c>
      <c r="P18" s="385">
        <v>30099</v>
      </c>
      <c r="Q18" s="385">
        <v>30099</v>
      </c>
      <c r="R18" s="386">
        <v>100</v>
      </c>
      <c r="S18" s="390">
        <v>109497.4</v>
      </c>
      <c r="T18" s="399"/>
      <c r="U18" s="385"/>
      <c r="V18" s="385"/>
      <c r="W18" s="386">
        <v>0</v>
      </c>
      <c r="X18" s="400"/>
    </row>
    <row r="19" spans="1:24" ht="9.75">
      <c r="A19" s="428" t="s">
        <v>16</v>
      </c>
      <c r="B19" s="2305" t="s">
        <v>32</v>
      </c>
      <c r="C19" s="2305"/>
      <c r="D19" s="440" t="s">
        <v>25</v>
      </c>
      <c r="E19" s="399">
        <v>6310980</v>
      </c>
      <c r="F19" s="385">
        <v>6521480</v>
      </c>
      <c r="G19" s="385">
        <v>6521480</v>
      </c>
      <c r="H19" s="386">
        <v>100</v>
      </c>
      <c r="I19" s="400">
        <v>6028397</v>
      </c>
      <c r="J19" s="410">
        <v>0</v>
      </c>
      <c r="K19" s="385">
        <v>0</v>
      </c>
      <c r="L19" s="385">
        <v>0</v>
      </c>
      <c r="M19" s="386">
        <v>0</v>
      </c>
      <c r="N19" s="385">
        <v>35000</v>
      </c>
      <c r="O19" s="453">
        <v>6310980</v>
      </c>
      <c r="P19" s="385">
        <v>6521480</v>
      </c>
      <c r="Q19" s="385">
        <v>6521480</v>
      </c>
      <c r="R19" s="386">
        <v>100</v>
      </c>
      <c r="S19" s="390">
        <v>5993397</v>
      </c>
      <c r="T19" s="423"/>
      <c r="U19" s="391"/>
      <c r="V19" s="391"/>
      <c r="W19" s="386">
        <v>0</v>
      </c>
      <c r="X19" s="424"/>
    </row>
    <row r="20" spans="1:24" ht="9.75">
      <c r="A20" s="428" t="s">
        <v>17</v>
      </c>
      <c r="B20" s="2305" t="s">
        <v>49</v>
      </c>
      <c r="C20" s="2305"/>
      <c r="D20" s="440" t="s">
        <v>25</v>
      </c>
      <c r="E20" s="399">
        <v>2153974</v>
      </c>
      <c r="F20" s="385">
        <v>2205449</v>
      </c>
      <c r="G20" s="385">
        <v>2205449</v>
      </c>
      <c r="H20" s="386">
        <v>100</v>
      </c>
      <c r="I20" s="400">
        <v>2051779</v>
      </c>
      <c r="J20" s="408">
        <v>5070</v>
      </c>
      <c r="K20" s="385">
        <v>1690</v>
      </c>
      <c r="L20" s="385">
        <v>1690</v>
      </c>
      <c r="M20" s="386">
        <v>100</v>
      </c>
      <c r="N20" s="385">
        <v>9814</v>
      </c>
      <c r="O20" s="453">
        <v>2148904</v>
      </c>
      <c r="P20" s="385">
        <v>2203759</v>
      </c>
      <c r="Q20" s="385">
        <v>2203759</v>
      </c>
      <c r="R20" s="386">
        <v>100</v>
      </c>
      <c r="S20" s="390">
        <v>2041965</v>
      </c>
      <c r="T20" s="399"/>
      <c r="U20" s="385"/>
      <c r="V20" s="385"/>
      <c r="W20" s="386">
        <v>0</v>
      </c>
      <c r="X20" s="400"/>
    </row>
    <row r="21" spans="1:24" ht="9.75">
      <c r="A21" s="428" t="s">
        <v>18</v>
      </c>
      <c r="B21" s="2305" t="s">
        <v>50</v>
      </c>
      <c r="C21" s="2305"/>
      <c r="D21" s="440" t="s">
        <v>25</v>
      </c>
      <c r="E21" s="399">
        <v>127486</v>
      </c>
      <c r="F21" s="385">
        <v>146059.01999999999</v>
      </c>
      <c r="G21" s="385">
        <v>146059.01999999999</v>
      </c>
      <c r="H21" s="386">
        <v>100</v>
      </c>
      <c r="I21" s="400">
        <v>127708</v>
      </c>
      <c r="J21" s="408">
        <v>1930</v>
      </c>
      <c r="K21" s="385">
        <v>550</v>
      </c>
      <c r="L21" s="385">
        <v>550</v>
      </c>
      <c r="M21" s="386">
        <v>100</v>
      </c>
      <c r="N21" s="385">
        <v>2256</v>
      </c>
      <c r="O21" s="453">
        <v>125556</v>
      </c>
      <c r="P21" s="385">
        <v>145509.01999999999</v>
      </c>
      <c r="Q21" s="385">
        <v>145509.01999999999</v>
      </c>
      <c r="R21" s="386">
        <v>100</v>
      </c>
      <c r="S21" s="390">
        <v>125452</v>
      </c>
      <c r="T21" s="399"/>
      <c r="U21" s="385"/>
      <c r="V21" s="385"/>
      <c r="W21" s="386">
        <v>0</v>
      </c>
      <c r="X21" s="400"/>
    </row>
    <row r="22" spans="1:24" ht="9.75">
      <c r="A22" s="428" t="s">
        <v>19</v>
      </c>
      <c r="B22" s="2305" t="s">
        <v>65</v>
      </c>
      <c r="C22" s="2305"/>
      <c r="D22" s="440" t="s">
        <v>25</v>
      </c>
      <c r="E22" s="399">
        <v>0</v>
      </c>
      <c r="F22" s="385">
        <v>0</v>
      </c>
      <c r="G22" s="385">
        <v>0</v>
      </c>
      <c r="H22" s="386">
        <v>0</v>
      </c>
      <c r="I22" s="400">
        <v>0</v>
      </c>
      <c r="J22" s="408">
        <v>0</v>
      </c>
      <c r="K22" s="385">
        <v>0</v>
      </c>
      <c r="L22" s="385">
        <v>0</v>
      </c>
      <c r="M22" s="386">
        <v>0</v>
      </c>
      <c r="N22" s="385">
        <v>0</v>
      </c>
      <c r="O22" s="453">
        <v>0</v>
      </c>
      <c r="P22" s="385">
        <v>0</v>
      </c>
      <c r="Q22" s="385">
        <v>0</v>
      </c>
      <c r="R22" s="386">
        <v>0</v>
      </c>
      <c r="S22" s="390">
        <v>0</v>
      </c>
      <c r="T22" s="399"/>
      <c r="U22" s="385"/>
      <c r="V22" s="385"/>
      <c r="W22" s="386">
        <v>0</v>
      </c>
      <c r="X22" s="400"/>
    </row>
    <row r="23" spans="1:24" ht="9.75">
      <c r="A23" s="428" t="s">
        <v>20</v>
      </c>
      <c r="B23" s="433" t="s">
        <v>66</v>
      </c>
      <c r="C23" s="433"/>
      <c r="D23" s="440" t="s">
        <v>25</v>
      </c>
      <c r="E23" s="399">
        <v>0</v>
      </c>
      <c r="F23" s="385">
        <v>0</v>
      </c>
      <c r="G23" s="385">
        <v>0</v>
      </c>
      <c r="H23" s="386">
        <v>0</v>
      </c>
      <c r="I23" s="400">
        <v>0</v>
      </c>
      <c r="J23" s="408">
        <v>0</v>
      </c>
      <c r="K23" s="385">
        <v>0</v>
      </c>
      <c r="L23" s="385">
        <v>0</v>
      </c>
      <c r="M23" s="386">
        <v>0</v>
      </c>
      <c r="N23" s="385">
        <v>0</v>
      </c>
      <c r="O23" s="453">
        <v>0</v>
      </c>
      <c r="P23" s="385">
        <v>0</v>
      </c>
      <c r="Q23" s="385">
        <v>0</v>
      </c>
      <c r="R23" s="386">
        <v>0</v>
      </c>
      <c r="S23" s="385">
        <v>0</v>
      </c>
      <c r="T23" s="399"/>
      <c r="U23" s="385"/>
      <c r="V23" s="385"/>
      <c r="W23" s="386">
        <v>0</v>
      </c>
      <c r="X23" s="400"/>
    </row>
    <row r="24" spans="1:24" ht="9.75">
      <c r="A24" s="428" t="s">
        <v>21</v>
      </c>
      <c r="B24" s="433" t="s">
        <v>73</v>
      </c>
      <c r="C24" s="433"/>
      <c r="D24" s="440" t="s">
        <v>25</v>
      </c>
      <c r="E24" s="399">
        <v>0</v>
      </c>
      <c r="F24" s="385">
        <v>0</v>
      </c>
      <c r="G24" s="385">
        <v>0</v>
      </c>
      <c r="H24" s="386">
        <v>0</v>
      </c>
      <c r="I24" s="400">
        <v>0</v>
      </c>
      <c r="J24" s="408">
        <v>0</v>
      </c>
      <c r="K24" s="385">
        <v>0</v>
      </c>
      <c r="L24" s="385">
        <v>0</v>
      </c>
      <c r="M24" s="386">
        <v>0</v>
      </c>
      <c r="N24" s="385">
        <v>0</v>
      </c>
      <c r="O24" s="453">
        <v>0</v>
      </c>
      <c r="P24" s="385">
        <v>0</v>
      </c>
      <c r="Q24" s="385">
        <v>0</v>
      </c>
      <c r="R24" s="386">
        <v>0</v>
      </c>
      <c r="S24" s="385">
        <v>0</v>
      </c>
      <c r="T24" s="399"/>
      <c r="U24" s="385"/>
      <c r="V24" s="385"/>
      <c r="W24" s="386">
        <v>0</v>
      </c>
      <c r="X24" s="400"/>
    </row>
    <row r="25" spans="1:24" ht="9.75">
      <c r="A25" s="430" t="s">
        <v>22</v>
      </c>
      <c r="B25" s="436" t="s">
        <v>68</v>
      </c>
      <c r="C25" s="436"/>
      <c r="D25" s="440" t="s">
        <v>25</v>
      </c>
      <c r="E25" s="399">
        <v>0</v>
      </c>
      <c r="F25" s="385">
        <v>14700</v>
      </c>
      <c r="G25" s="385">
        <v>14700</v>
      </c>
      <c r="H25" s="386">
        <v>100</v>
      </c>
      <c r="I25" s="400">
        <v>13950</v>
      </c>
      <c r="J25" s="408">
        <v>0</v>
      </c>
      <c r="K25" s="389">
        <v>14700</v>
      </c>
      <c r="L25" s="389">
        <v>14700</v>
      </c>
      <c r="M25" s="386">
        <v>100</v>
      </c>
      <c r="N25" s="389">
        <v>13950</v>
      </c>
      <c r="O25" s="454">
        <v>0</v>
      </c>
      <c r="P25" s="389">
        <v>0</v>
      </c>
      <c r="Q25" s="389">
        <v>0</v>
      </c>
      <c r="R25" s="386">
        <v>0</v>
      </c>
      <c r="S25" s="389">
        <v>0</v>
      </c>
      <c r="T25" s="420"/>
      <c r="U25" s="389"/>
      <c r="V25" s="389"/>
      <c r="W25" s="386">
        <v>0</v>
      </c>
      <c r="X25" s="421"/>
    </row>
    <row r="26" spans="1:24" ht="9.75">
      <c r="A26" s="428" t="s">
        <v>23</v>
      </c>
      <c r="B26" s="2305" t="s">
        <v>69</v>
      </c>
      <c r="C26" s="2305"/>
      <c r="D26" s="440" t="s">
        <v>25</v>
      </c>
      <c r="E26" s="399">
        <v>183833</v>
      </c>
      <c r="F26" s="385">
        <v>195027</v>
      </c>
      <c r="G26" s="385">
        <v>195027</v>
      </c>
      <c r="H26" s="386">
        <v>100</v>
      </c>
      <c r="I26" s="400">
        <v>173550</v>
      </c>
      <c r="J26" s="408">
        <v>183833</v>
      </c>
      <c r="K26" s="390">
        <v>195027</v>
      </c>
      <c r="L26" s="390">
        <v>195027</v>
      </c>
      <c r="M26" s="386">
        <v>100</v>
      </c>
      <c r="N26" s="390">
        <v>173550</v>
      </c>
      <c r="O26" s="455">
        <v>0</v>
      </c>
      <c r="P26" s="390">
        <v>0</v>
      </c>
      <c r="Q26" s="390">
        <v>0</v>
      </c>
      <c r="R26" s="386">
        <v>0</v>
      </c>
      <c r="S26" s="390">
        <v>0</v>
      </c>
      <c r="T26" s="425"/>
      <c r="U26" s="393"/>
      <c r="V26" s="393"/>
      <c r="W26" s="386">
        <v>0</v>
      </c>
      <c r="X26" s="426"/>
    </row>
    <row r="27" spans="1:24" ht="9.75">
      <c r="A27" s="428" t="s">
        <v>45</v>
      </c>
      <c r="B27" s="433" t="s">
        <v>70</v>
      </c>
      <c r="C27" s="433"/>
      <c r="D27" s="440" t="s">
        <v>25</v>
      </c>
      <c r="E27" s="399">
        <v>0</v>
      </c>
      <c r="F27" s="385">
        <v>0</v>
      </c>
      <c r="G27" s="385">
        <v>0</v>
      </c>
      <c r="H27" s="386">
        <v>0</v>
      </c>
      <c r="I27" s="400">
        <v>0</v>
      </c>
      <c r="J27" s="408">
        <v>0</v>
      </c>
      <c r="K27" s="390">
        <v>0</v>
      </c>
      <c r="L27" s="390">
        <v>0</v>
      </c>
      <c r="M27" s="386">
        <v>0</v>
      </c>
      <c r="N27" s="390">
        <v>0</v>
      </c>
      <c r="O27" s="455">
        <v>0</v>
      </c>
      <c r="P27" s="390">
        <v>0</v>
      </c>
      <c r="Q27" s="390">
        <v>0</v>
      </c>
      <c r="R27" s="386">
        <v>0</v>
      </c>
      <c r="S27" s="390">
        <v>0</v>
      </c>
      <c r="T27" s="425"/>
      <c r="U27" s="393"/>
      <c r="V27" s="393"/>
      <c r="W27" s="386">
        <v>0</v>
      </c>
      <c r="X27" s="426"/>
    </row>
    <row r="28" spans="1:24" ht="9.75">
      <c r="A28" s="428" t="s">
        <v>51</v>
      </c>
      <c r="B28" s="433" t="s">
        <v>74</v>
      </c>
      <c r="C28" s="433"/>
      <c r="D28" s="440" t="s">
        <v>25</v>
      </c>
      <c r="E28" s="399">
        <v>55000</v>
      </c>
      <c r="F28" s="385">
        <v>119820</v>
      </c>
      <c r="G28" s="385">
        <v>119331</v>
      </c>
      <c r="H28" s="386">
        <v>99.591887831747613</v>
      </c>
      <c r="I28" s="400">
        <v>350709</v>
      </c>
      <c r="J28" s="408">
        <v>55000</v>
      </c>
      <c r="K28" s="390">
        <v>93000</v>
      </c>
      <c r="L28" s="390">
        <v>92511</v>
      </c>
      <c r="M28" s="386">
        <v>99.474193548387106</v>
      </c>
      <c r="N28" s="390">
        <v>115257.55</v>
      </c>
      <c r="O28" s="455">
        <v>0</v>
      </c>
      <c r="P28" s="390">
        <v>26820</v>
      </c>
      <c r="Q28" s="390">
        <v>26820</v>
      </c>
      <c r="R28" s="386">
        <v>100</v>
      </c>
      <c r="S28" s="390">
        <v>235451.45</v>
      </c>
      <c r="T28" s="425"/>
      <c r="U28" s="393"/>
      <c r="V28" s="393"/>
      <c r="W28" s="386">
        <v>0</v>
      </c>
      <c r="X28" s="426"/>
    </row>
    <row r="29" spans="1:24" ht="9.75">
      <c r="A29" s="428" t="s">
        <v>52</v>
      </c>
      <c r="B29" s="2305" t="s">
        <v>67</v>
      </c>
      <c r="C29" s="2305"/>
      <c r="D29" s="440" t="s">
        <v>25</v>
      </c>
      <c r="E29" s="399">
        <v>3000</v>
      </c>
      <c r="F29" s="385">
        <v>900</v>
      </c>
      <c r="G29" s="385">
        <v>862</v>
      </c>
      <c r="H29" s="386">
        <v>95.777777777777771</v>
      </c>
      <c r="I29" s="400">
        <v>1094</v>
      </c>
      <c r="J29" s="408">
        <v>3000</v>
      </c>
      <c r="K29" s="390">
        <v>900</v>
      </c>
      <c r="L29" s="390">
        <v>862</v>
      </c>
      <c r="M29" s="386">
        <v>95.777777777777771</v>
      </c>
      <c r="N29" s="390">
        <v>1094</v>
      </c>
      <c r="O29" s="455">
        <v>0</v>
      </c>
      <c r="P29" s="390">
        <v>0</v>
      </c>
      <c r="Q29" s="390">
        <v>0</v>
      </c>
      <c r="R29" s="386">
        <v>0</v>
      </c>
      <c r="S29" s="390">
        <v>0</v>
      </c>
      <c r="T29" s="425"/>
      <c r="U29" s="393"/>
      <c r="V29" s="393"/>
      <c r="W29" s="386">
        <v>0</v>
      </c>
      <c r="X29" s="426"/>
    </row>
    <row r="30" spans="1:24" ht="9.75">
      <c r="A30" s="428" t="s">
        <v>54</v>
      </c>
      <c r="B30" s="433" t="s">
        <v>53</v>
      </c>
      <c r="C30" s="433"/>
      <c r="D30" s="440" t="s">
        <v>25</v>
      </c>
      <c r="E30" s="399">
        <v>0</v>
      </c>
      <c r="F30" s="385">
        <v>0</v>
      </c>
      <c r="G30" s="385">
        <v>0</v>
      </c>
      <c r="H30" s="386">
        <v>0</v>
      </c>
      <c r="I30" s="400">
        <v>0</v>
      </c>
      <c r="J30" s="408">
        <v>0</v>
      </c>
      <c r="K30" s="390">
        <v>0</v>
      </c>
      <c r="L30" s="390">
        <v>0</v>
      </c>
      <c r="M30" s="386">
        <v>0</v>
      </c>
      <c r="N30" s="390">
        <v>0</v>
      </c>
      <c r="O30" s="455">
        <v>0</v>
      </c>
      <c r="P30" s="390">
        <v>0</v>
      </c>
      <c r="Q30" s="390">
        <v>0</v>
      </c>
      <c r="R30" s="386">
        <v>0</v>
      </c>
      <c r="S30" s="390">
        <v>0</v>
      </c>
      <c r="T30" s="425"/>
      <c r="U30" s="393"/>
      <c r="V30" s="393"/>
      <c r="W30" s="386">
        <v>0</v>
      </c>
      <c r="X30" s="426"/>
    </row>
    <row r="31" spans="1:24" ht="9.75">
      <c r="A31" s="428" t="s">
        <v>55</v>
      </c>
      <c r="B31" s="433" t="s">
        <v>71</v>
      </c>
      <c r="C31" s="433"/>
      <c r="D31" s="440" t="s">
        <v>25</v>
      </c>
      <c r="E31" s="399">
        <v>0</v>
      </c>
      <c r="F31" s="385">
        <v>0</v>
      </c>
      <c r="G31" s="385">
        <v>0</v>
      </c>
      <c r="H31" s="386">
        <v>0</v>
      </c>
      <c r="I31" s="400">
        <v>0</v>
      </c>
      <c r="J31" s="408">
        <v>0</v>
      </c>
      <c r="K31" s="394">
        <v>0</v>
      </c>
      <c r="L31" s="394">
        <v>0</v>
      </c>
      <c r="M31" s="386">
        <v>0</v>
      </c>
      <c r="N31" s="394">
        <v>0</v>
      </c>
      <c r="O31" s="456">
        <v>0</v>
      </c>
      <c r="P31" s="394">
        <v>0</v>
      </c>
      <c r="Q31" s="394">
        <v>0</v>
      </c>
      <c r="R31" s="386">
        <v>0</v>
      </c>
      <c r="S31" s="394">
        <v>0</v>
      </c>
      <c r="T31" s="422"/>
      <c r="U31" s="395"/>
      <c r="V31" s="395"/>
      <c r="W31" s="386">
        <v>0</v>
      </c>
      <c r="X31" s="412"/>
    </row>
    <row r="32" spans="1:24" ht="9.75">
      <c r="A32" s="430" t="s">
        <v>56</v>
      </c>
      <c r="B32" s="436" t="s">
        <v>72</v>
      </c>
      <c r="C32" s="436"/>
      <c r="D32" s="440" t="s">
        <v>25</v>
      </c>
      <c r="E32" s="399">
        <v>0</v>
      </c>
      <c r="F32" s="385">
        <v>0</v>
      </c>
      <c r="G32" s="385">
        <v>0</v>
      </c>
      <c r="H32" s="386">
        <v>0</v>
      </c>
      <c r="I32" s="400">
        <v>0</v>
      </c>
      <c r="J32" s="411">
        <v>0</v>
      </c>
      <c r="K32" s="395">
        <v>0</v>
      </c>
      <c r="L32" s="395">
        <v>0</v>
      </c>
      <c r="M32" s="386">
        <v>0</v>
      </c>
      <c r="N32" s="395">
        <v>0</v>
      </c>
      <c r="O32" s="457">
        <v>0</v>
      </c>
      <c r="P32" s="395">
        <v>0</v>
      </c>
      <c r="Q32" s="395">
        <v>0</v>
      </c>
      <c r="R32" s="386">
        <v>0</v>
      </c>
      <c r="S32" s="395">
        <v>0</v>
      </c>
      <c r="T32" s="422"/>
      <c r="U32" s="395"/>
      <c r="V32" s="395"/>
      <c r="W32" s="386">
        <v>0</v>
      </c>
      <c r="X32" s="412"/>
    </row>
    <row r="33" spans="1:24" ht="9.75">
      <c r="A33" s="427" t="s">
        <v>57</v>
      </c>
      <c r="B33" s="435" t="s">
        <v>58</v>
      </c>
      <c r="C33" s="435"/>
      <c r="D33" s="440" t="s">
        <v>25</v>
      </c>
      <c r="E33" s="397">
        <v>0</v>
      </c>
      <c r="F33" s="382">
        <v>0</v>
      </c>
      <c r="G33" s="382">
        <v>51656.260000001639</v>
      </c>
      <c r="H33" s="396" t="e">
        <v>#DIV/0!</v>
      </c>
      <c r="I33" s="398">
        <v>55893.839999999851</v>
      </c>
      <c r="J33" s="397">
        <v>0</v>
      </c>
      <c r="K33" s="382">
        <v>0</v>
      </c>
      <c r="L33" s="382">
        <v>51656.259999999776</v>
      </c>
      <c r="M33" s="381" t="e">
        <v>#DIV/0!</v>
      </c>
      <c r="N33" s="398">
        <v>55893.839999999851</v>
      </c>
      <c r="O33" s="397">
        <v>0</v>
      </c>
      <c r="P33" s="382">
        <v>0</v>
      </c>
      <c r="Q33" s="382">
        <v>0</v>
      </c>
      <c r="R33" s="381">
        <v>0</v>
      </c>
      <c r="S33" s="398">
        <v>0</v>
      </c>
      <c r="T33" s="397">
        <v>0</v>
      </c>
      <c r="U33" s="382">
        <v>0</v>
      </c>
      <c r="V33" s="382">
        <v>0</v>
      </c>
      <c r="W33" s="381">
        <v>0</v>
      </c>
      <c r="X33" s="398">
        <v>0</v>
      </c>
    </row>
    <row r="34" spans="1:24" ht="9.75">
      <c r="A34" s="431" t="s">
        <v>59</v>
      </c>
      <c r="B34" s="2306" t="s">
        <v>343</v>
      </c>
      <c r="C34" s="2306"/>
      <c r="D34" s="441" t="s">
        <v>25</v>
      </c>
      <c r="E34" s="461">
        <v>30362</v>
      </c>
      <c r="F34" s="464">
        <v>30310</v>
      </c>
      <c r="G34" s="464">
        <v>32523</v>
      </c>
      <c r="H34" s="392">
        <v>107.30122071923458</v>
      </c>
      <c r="I34" s="470">
        <v>28768</v>
      </c>
      <c r="J34" s="413">
        <v>0</v>
      </c>
      <c r="K34" s="384">
        <v>0</v>
      </c>
      <c r="L34" s="384">
        <v>0</v>
      </c>
      <c r="M34" s="386">
        <v>0</v>
      </c>
      <c r="N34" s="414">
        <v>0</v>
      </c>
      <c r="O34" s="458">
        <v>30362</v>
      </c>
      <c r="P34" s="438">
        <v>30310</v>
      </c>
      <c r="Q34" s="438">
        <v>32523</v>
      </c>
      <c r="R34" s="386">
        <v>107.30122071923458</v>
      </c>
      <c r="S34" s="464">
        <v>28768</v>
      </c>
      <c r="T34" s="413"/>
      <c r="U34" s="384"/>
      <c r="V34" s="384"/>
      <c r="W34" s="386">
        <v>0</v>
      </c>
      <c r="X34" s="414"/>
    </row>
    <row r="35" spans="1:24" ht="9.75">
      <c r="A35" s="432" t="s">
        <v>60</v>
      </c>
      <c r="B35" s="2318" t="s">
        <v>344</v>
      </c>
      <c r="C35" s="2318"/>
      <c r="D35" s="442" t="s">
        <v>26</v>
      </c>
      <c r="E35" s="466">
        <v>17.23</v>
      </c>
      <c r="F35" s="463">
        <v>17.93</v>
      </c>
      <c r="G35" s="463">
        <v>16.712599999999998</v>
      </c>
      <c r="H35" s="392">
        <v>93.21026213050753</v>
      </c>
      <c r="I35" s="471">
        <v>17.340900000000001</v>
      </c>
      <c r="J35" s="413">
        <v>0</v>
      </c>
      <c r="K35" s="384">
        <v>0</v>
      </c>
      <c r="L35" s="384">
        <v>0</v>
      </c>
      <c r="M35" s="386">
        <v>0</v>
      </c>
      <c r="N35" s="414">
        <v>0</v>
      </c>
      <c r="O35" s="459">
        <v>17.23</v>
      </c>
      <c r="P35" s="462">
        <v>17.93</v>
      </c>
      <c r="Q35" s="462">
        <v>16.712599999999998</v>
      </c>
      <c r="R35" s="386">
        <v>93.21026213050753</v>
      </c>
      <c r="S35" s="463">
        <v>17.340900000000001</v>
      </c>
      <c r="T35" s="413"/>
      <c r="U35" s="384"/>
      <c r="V35" s="384"/>
      <c r="W35" s="386">
        <v>0</v>
      </c>
      <c r="X35" s="414"/>
    </row>
    <row r="36" spans="1:24" ht="9.75">
      <c r="A36" s="432" t="s">
        <v>61</v>
      </c>
      <c r="B36" s="2318" t="s">
        <v>345</v>
      </c>
      <c r="C36" s="2318"/>
      <c r="D36" s="442" t="s">
        <v>26</v>
      </c>
      <c r="E36" s="461">
        <v>25</v>
      </c>
      <c r="F36" s="464">
        <v>25</v>
      </c>
      <c r="G36" s="464">
        <v>24</v>
      </c>
      <c r="H36" s="392">
        <v>96</v>
      </c>
      <c r="I36" s="470">
        <v>26</v>
      </c>
      <c r="J36" s="413">
        <v>0</v>
      </c>
      <c r="K36" s="384">
        <v>0</v>
      </c>
      <c r="L36" s="384">
        <v>0</v>
      </c>
      <c r="M36" s="386">
        <v>0</v>
      </c>
      <c r="N36" s="414">
        <v>0</v>
      </c>
      <c r="O36" s="437">
        <v>25</v>
      </c>
      <c r="P36" s="438">
        <v>25</v>
      </c>
      <c r="Q36" s="438">
        <v>24</v>
      </c>
      <c r="R36" s="386">
        <v>96</v>
      </c>
      <c r="S36" s="464">
        <v>26</v>
      </c>
      <c r="T36" s="413"/>
      <c r="U36" s="384"/>
      <c r="V36" s="384"/>
      <c r="W36" s="386">
        <v>0</v>
      </c>
      <c r="X36" s="414"/>
    </row>
    <row r="37" spans="1:24" ht="10.5" thickBot="1">
      <c r="A37" s="451" t="s">
        <v>346</v>
      </c>
      <c r="B37" s="2319" t="s">
        <v>347</v>
      </c>
      <c r="C37" s="2319"/>
      <c r="D37" s="443" t="s">
        <v>348</v>
      </c>
      <c r="E37" s="467">
        <v>0</v>
      </c>
      <c r="F37" s="465">
        <v>1</v>
      </c>
      <c r="G37" s="465">
        <v>1</v>
      </c>
      <c r="H37" s="403">
        <v>100</v>
      </c>
      <c r="I37" s="469">
        <v>1</v>
      </c>
      <c r="J37" s="415">
        <v>0</v>
      </c>
      <c r="K37" s="416">
        <v>0</v>
      </c>
      <c r="L37" s="416">
        <v>0</v>
      </c>
      <c r="M37" s="417">
        <v>0</v>
      </c>
      <c r="N37" s="418">
        <v>0</v>
      </c>
      <c r="O37" s="460">
        <v>0</v>
      </c>
      <c r="P37" s="439">
        <v>1</v>
      </c>
      <c r="Q37" s="439">
        <v>1</v>
      </c>
      <c r="R37" s="417">
        <v>100</v>
      </c>
      <c r="S37" s="468">
        <v>1</v>
      </c>
      <c r="T37" s="415"/>
      <c r="U37" s="416"/>
      <c r="V37" s="416"/>
      <c r="W37" s="417">
        <v>0</v>
      </c>
      <c r="X37" s="418"/>
    </row>
  </sheetData>
  <mergeCells count="40">
    <mergeCell ref="A1:X1"/>
    <mergeCell ref="B10:C10"/>
    <mergeCell ref="B11:C11"/>
    <mergeCell ref="B12:C12"/>
    <mergeCell ref="B36:C36"/>
    <mergeCell ref="T4:T5"/>
    <mergeCell ref="U4:W4"/>
    <mergeCell ref="X4:X5"/>
    <mergeCell ref="T3:X3"/>
    <mergeCell ref="A3:A5"/>
    <mergeCell ref="B3:C5"/>
    <mergeCell ref="D3:D5"/>
    <mergeCell ref="P4:R4"/>
    <mergeCell ref="N4:N5"/>
    <mergeCell ref="O3:S3"/>
    <mergeCell ref="F4:H4"/>
    <mergeCell ref="S4:S5"/>
    <mergeCell ref="I4:I5"/>
    <mergeCell ref="J3:N3"/>
    <mergeCell ref="J4:J5"/>
    <mergeCell ref="E3:I3"/>
    <mergeCell ref="O4:O5"/>
    <mergeCell ref="K4:M4"/>
    <mergeCell ref="B37:C37"/>
    <mergeCell ref="B13:C13"/>
    <mergeCell ref="B15:C15"/>
    <mergeCell ref="B16:C16"/>
    <mergeCell ref="B18:C18"/>
    <mergeCell ref="B19:C19"/>
    <mergeCell ref="B34:C34"/>
    <mergeCell ref="B35:C35"/>
    <mergeCell ref="B20:C20"/>
    <mergeCell ref="B21:C21"/>
    <mergeCell ref="B22:C22"/>
    <mergeCell ref="B26:C26"/>
    <mergeCell ref="B29:C29"/>
    <mergeCell ref="B6:C6"/>
    <mergeCell ref="B7:C7"/>
    <mergeCell ref="B8:C8"/>
    <mergeCell ref="E4:E5"/>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4"/>
  <sheetViews>
    <sheetView zoomScaleNormal="100"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23" ht="18.75">
      <c r="A1" s="473" t="s">
        <v>75</v>
      </c>
      <c r="B1" s="2501" t="s">
        <v>105</v>
      </c>
      <c r="C1" s="2501"/>
      <c r="D1" s="2501"/>
      <c r="E1" s="2501"/>
      <c r="F1" s="2501"/>
      <c r="G1" s="2501"/>
      <c r="H1" s="2501"/>
      <c r="I1" s="2501"/>
      <c r="J1" s="55"/>
      <c r="K1" s="55"/>
      <c r="L1" s="55"/>
      <c r="M1" s="55"/>
      <c r="N1" s="55"/>
      <c r="O1" s="55"/>
      <c r="P1" s="55"/>
      <c r="Q1" s="55"/>
      <c r="R1" s="55"/>
      <c r="S1" s="55"/>
      <c r="T1" s="55"/>
      <c r="U1" s="55"/>
      <c r="V1" s="55"/>
      <c r="W1" s="55"/>
    </row>
    <row r="2" spans="1:23">
      <c r="A2" s="59"/>
      <c r="B2" s="55"/>
      <c r="C2" s="55"/>
      <c r="D2" s="55"/>
      <c r="E2" s="55"/>
      <c r="F2" s="55"/>
      <c r="G2" s="55"/>
      <c r="H2" s="55"/>
      <c r="I2" s="55"/>
      <c r="J2" s="55"/>
      <c r="K2" s="55"/>
      <c r="L2" s="55"/>
      <c r="M2" s="55"/>
      <c r="N2" s="55"/>
      <c r="O2" s="55"/>
      <c r="P2" s="55"/>
      <c r="Q2" s="55"/>
      <c r="R2" s="55"/>
      <c r="S2" s="55"/>
      <c r="T2" s="55"/>
      <c r="U2" s="55"/>
      <c r="V2" s="55"/>
      <c r="W2" s="55"/>
    </row>
    <row r="3" spans="1:23">
      <c r="A3" s="2436" t="s">
        <v>349</v>
      </c>
      <c r="B3" s="2436"/>
      <c r="C3" s="2436"/>
      <c r="D3" s="2436"/>
      <c r="E3" s="2436"/>
      <c r="F3" s="2436"/>
      <c r="G3" s="2436"/>
      <c r="H3" s="2436"/>
      <c r="I3" s="2436"/>
      <c r="J3" s="55"/>
      <c r="K3" s="55"/>
      <c r="L3" s="55"/>
      <c r="M3" s="55"/>
      <c r="N3" s="55"/>
      <c r="O3" s="55"/>
      <c r="P3" s="55"/>
      <c r="Q3" s="55"/>
      <c r="R3" s="55"/>
      <c r="S3" s="55"/>
      <c r="T3" s="55"/>
      <c r="U3" s="55"/>
      <c r="V3" s="55"/>
      <c r="W3" s="55"/>
    </row>
    <row r="4" spans="1:23">
      <c r="A4" s="472"/>
      <c r="B4" s="472"/>
      <c r="C4" s="472"/>
      <c r="D4" s="472"/>
      <c r="E4" s="472"/>
      <c r="F4" s="472"/>
      <c r="G4" s="472"/>
      <c r="H4" s="472"/>
      <c r="I4" s="472"/>
    </row>
    <row r="5" spans="1:23">
      <c r="A5" s="2458" t="s">
        <v>76</v>
      </c>
      <c r="B5" s="2459"/>
      <c r="C5" s="501" t="s">
        <v>25</v>
      </c>
      <c r="D5" s="2431" t="s">
        <v>350</v>
      </c>
      <c r="E5" s="2431"/>
      <c r="F5" s="2431"/>
      <c r="G5" s="2431"/>
      <c r="H5" s="2431"/>
      <c r="I5" s="2431"/>
    </row>
    <row r="6" spans="1:23">
      <c r="A6" s="2460" t="s">
        <v>351</v>
      </c>
      <c r="B6" s="2460"/>
      <c r="C6" s="518">
        <v>51656.26</v>
      </c>
      <c r="D6" s="2463"/>
      <c r="E6" s="2464"/>
      <c r="F6" s="2464"/>
      <c r="G6" s="2464"/>
      <c r="H6" s="2464"/>
      <c r="I6" s="2465"/>
    </row>
    <row r="7" spans="1:23" ht="26.25" customHeight="1">
      <c r="A7" s="2461" t="s">
        <v>77</v>
      </c>
      <c r="B7" s="2462"/>
      <c r="C7" s="519">
        <v>51656.26</v>
      </c>
      <c r="D7" s="2502" t="s">
        <v>482</v>
      </c>
      <c r="E7" s="2503"/>
      <c r="F7" s="2503"/>
      <c r="G7" s="2503"/>
      <c r="H7" s="2503"/>
      <c r="I7" s="2504"/>
    </row>
    <row r="8" spans="1:23">
      <c r="A8" s="2440" t="s">
        <v>78</v>
      </c>
      <c r="B8" s="2441"/>
      <c r="C8" s="520">
        <v>0</v>
      </c>
      <c r="D8" s="2454" t="s">
        <v>483</v>
      </c>
      <c r="E8" s="2505"/>
      <c r="F8" s="2505"/>
      <c r="G8" s="2505"/>
      <c r="H8" s="2505"/>
      <c r="I8" s="2506"/>
    </row>
    <row r="9" spans="1:23">
      <c r="A9" s="2456" t="s">
        <v>79</v>
      </c>
      <c r="B9" s="2457"/>
      <c r="C9" s="507"/>
      <c r="D9" s="2419"/>
      <c r="E9" s="2420"/>
      <c r="F9" s="2420"/>
      <c r="G9" s="2420"/>
      <c r="H9" s="2420"/>
      <c r="I9" s="2421"/>
    </row>
    <row r="10" spans="1:23">
      <c r="A10" s="472"/>
      <c r="B10" s="472"/>
      <c r="C10" s="474"/>
      <c r="D10" s="472"/>
      <c r="E10" s="472"/>
      <c r="F10" s="472"/>
      <c r="G10" s="472"/>
      <c r="H10" s="472"/>
      <c r="I10" s="472"/>
    </row>
    <row r="11" spans="1:23">
      <c r="A11" s="2436" t="s">
        <v>354</v>
      </c>
      <c r="B11" s="2436"/>
      <c r="C11" s="2436"/>
      <c r="D11" s="2436"/>
      <c r="E11" s="2436"/>
      <c r="F11" s="2436"/>
      <c r="G11" s="2436"/>
      <c r="H11" s="2436"/>
      <c r="I11" s="2436"/>
    </row>
    <row r="12" spans="1:23">
      <c r="A12" s="472"/>
      <c r="B12" s="472"/>
      <c r="C12" s="474"/>
      <c r="D12" s="490"/>
      <c r="E12" s="490"/>
      <c r="F12" s="490"/>
      <c r="G12" s="490"/>
      <c r="H12" s="490"/>
      <c r="I12" s="490"/>
    </row>
    <row r="13" spans="1:23">
      <c r="A13" s="501" t="s">
        <v>76</v>
      </c>
      <c r="B13" s="501" t="s">
        <v>80</v>
      </c>
      <c r="C13" s="501" t="s">
        <v>25</v>
      </c>
      <c r="D13" s="492"/>
      <c r="E13" s="492"/>
      <c r="F13" s="492"/>
      <c r="G13" s="492"/>
      <c r="H13" s="492"/>
      <c r="I13" s="492"/>
    </row>
    <row r="14" spans="1:23">
      <c r="A14" s="508" t="s">
        <v>81</v>
      </c>
      <c r="B14" s="482"/>
      <c r="C14" s="509">
        <v>0</v>
      </c>
      <c r="D14" s="493"/>
      <c r="E14" s="493"/>
      <c r="F14" s="493"/>
      <c r="G14" s="493"/>
      <c r="H14" s="493"/>
      <c r="I14" s="493"/>
    </row>
    <row r="15" spans="1:23">
      <c r="A15" s="2437" t="s">
        <v>82</v>
      </c>
      <c r="B15" s="499" t="s">
        <v>94</v>
      </c>
      <c r="C15" s="510">
        <v>0</v>
      </c>
      <c r="D15" s="493"/>
      <c r="E15" s="493"/>
      <c r="F15" s="493"/>
      <c r="G15" s="493"/>
      <c r="H15" s="493"/>
      <c r="I15" s="493"/>
    </row>
    <row r="16" spans="1:23">
      <c r="A16" s="2438"/>
      <c r="B16" s="477" t="s">
        <v>83</v>
      </c>
      <c r="C16" s="511">
        <v>51656.26</v>
      </c>
      <c r="D16" s="488"/>
      <c r="E16" s="488"/>
      <c r="F16" s="488"/>
      <c r="G16" s="488"/>
      <c r="H16" s="488"/>
      <c r="I16" s="488"/>
    </row>
    <row r="17" spans="1:9">
      <c r="A17" s="2439"/>
      <c r="B17" s="479" t="s">
        <v>84</v>
      </c>
      <c r="C17" s="512">
        <v>0</v>
      </c>
      <c r="D17" s="494"/>
      <c r="E17" s="494"/>
      <c r="F17" s="494"/>
      <c r="G17" s="494"/>
      <c r="H17" s="494"/>
      <c r="I17" s="494"/>
    </row>
    <row r="18" spans="1:9">
      <c r="A18" s="500" t="s">
        <v>351</v>
      </c>
      <c r="B18" s="486"/>
      <c r="C18" s="487">
        <v>51656.26</v>
      </c>
      <c r="D18" s="489"/>
      <c r="E18" s="489"/>
      <c r="F18" s="489"/>
      <c r="G18" s="489"/>
      <c r="H18" s="489"/>
      <c r="I18" s="489"/>
    </row>
    <row r="19" spans="1:9">
      <c r="A19" s="485"/>
      <c r="B19" s="483"/>
      <c r="C19" s="484"/>
      <c r="D19" s="491"/>
      <c r="E19" s="491"/>
      <c r="F19" s="491"/>
      <c r="G19" s="491"/>
      <c r="H19" s="491"/>
      <c r="I19" s="491"/>
    </row>
    <row r="20" spans="1:9">
      <c r="A20" s="2436" t="s">
        <v>355</v>
      </c>
      <c r="B20" s="2436"/>
      <c r="C20" s="2436"/>
      <c r="D20" s="2436"/>
      <c r="E20" s="2436"/>
      <c r="F20" s="2436"/>
      <c r="G20" s="2436"/>
      <c r="H20" s="2436"/>
      <c r="I20" s="2436"/>
    </row>
    <row r="21" spans="1:9">
      <c r="A21" s="472"/>
      <c r="B21" s="472"/>
      <c r="C21" s="474"/>
      <c r="D21" s="472"/>
      <c r="E21" s="472"/>
      <c r="F21" s="472"/>
      <c r="G21" s="472"/>
      <c r="H21" s="472"/>
      <c r="I21" s="472"/>
    </row>
    <row r="22" spans="1:9">
      <c r="A22" s="501" t="s">
        <v>80</v>
      </c>
      <c r="B22" s="501" t="s">
        <v>356</v>
      </c>
      <c r="C22" s="502" t="s">
        <v>357</v>
      </c>
      <c r="D22" s="501" t="s">
        <v>358</v>
      </c>
      <c r="E22" s="501" t="s">
        <v>359</v>
      </c>
      <c r="F22" s="2431" t="s">
        <v>360</v>
      </c>
      <c r="G22" s="2431"/>
      <c r="H22" s="2431"/>
      <c r="I22" s="2431"/>
    </row>
    <row r="23" spans="1:9" ht="73.5" customHeight="1">
      <c r="A23" s="513" t="s">
        <v>85</v>
      </c>
      <c r="B23" s="521">
        <v>306438.40000000002</v>
      </c>
      <c r="C23" s="476">
        <v>335700.84</v>
      </c>
      <c r="D23" s="476">
        <v>287709</v>
      </c>
      <c r="E23" s="476">
        <v>354430.24</v>
      </c>
      <c r="F23" s="2487" t="s">
        <v>484</v>
      </c>
      <c r="G23" s="2488"/>
      <c r="H23" s="2488"/>
      <c r="I23" s="2489"/>
    </row>
    <row r="24" spans="1:9" ht="28.5" customHeight="1">
      <c r="A24" s="514" t="s">
        <v>86</v>
      </c>
      <c r="B24" s="521">
        <v>3787</v>
      </c>
      <c r="C24" s="524">
        <v>195027</v>
      </c>
      <c r="D24" s="522">
        <v>139270</v>
      </c>
      <c r="E24" s="548">
        <v>59544</v>
      </c>
      <c r="F24" s="2490" t="s">
        <v>485</v>
      </c>
      <c r="G24" s="2491"/>
      <c r="H24" s="2491"/>
      <c r="I24" s="2492"/>
    </row>
    <row r="25" spans="1:9" ht="24" customHeight="1">
      <c r="A25" s="514" t="s">
        <v>84</v>
      </c>
      <c r="B25" s="521">
        <v>38683.379999999997</v>
      </c>
      <c r="C25" s="523">
        <v>10000</v>
      </c>
      <c r="D25" s="478">
        <v>0</v>
      </c>
      <c r="E25" s="548">
        <v>48683.38</v>
      </c>
      <c r="F25" s="2493" t="s">
        <v>486</v>
      </c>
      <c r="G25" s="2494"/>
      <c r="H25" s="2494"/>
      <c r="I25" s="2495"/>
    </row>
    <row r="26" spans="1:9" ht="45" customHeight="1">
      <c r="A26" s="515" t="s">
        <v>87</v>
      </c>
      <c r="B26" s="521">
        <v>82491.520000000004</v>
      </c>
      <c r="C26" s="524">
        <v>130063</v>
      </c>
      <c r="D26" s="524">
        <v>112797</v>
      </c>
      <c r="E26" s="548">
        <v>99757.520000000019</v>
      </c>
      <c r="F26" s="2496" t="s">
        <v>487</v>
      </c>
      <c r="G26" s="2497"/>
      <c r="H26" s="2497"/>
      <c r="I26" s="2498"/>
    </row>
    <row r="27" spans="1:9">
      <c r="A27" s="480" t="s">
        <v>34</v>
      </c>
      <c r="B27" s="481">
        <v>431400.30000000005</v>
      </c>
      <c r="C27" s="481">
        <v>670790.84000000008</v>
      </c>
      <c r="D27" s="481">
        <v>539776</v>
      </c>
      <c r="E27" s="481">
        <v>562415.14</v>
      </c>
      <c r="F27" s="2430"/>
      <c r="G27" s="2430"/>
      <c r="H27" s="2430"/>
      <c r="I27" s="2430"/>
    </row>
    <row r="28" spans="1:9">
      <c r="A28" s="472"/>
      <c r="B28" s="472"/>
      <c r="C28" s="474"/>
      <c r="D28" s="472"/>
      <c r="E28" s="472"/>
      <c r="F28" s="472"/>
      <c r="G28" s="472"/>
      <c r="H28" s="472"/>
      <c r="I28" s="472"/>
    </row>
    <row r="29" spans="1:9">
      <c r="A29" s="2436" t="s">
        <v>365</v>
      </c>
      <c r="B29" s="2436"/>
      <c r="C29" s="2436"/>
      <c r="D29" s="2436"/>
      <c r="E29" s="2436"/>
      <c r="F29" s="2436"/>
      <c r="G29" s="2436"/>
      <c r="H29" s="2436"/>
      <c r="I29" s="2436"/>
    </row>
    <row r="30" spans="1:9">
      <c r="A30" s="472"/>
      <c r="B30" s="472"/>
      <c r="C30" s="474"/>
      <c r="D30" s="472"/>
      <c r="E30" s="472"/>
      <c r="F30" s="472"/>
      <c r="G30" s="472"/>
      <c r="H30" s="472"/>
      <c r="I30" s="472"/>
    </row>
    <row r="31" spans="1:9">
      <c r="A31" s="501" t="s">
        <v>88</v>
      </c>
      <c r="B31" s="501" t="s">
        <v>25</v>
      </c>
      <c r="C31" s="502" t="s">
        <v>89</v>
      </c>
      <c r="D31" s="2431" t="s">
        <v>90</v>
      </c>
      <c r="E31" s="2431"/>
      <c r="F31" s="2431"/>
      <c r="G31" s="2431"/>
      <c r="H31" s="2431"/>
      <c r="I31" s="2431"/>
    </row>
    <row r="32" spans="1:9" ht="22.5">
      <c r="A32" s="517" t="s">
        <v>106</v>
      </c>
      <c r="B32" s="476">
        <v>0</v>
      </c>
      <c r="C32" s="546"/>
      <c r="D32" s="2442"/>
      <c r="E32" s="2443"/>
      <c r="F32" s="2443"/>
      <c r="G32" s="2443"/>
      <c r="H32" s="2443"/>
      <c r="I32" s="2444"/>
    </row>
    <row r="33" spans="1:9">
      <c r="A33" s="480" t="s">
        <v>34</v>
      </c>
      <c r="B33" s="481">
        <v>0</v>
      </c>
      <c r="C33" s="2499"/>
      <c r="D33" s="2499"/>
      <c r="E33" s="2499"/>
      <c r="F33" s="2499"/>
      <c r="G33" s="2499"/>
      <c r="H33" s="2499"/>
      <c r="I33" s="2500"/>
    </row>
    <row r="34" spans="1:9">
      <c r="A34" s="472"/>
      <c r="B34" s="472"/>
      <c r="C34" s="474"/>
      <c r="D34" s="472"/>
      <c r="E34" s="472"/>
      <c r="F34" s="472"/>
      <c r="G34" s="472"/>
      <c r="H34" s="472"/>
      <c r="I34" s="472"/>
    </row>
    <row r="35" spans="1:9">
      <c r="A35" s="2436" t="s">
        <v>367</v>
      </c>
      <c r="B35" s="2436"/>
      <c r="C35" s="2436"/>
      <c r="D35" s="2436"/>
      <c r="E35" s="2436"/>
      <c r="F35" s="2436"/>
      <c r="G35" s="2436"/>
      <c r="H35" s="2436"/>
      <c r="I35" s="2436"/>
    </row>
    <row r="36" spans="1:9">
      <c r="A36" s="472"/>
      <c r="B36" s="472"/>
      <c r="C36" s="474"/>
      <c r="D36" s="472"/>
      <c r="E36" s="472"/>
      <c r="F36" s="472"/>
      <c r="G36" s="472"/>
      <c r="H36" s="472"/>
      <c r="I36" s="472"/>
    </row>
    <row r="37" spans="1:9">
      <c r="A37" s="501" t="s">
        <v>88</v>
      </c>
      <c r="B37" s="501" t="s">
        <v>25</v>
      </c>
      <c r="C37" s="502" t="s">
        <v>89</v>
      </c>
      <c r="D37" s="2431" t="s">
        <v>90</v>
      </c>
      <c r="E37" s="2431"/>
      <c r="F37" s="2431"/>
      <c r="G37" s="2431"/>
      <c r="H37" s="2431"/>
      <c r="I37" s="2431"/>
    </row>
    <row r="38" spans="1:9" ht="22.5">
      <c r="A38" s="517" t="s">
        <v>107</v>
      </c>
      <c r="B38" s="476">
        <v>0</v>
      </c>
      <c r="C38" s="546"/>
      <c r="D38" s="2445"/>
      <c r="E38" s="2446"/>
      <c r="F38" s="2446"/>
      <c r="G38" s="2446"/>
      <c r="H38" s="2446"/>
      <c r="I38" s="2447"/>
    </row>
    <row r="39" spans="1:9">
      <c r="A39" s="480" t="s">
        <v>34</v>
      </c>
      <c r="B39" s="481">
        <v>0</v>
      </c>
      <c r="C39" s="2434"/>
      <c r="D39" s="2434"/>
      <c r="E39" s="2434"/>
      <c r="F39" s="2434"/>
      <c r="G39" s="2434"/>
      <c r="H39" s="2434"/>
      <c r="I39" s="2434"/>
    </row>
    <row r="40" spans="1:9">
      <c r="A40" s="472"/>
      <c r="B40" s="472"/>
      <c r="C40" s="474"/>
      <c r="D40" s="472"/>
      <c r="E40" s="472"/>
      <c r="F40" s="472"/>
      <c r="G40" s="472"/>
      <c r="H40" s="472"/>
      <c r="I40" s="472"/>
    </row>
    <row r="41" spans="1:9">
      <c r="A41" s="2436" t="s">
        <v>369</v>
      </c>
      <c r="B41" s="2436"/>
      <c r="C41" s="2436"/>
      <c r="D41" s="2436"/>
      <c r="E41" s="2436"/>
      <c r="F41" s="2436"/>
      <c r="G41" s="2436"/>
      <c r="H41" s="2436"/>
      <c r="I41" s="2436"/>
    </row>
    <row r="42" spans="1:9">
      <c r="A42" s="472"/>
      <c r="B42" s="472"/>
      <c r="C42" s="475"/>
      <c r="D42" s="472"/>
      <c r="E42" s="472"/>
      <c r="F42" s="472"/>
      <c r="G42" s="472"/>
      <c r="H42" s="472"/>
      <c r="I42" s="472"/>
    </row>
    <row r="43" spans="1:9">
      <c r="A43" s="501" t="s">
        <v>25</v>
      </c>
      <c r="B43" s="502" t="s">
        <v>370</v>
      </c>
      <c r="C43" s="2410" t="s">
        <v>91</v>
      </c>
      <c r="D43" s="2410"/>
      <c r="E43" s="2410"/>
      <c r="F43" s="2410"/>
      <c r="G43" s="2410"/>
      <c r="H43" s="2410"/>
      <c r="I43" s="2410"/>
    </row>
    <row r="44" spans="1:9">
      <c r="A44" s="516">
        <v>10000</v>
      </c>
      <c r="B44" s="498">
        <v>4598</v>
      </c>
      <c r="C44" s="2422" t="s">
        <v>488</v>
      </c>
      <c r="D44" s="2422"/>
      <c r="E44" s="2422"/>
      <c r="F44" s="2422"/>
      <c r="G44" s="2422"/>
      <c r="H44" s="2422"/>
      <c r="I44" s="2423"/>
    </row>
    <row r="45" spans="1:9">
      <c r="A45" s="481">
        <v>10000</v>
      </c>
      <c r="B45" s="481">
        <v>4598</v>
      </c>
      <c r="C45" s="2480" t="s">
        <v>34</v>
      </c>
      <c r="D45" s="2480"/>
      <c r="E45" s="2480"/>
      <c r="F45" s="2480"/>
      <c r="G45" s="2480"/>
      <c r="H45" s="2480"/>
      <c r="I45" s="2480"/>
    </row>
    <row r="46" spans="1:9">
      <c r="A46" s="472"/>
      <c r="B46" s="472"/>
      <c r="C46" s="475"/>
      <c r="D46" s="472"/>
      <c r="E46" s="472"/>
      <c r="F46" s="472"/>
      <c r="G46" s="472"/>
      <c r="H46" s="472"/>
      <c r="I46" s="472"/>
    </row>
    <row r="47" spans="1:9">
      <c r="A47" s="2436" t="s">
        <v>372</v>
      </c>
      <c r="B47" s="2436"/>
      <c r="C47" s="2436"/>
      <c r="D47" s="2436"/>
      <c r="E47" s="2436"/>
      <c r="F47" s="2436"/>
      <c r="G47" s="2436"/>
      <c r="H47" s="2436"/>
      <c r="I47" s="2436"/>
    </row>
    <row r="48" spans="1:9">
      <c r="A48" s="472"/>
      <c r="B48" s="472"/>
      <c r="C48" s="475"/>
      <c r="D48" s="472"/>
      <c r="E48" s="472"/>
      <c r="F48" s="472"/>
      <c r="G48" s="472"/>
      <c r="H48" s="472"/>
      <c r="I48" s="472"/>
    </row>
    <row r="49" spans="1:9" ht="31.5">
      <c r="A49" s="2481" t="s">
        <v>489</v>
      </c>
      <c r="B49" s="2482"/>
      <c r="C49" s="503" t="s">
        <v>227</v>
      </c>
      <c r="D49" s="503" t="s">
        <v>137</v>
      </c>
      <c r="E49" s="503" t="s">
        <v>138</v>
      </c>
      <c r="F49" s="503" t="s">
        <v>374</v>
      </c>
      <c r="G49" s="503" t="s">
        <v>228</v>
      </c>
      <c r="H49" s="55"/>
      <c r="I49" s="55"/>
    </row>
    <row r="50" spans="1:9">
      <c r="A50" s="2483" t="s">
        <v>490</v>
      </c>
      <c r="B50" s="2483"/>
      <c r="C50" s="525" t="s">
        <v>287</v>
      </c>
      <c r="D50" s="524">
        <v>0</v>
      </c>
      <c r="E50" s="524">
        <v>270964.51</v>
      </c>
      <c r="F50" s="526" t="s">
        <v>491</v>
      </c>
      <c r="G50" s="527" t="s">
        <v>492</v>
      </c>
      <c r="H50" s="55"/>
      <c r="I50" s="55"/>
    </row>
    <row r="51" spans="1:9">
      <c r="A51" s="2483" t="s">
        <v>493</v>
      </c>
      <c r="B51" s="2483"/>
      <c r="C51" s="525" t="s">
        <v>494</v>
      </c>
      <c r="D51" s="524">
        <v>270964.51</v>
      </c>
      <c r="E51" s="524">
        <v>0</v>
      </c>
      <c r="F51" s="526" t="s">
        <v>491</v>
      </c>
      <c r="G51" s="527" t="s">
        <v>492</v>
      </c>
      <c r="H51" s="55"/>
      <c r="I51" s="55"/>
    </row>
    <row r="52" spans="1:9">
      <c r="A52" s="2483" t="s">
        <v>108</v>
      </c>
      <c r="B52" s="2483"/>
      <c r="C52" s="525" t="s">
        <v>495</v>
      </c>
      <c r="D52" s="524">
        <v>-80000</v>
      </c>
      <c r="E52" s="524">
        <v>0</v>
      </c>
      <c r="F52" s="526" t="s">
        <v>496</v>
      </c>
      <c r="G52" s="527" t="s">
        <v>496</v>
      </c>
      <c r="H52" s="55"/>
      <c r="I52" s="55"/>
    </row>
    <row r="53" spans="1:9">
      <c r="A53" s="2483" t="s">
        <v>109</v>
      </c>
      <c r="B53" s="2483"/>
      <c r="C53" s="525" t="s">
        <v>497</v>
      </c>
      <c r="D53" s="524">
        <v>0</v>
      </c>
      <c r="E53" s="524">
        <v>-80000</v>
      </c>
      <c r="F53" s="526" t="s">
        <v>496</v>
      </c>
      <c r="G53" s="527" t="s">
        <v>496</v>
      </c>
      <c r="H53" s="55"/>
      <c r="I53" s="55"/>
    </row>
    <row r="54" spans="1:9">
      <c r="A54" s="2483" t="s">
        <v>117</v>
      </c>
      <c r="B54" s="2483"/>
      <c r="C54" s="525" t="s">
        <v>290</v>
      </c>
      <c r="D54" s="524">
        <v>0</v>
      </c>
      <c r="E54" s="524">
        <v>250</v>
      </c>
      <c r="F54" s="526" t="s">
        <v>496</v>
      </c>
      <c r="G54" s="527" t="s">
        <v>496</v>
      </c>
      <c r="H54" s="55"/>
      <c r="I54" s="55"/>
    </row>
    <row r="55" spans="1:9">
      <c r="A55" s="2483" t="s">
        <v>122</v>
      </c>
      <c r="B55" s="2483"/>
      <c r="C55" s="525" t="s">
        <v>498</v>
      </c>
      <c r="D55" s="524">
        <v>0</v>
      </c>
      <c r="E55" s="524">
        <v>10000</v>
      </c>
      <c r="F55" s="526" t="s">
        <v>496</v>
      </c>
      <c r="G55" s="527" t="s">
        <v>496</v>
      </c>
      <c r="H55" s="55"/>
      <c r="I55" s="55"/>
    </row>
    <row r="56" spans="1:9">
      <c r="A56" s="2485" t="s">
        <v>118</v>
      </c>
      <c r="B56" s="2486"/>
      <c r="C56" s="525" t="s">
        <v>499</v>
      </c>
      <c r="D56" s="524">
        <v>0</v>
      </c>
      <c r="E56" s="524">
        <v>-10000</v>
      </c>
      <c r="F56" s="526" t="s">
        <v>496</v>
      </c>
      <c r="G56" s="527" t="s">
        <v>496</v>
      </c>
      <c r="H56" s="55"/>
      <c r="I56" s="55"/>
    </row>
    <row r="57" spans="1:9">
      <c r="A57" s="2483" t="s">
        <v>110</v>
      </c>
      <c r="B57" s="2483"/>
      <c r="C57" s="525" t="s">
        <v>305</v>
      </c>
      <c r="D57" s="524">
        <v>7000</v>
      </c>
      <c r="E57" s="524">
        <v>0</v>
      </c>
      <c r="F57" s="526" t="s">
        <v>496</v>
      </c>
      <c r="G57" s="527" t="s">
        <v>496</v>
      </c>
      <c r="H57" s="55"/>
      <c r="I57" s="55"/>
    </row>
    <row r="58" spans="1:9">
      <c r="A58" s="2483" t="s">
        <v>111</v>
      </c>
      <c r="B58" s="2483"/>
      <c r="C58" s="525" t="s">
        <v>308</v>
      </c>
      <c r="D58" s="524">
        <v>0</v>
      </c>
      <c r="E58" s="524">
        <v>7000</v>
      </c>
      <c r="F58" s="526" t="s">
        <v>496</v>
      </c>
      <c r="G58" s="527" t="s">
        <v>496</v>
      </c>
      <c r="H58" s="55"/>
      <c r="I58" s="55"/>
    </row>
    <row r="59" spans="1:9">
      <c r="A59" s="2483" t="s">
        <v>113</v>
      </c>
      <c r="B59" s="2483"/>
      <c r="C59" s="525" t="s">
        <v>500</v>
      </c>
      <c r="D59" s="524">
        <v>0</v>
      </c>
      <c r="E59" s="524">
        <v>-250</v>
      </c>
      <c r="F59" s="526" t="s">
        <v>496</v>
      </c>
      <c r="G59" s="527" t="s">
        <v>496</v>
      </c>
      <c r="H59" s="55"/>
      <c r="I59" s="55"/>
    </row>
    <row r="60" spans="1:9">
      <c r="A60" s="2483" t="s">
        <v>114</v>
      </c>
      <c r="B60" s="2483"/>
      <c r="C60" s="525" t="s">
        <v>501</v>
      </c>
      <c r="D60" s="524">
        <v>0</v>
      </c>
      <c r="E60" s="524">
        <v>-1500</v>
      </c>
      <c r="F60" s="526" t="s">
        <v>496</v>
      </c>
      <c r="G60" s="527" t="s">
        <v>496</v>
      </c>
      <c r="H60" s="55"/>
      <c r="I60" s="55"/>
    </row>
    <row r="61" spans="1:9">
      <c r="A61" s="2483" t="s">
        <v>117</v>
      </c>
      <c r="B61" s="2483"/>
      <c r="C61" s="528" t="s">
        <v>290</v>
      </c>
      <c r="D61" s="524">
        <v>0</v>
      </c>
      <c r="E61" s="524">
        <v>1500</v>
      </c>
      <c r="F61" s="529" t="s">
        <v>496</v>
      </c>
      <c r="G61" s="527" t="s">
        <v>496</v>
      </c>
      <c r="H61" s="55"/>
      <c r="I61" s="55"/>
    </row>
    <row r="62" spans="1:9">
      <c r="A62" s="2507" t="s">
        <v>115</v>
      </c>
      <c r="B62" s="2507"/>
      <c r="C62" s="525" t="s">
        <v>502</v>
      </c>
      <c r="D62" s="523">
        <v>0</v>
      </c>
      <c r="E62" s="523">
        <v>9000</v>
      </c>
      <c r="F62" s="531" t="s">
        <v>496</v>
      </c>
      <c r="G62" s="532" t="s">
        <v>496</v>
      </c>
      <c r="H62" s="55"/>
      <c r="I62" s="55"/>
    </row>
    <row r="63" spans="1:9">
      <c r="A63" s="2483" t="s">
        <v>116</v>
      </c>
      <c r="B63" s="2483"/>
      <c r="C63" s="525" t="s">
        <v>503</v>
      </c>
      <c r="D63" s="524">
        <v>9000</v>
      </c>
      <c r="E63" s="524">
        <v>0</v>
      </c>
      <c r="F63" s="526" t="s">
        <v>496</v>
      </c>
      <c r="G63" s="527" t="s">
        <v>496</v>
      </c>
      <c r="H63" s="55"/>
      <c r="I63" s="55"/>
    </row>
    <row r="64" spans="1:9">
      <c r="A64" s="2507" t="s">
        <v>123</v>
      </c>
      <c r="B64" s="2507"/>
      <c r="C64" s="525" t="s">
        <v>298</v>
      </c>
      <c r="D64" s="524">
        <v>0</v>
      </c>
      <c r="E64" s="524">
        <v>-35000</v>
      </c>
      <c r="F64" s="526" t="s">
        <v>496</v>
      </c>
      <c r="G64" s="527" t="s">
        <v>496</v>
      </c>
      <c r="H64" s="55"/>
      <c r="I64" s="55"/>
    </row>
    <row r="65" spans="1:9">
      <c r="A65" s="2483" t="s">
        <v>504</v>
      </c>
      <c r="B65" s="2483"/>
      <c r="C65" s="525" t="s">
        <v>296</v>
      </c>
      <c r="D65" s="524">
        <v>0</v>
      </c>
      <c r="E65" s="524">
        <v>35000</v>
      </c>
      <c r="F65" s="526" t="s">
        <v>496</v>
      </c>
      <c r="G65" s="527" t="s">
        <v>496</v>
      </c>
      <c r="H65" s="55"/>
      <c r="I65" s="55"/>
    </row>
    <row r="66" spans="1:9">
      <c r="A66" s="2507" t="s">
        <v>117</v>
      </c>
      <c r="B66" s="2507"/>
      <c r="C66" s="530" t="s">
        <v>290</v>
      </c>
      <c r="D66" s="523">
        <v>0</v>
      </c>
      <c r="E66" s="523">
        <v>41000</v>
      </c>
      <c r="F66" s="526" t="s">
        <v>496</v>
      </c>
      <c r="G66" s="527" t="s">
        <v>496</v>
      </c>
      <c r="H66" s="55"/>
      <c r="I66" s="55"/>
    </row>
    <row r="67" spans="1:9">
      <c r="A67" s="2483" t="s">
        <v>505</v>
      </c>
      <c r="B67" s="2483"/>
      <c r="C67" s="530" t="s">
        <v>296</v>
      </c>
      <c r="D67" s="523">
        <v>0</v>
      </c>
      <c r="E67" s="523">
        <v>-7000</v>
      </c>
      <c r="F67" s="526" t="s">
        <v>496</v>
      </c>
      <c r="G67" s="527" t="s">
        <v>496</v>
      </c>
      <c r="H67" s="55"/>
      <c r="I67" s="55"/>
    </row>
    <row r="68" spans="1:9">
      <c r="A68" s="2509" t="s">
        <v>506</v>
      </c>
      <c r="B68" s="2509"/>
      <c r="C68" s="542" t="s">
        <v>507</v>
      </c>
      <c r="D68" s="543">
        <v>0</v>
      </c>
      <c r="E68" s="543">
        <v>-4950</v>
      </c>
      <c r="F68" s="544" t="s">
        <v>496</v>
      </c>
      <c r="G68" s="545" t="s">
        <v>496</v>
      </c>
      <c r="H68" s="55"/>
      <c r="I68" s="55"/>
    </row>
    <row r="69" spans="1:9">
      <c r="A69" s="538"/>
      <c r="B69" s="538"/>
      <c r="C69" s="539"/>
      <c r="D69" s="540"/>
      <c r="E69" s="540"/>
      <c r="F69" s="541"/>
      <c r="G69" s="541"/>
      <c r="H69" s="55"/>
      <c r="I69" s="55"/>
    </row>
    <row r="70" spans="1:9" ht="31.5">
      <c r="A70" s="2481" t="s">
        <v>489</v>
      </c>
      <c r="B70" s="2482"/>
      <c r="C70" s="503" t="s">
        <v>227</v>
      </c>
      <c r="D70" s="503" t="s">
        <v>137</v>
      </c>
      <c r="E70" s="503" t="s">
        <v>138</v>
      </c>
      <c r="F70" s="503" t="s">
        <v>374</v>
      </c>
      <c r="G70" s="503" t="s">
        <v>228</v>
      </c>
      <c r="H70" s="55"/>
      <c r="I70" s="55"/>
    </row>
    <row r="71" spans="1:9">
      <c r="A71" s="2507" t="s">
        <v>324</v>
      </c>
      <c r="B71" s="2507"/>
      <c r="C71" s="530" t="s">
        <v>508</v>
      </c>
      <c r="D71" s="523">
        <v>0</v>
      </c>
      <c r="E71" s="523">
        <v>-9050</v>
      </c>
      <c r="F71" s="531" t="s">
        <v>496</v>
      </c>
      <c r="G71" s="532" t="s">
        <v>496</v>
      </c>
      <c r="H71" s="55"/>
      <c r="I71" s="55"/>
    </row>
    <row r="72" spans="1:9">
      <c r="A72" s="2483" t="s">
        <v>509</v>
      </c>
      <c r="B72" s="2483"/>
      <c r="C72" s="531" t="s">
        <v>510</v>
      </c>
      <c r="D72" s="523">
        <v>0</v>
      </c>
      <c r="E72" s="523">
        <v>-20000</v>
      </c>
      <c r="F72" s="526" t="s">
        <v>496</v>
      </c>
      <c r="G72" s="527" t="s">
        <v>496</v>
      </c>
      <c r="H72" s="55"/>
      <c r="I72" s="55"/>
    </row>
    <row r="73" spans="1:9">
      <c r="A73" s="2483" t="s">
        <v>511</v>
      </c>
      <c r="B73" s="2483"/>
      <c r="C73" s="525" t="s">
        <v>287</v>
      </c>
      <c r="D73" s="523">
        <v>0</v>
      </c>
      <c r="E73" s="523">
        <v>41735.49</v>
      </c>
      <c r="F73" s="526" t="s">
        <v>512</v>
      </c>
      <c r="G73" s="527" t="s">
        <v>512</v>
      </c>
      <c r="H73" s="55"/>
      <c r="I73" s="55"/>
    </row>
    <row r="74" spans="1:9">
      <c r="A74" s="2483" t="s">
        <v>513</v>
      </c>
      <c r="B74" s="2483"/>
      <c r="C74" s="525" t="s">
        <v>494</v>
      </c>
      <c r="D74" s="523">
        <v>41735.49</v>
      </c>
      <c r="E74" s="523">
        <v>0</v>
      </c>
      <c r="F74" s="526" t="s">
        <v>512</v>
      </c>
      <c r="G74" s="527" t="s">
        <v>512</v>
      </c>
      <c r="H74" s="55"/>
      <c r="I74" s="55"/>
    </row>
    <row r="75" spans="1:9">
      <c r="A75" s="2485" t="s">
        <v>122</v>
      </c>
      <c r="B75" s="2486"/>
      <c r="C75" s="530" t="s">
        <v>290</v>
      </c>
      <c r="D75" s="523">
        <v>0</v>
      </c>
      <c r="E75" s="523">
        <v>2000</v>
      </c>
      <c r="F75" s="526" t="s">
        <v>514</v>
      </c>
      <c r="G75" s="527" t="s">
        <v>514</v>
      </c>
      <c r="H75" s="55"/>
      <c r="I75" s="55"/>
    </row>
    <row r="76" spans="1:9">
      <c r="A76" s="2485" t="s">
        <v>241</v>
      </c>
      <c r="B76" s="2486"/>
      <c r="C76" s="530" t="s">
        <v>515</v>
      </c>
      <c r="D76" s="523">
        <v>2000</v>
      </c>
      <c r="E76" s="523">
        <v>0</v>
      </c>
      <c r="F76" s="526" t="s">
        <v>514</v>
      </c>
      <c r="G76" s="527" t="s">
        <v>514</v>
      </c>
      <c r="H76" s="55"/>
      <c r="I76" s="55"/>
    </row>
    <row r="77" spans="1:9">
      <c r="A77" s="2483" t="s">
        <v>516</v>
      </c>
      <c r="B77" s="2483"/>
      <c r="C77" s="530" t="s">
        <v>517</v>
      </c>
      <c r="D77" s="523">
        <v>0</v>
      </c>
      <c r="E77" s="523">
        <v>60500</v>
      </c>
      <c r="F77" s="526" t="s">
        <v>518</v>
      </c>
      <c r="G77" s="527" t="s">
        <v>518</v>
      </c>
      <c r="H77" s="55"/>
      <c r="I77" s="55"/>
    </row>
    <row r="78" spans="1:9">
      <c r="A78" s="2483" t="s">
        <v>519</v>
      </c>
      <c r="B78" s="2483"/>
      <c r="C78" s="531" t="s">
        <v>494</v>
      </c>
      <c r="D78" s="523">
        <v>60500</v>
      </c>
      <c r="E78" s="523">
        <v>0</v>
      </c>
      <c r="F78" s="526" t="s">
        <v>518</v>
      </c>
      <c r="G78" s="527" t="s">
        <v>518</v>
      </c>
      <c r="H78" s="55"/>
      <c r="I78" s="55"/>
    </row>
    <row r="79" spans="1:9">
      <c r="A79" s="2485" t="s">
        <v>504</v>
      </c>
      <c r="B79" s="2486"/>
      <c r="C79" s="531" t="s">
        <v>296</v>
      </c>
      <c r="D79" s="523">
        <v>0</v>
      </c>
      <c r="E79" s="523">
        <v>4982</v>
      </c>
      <c r="F79" s="526" t="s">
        <v>520</v>
      </c>
      <c r="G79" s="527" t="s">
        <v>520</v>
      </c>
      <c r="H79" s="55"/>
      <c r="I79" s="55"/>
    </row>
    <row r="80" spans="1:9">
      <c r="A80" s="2485" t="s">
        <v>521</v>
      </c>
      <c r="B80" s="2486"/>
      <c r="C80" s="531" t="s">
        <v>522</v>
      </c>
      <c r="D80" s="523">
        <v>4982</v>
      </c>
      <c r="E80" s="523">
        <v>0</v>
      </c>
      <c r="F80" s="526" t="s">
        <v>520</v>
      </c>
      <c r="G80" s="527" t="s">
        <v>520</v>
      </c>
      <c r="H80" s="55"/>
      <c r="I80" s="55"/>
    </row>
    <row r="81" spans="1:9">
      <c r="A81" s="2483" t="s">
        <v>523</v>
      </c>
      <c r="B81" s="2483"/>
      <c r="C81" s="525" t="s">
        <v>287</v>
      </c>
      <c r="D81" s="523">
        <v>0</v>
      </c>
      <c r="E81" s="523">
        <v>250000</v>
      </c>
      <c r="F81" s="526" t="s">
        <v>524</v>
      </c>
      <c r="G81" s="527" t="s">
        <v>524</v>
      </c>
      <c r="H81" s="55"/>
      <c r="I81" s="55"/>
    </row>
    <row r="82" spans="1:9">
      <c r="A82" s="2483" t="s">
        <v>525</v>
      </c>
      <c r="B82" s="2483"/>
      <c r="C82" s="525" t="s">
        <v>494</v>
      </c>
      <c r="D82" s="523">
        <v>250000</v>
      </c>
      <c r="E82" s="523">
        <v>0</v>
      </c>
      <c r="F82" s="526" t="s">
        <v>524</v>
      </c>
      <c r="G82" s="527" t="s">
        <v>524</v>
      </c>
      <c r="H82" s="55"/>
      <c r="I82" s="55"/>
    </row>
    <row r="83" spans="1:9">
      <c r="A83" s="2483" t="s">
        <v>504</v>
      </c>
      <c r="B83" s="2483"/>
      <c r="C83" s="531" t="s">
        <v>296</v>
      </c>
      <c r="D83" s="523">
        <v>0</v>
      </c>
      <c r="E83" s="523">
        <v>10000</v>
      </c>
      <c r="F83" s="526" t="s">
        <v>526</v>
      </c>
      <c r="G83" s="527" t="s">
        <v>526</v>
      </c>
      <c r="H83" s="55"/>
      <c r="I83" s="55"/>
    </row>
    <row r="84" spans="1:9">
      <c r="A84" s="2483" t="s">
        <v>121</v>
      </c>
      <c r="B84" s="2483"/>
      <c r="C84" s="531" t="s">
        <v>527</v>
      </c>
      <c r="D84" s="523">
        <v>0</v>
      </c>
      <c r="E84" s="523">
        <v>-40000</v>
      </c>
      <c r="F84" s="526" t="s">
        <v>526</v>
      </c>
      <c r="G84" s="527" t="s">
        <v>526</v>
      </c>
      <c r="H84" s="55"/>
      <c r="I84" s="55"/>
    </row>
    <row r="85" spans="1:9">
      <c r="A85" s="2485" t="s">
        <v>123</v>
      </c>
      <c r="B85" s="2486"/>
      <c r="C85" s="531" t="s">
        <v>298</v>
      </c>
      <c r="D85" s="523">
        <v>0</v>
      </c>
      <c r="E85" s="523">
        <v>30000</v>
      </c>
      <c r="F85" s="526" t="s">
        <v>526</v>
      </c>
      <c r="G85" s="527" t="s">
        <v>526</v>
      </c>
      <c r="H85" s="55"/>
      <c r="I85" s="55"/>
    </row>
    <row r="86" spans="1:9">
      <c r="A86" s="2485" t="s">
        <v>504</v>
      </c>
      <c r="B86" s="2486"/>
      <c r="C86" s="531" t="s">
        <v>296</v>
      </c>
      <c r="D86" s="523">
        <v>0</v>
      </c>
      <c r="E86" s="523">
        <v>2598</v>
      </c>
      <c r="F86" s="526" t="s">
        <v>528</v>
      </c>
      <c r="G86" s="527" t="s">
        <v>528</v>
      </c>
      <c r="H86" s="55"/>
      <c r="I86" s="55"/>
    </row>
    <row r="87" spans="1:9">
      <c r="A87" s="2485" t="s">
        <v>241</v>
      </c>
      <c r="B87" s="2486"/>
      <c r="C87" s="531" t="s">
        <v>515</v>
      </c>
      <c r="D87" s="523">
        <v>2598</v>
      </c>
      <c r="E87" s="523">
        <v>0</v>
      </c>
      <c r="F87" s="526" t="s">
        <v>528</v>
      </c>
      <c r="G87" s="527" t="s">
        <v>528</v>
      </c>
      <c r="H87" s="55"/>
      <c r="I87" s="55"/>
    </row>
    <row r="88" spans="1:9">
      <c r="A88" s="2483" t="s">
        <v>121</v>
      </c>
      <c r="B88" s="2483"/>
      <c r="C88" s="531" t="s">
        <v>294</v>
      </c>
      <c r="D88" s="523">
        <v>0</v>
      </c>
      <c r="E88" s="523">
        <v>-40000</v>
      </c>
      <c r="F88" s="526" t="s">
        <v>529</v>
      </c>
      <c r="G88" s="527" t="s">
        <v>529</v>
      </c>
      <c r="H88" s="55"/>
      <c r="I88" s="55"/>
    </row>
    <row r="89" spans="1:9">
      <c r="A89" s="2485" t="s">
        <v>509</v>
      </c>
      <c r="B89" s="2486"/>
      <c r="C89" s="531" t="s">
        <v>510</v>
      </c>
      <c r="D89" s="523">
        <v>0</v>
      </c>
      <c r="E89" s="523">
        <v>40000</v>
      </c>
      <c r="F89" s="526" t="s">
        <v>529</v>
      </c>
      <c r="G89" s="527" t="s">
        <v>529</v>
      </c>
      <c r="H89" s="55"/>
      <c r="I89" s="55"/>
    </row>
    <row r="90" spans="1:9">
      <c r="A90" s="2485" t="s">
        <v>530</v>
      </c>
      <c r="B90" s="2486"/>
      <c r="C90" s="531" t="s">
        <v>494</v>
      </c>
      <c r="D90" s="523">
        <v>11194</v>
      </c>
      <c r="E90" s="523">
        <v>0</v>
      </c>
      <c r="F90" s="526" t="s">
        <v>531</v>
      </c>
      <c r="G90" s="527" t="s">
        <v>531</v>
      </c>
      <c r="H90" s="55"/>
      <c r="I90" s="55"/>
    </row>
    <row r="91" spans="1:9">
      <c r="A91" s="2485" t="s">
        <v>532</v>
      </c>
      <c r="B91" s="2486"/>
      <c r="C91" s="526" t="s">
        <v>533</v>
      </c>
      <c r="D91" s="522">
        <v>0</v>
      </c>
      <c r="E91" s="522">
        <v>11194</v>
      </c>
      <c r="F91" s="526" t="s">
        <v>531</v>
      </c>
      <c r="G91" s="533" t="s">
        <v>531</v>
      </c>
      <c r="H91" s="55"/>
      <c r="I91" s="55"/>
    </row>
    <row r="92" spans="1:9">
      <c r="A92" s="2507" t="s">
        <v>125</v>
      </c>
      <c r="B92" s="2507"/>
      <c r="C92" s="531" t="s">
        <v>287</v>
      </c>
      <c r="D92" s="524">
        <v>0</v>
      </c>
      <c r="E92" s="524">
        <v>14100</v>
      </c>
      <c r="F92" s="531" t="s">
        <v>534</v>
      </c>
      <c r="G92" s="527" t="s">
        <v>534</v>
      </c>
      <c r="H92" s="55"/>
      <c r="I92" s="55"/>
    </row>
    <row r="93" spans="1:9">
      <c r="A93" s="2485" t="s">
        <v>241</v>
      </c>
      <c r="B93" s="2486"/>
      <c r="C93" s="531" t="s">
        <v>515</v>
      </c>
      <c r="D93" s="523">
        <v>14100</v>
      </c>
      <c r="E93" s="523">
        <v>0</v>
      </c>
      <c r="F93" s="526" t="s">
        <v>534</v>
      </c>
      <c r="G93" s="527" t="s">
        <v>534</v>
      </c>
      <c r="H93" s="55"/>
      <c r="I93" s="55"/>
    </row>
    <row r="94" spans="1:9">
      <c r="A94" s="2483" t="s">
        <v>112</v>
      </c>
      <c r="B94" s="2483"/>
      <c r="C94" s="525" t="s">
        <v>535</v>
      </c>
      <c r="D94" s="523">
        <v>0</v>
      </c>
      <c r="E94" s="523">
        <v>-2000</v>
      </c>
      <c r="F94" s="526" t="s">
        <v>534</v>
      </c>
      <c r="G94" s="527" t="s">
        <v>534</v>
      </c>
      <c r="H94" s="55"/>
      <c r="I94" s="55"/>
    </row>
    <row r="95" spans="1:9">
      <c r="A95" s="2483" t="s">
        <v>113</v>
      </c>
      <c r="B95" s="2483"/>
      <c r="C95" s="525" t="s">
        <v>500</v>
      </c>
      <c r="D95" s="523">
        <v>0</v>
      </c>
      <c r="E95" s="523">
        <v>-430</v>
      </c>
      <c r="F95" s="526" t="s">
        <v>534</v>
      </c>
      <c r="G95" s="527" t="s">
        <v>534</v>
      </c>
      <c r="H95" s="55"/>
      <c r="I95" s="55"/>
    </row>
    <row r="96" spans="1:9">
      <c r="A96" s="2483" t="s">
        <v>536</v>
      </c>
      <c r="B96" s="2483"/>
      <c r="C96" s="531" t="s">
        <v>537</v>
      </c>
      <c r="D96" s="523">
        <v>0</v>
      </c>
      <c r="E96" s="523">
        <v>2430</v>
      </c>
      <c r="F96" s="526" t="s">
        <v>534</v>
      </c>
      <c r="G96" s="527" t="s">
        <v>534</v>
      </c>
      <c r="H96" s="55"/>
      <c r="I96" s="55"/>
    </row>
    <row r="97" spans="1:9">
      <c r="A97" s="2507" t="s">
        <v>115</v>
      </c>
      <c r="B97" s="2507"/>
      <c r="C97" s="530" t="s">
        <v>502</v>
      </c>
      <c r="D97" s="523">
        <v>0</v>
      </c>
      <c r="E97" s="523">
        <v>5700</v>
      </c>
      <c r="F97" s="526" t="s">
        <v>534</v>
      </c>
      <c r="G97" s="527" t="s">
        <v>534</v>
      </c>
      <c r="H97" s="472"/>
      <c r="I97" s="472"/>
    </row>
    <row r="98" spans="1:9">
      <c r="A98" s="2483" t="s">
        <v>116</v>
      </c>
      <c r="B98" s="2483"/>
      <c r="C98" s="525" t="s">
        <v>503</v>
      </c>
      <c r="D98" s="534">
        <v>5700</v>
      </c>
      <c r="E98" s="535">
        <v>0</v>
      </c>
      <c r="F98" s="526" t="s">
        <v>534</v>
      </c>
      <c r="G98" s="527" t="s">
        <v>534</v>
      </c>
      <c r="H98" s="472"/>
      <c r="I98" s="472"/>
    </row>
    <row r="99" spans="1:9">
      <c r="A99" s="2483" t="s">
        <v>108</v>
      </c>
      <c r="B99" s="2483"/>
      <c r="C99" s="525" t="s">
        <v>495</v>
      </c>
      <c r="D99" s="524">
        <v>50500</v>
      </c>
      <c r="E99" s="536">
        <v>0</v>
      </c>
      <c r="F99" s="526" t="s">
        <v>534</v>
      </c>
      <c r="G99" s="527" t="s">
        <v>534</v>
      </c>
      <c r="H99" s="472"/>
      <c r="I99" s="472"/>
    </row>
    <row r="100" spans="1:9">
      <c r="A100" s="2483" t="s">
        <v>109</v>
      </c>
      <c r="B100" s="2483"/>
      <c r="C100" s="525" t="s">
        <v>497</v>
      </c>
      <c r="D100" s="537">
        <v>0</v>
      </c>
      <c r="E100" s="524">
        <v>50500</v>
      </c>
      <c r="F100" s="526" t="s">
        <v>534</v>
      </c>
      <c r="G100" s="527" t="s">
        <v>534</v>
      </c>
      <c r="H100" s="472"/>
      <c r="I100" s="472"/>
    </row>
    <row r="101" spans="1:9">
      <c r="A101" s="2483" t="s">
        <v>114</v>
      </c>
      <c r="B101" s="2483"/>
      <c r="C101" s="525" t="s">
        <v>501</v>
      </c>
      <c r="D101" s="524">
        <v>0</v>
      </c>
      <c r="E101" s="524">
        <v>-600</v>
      </c>
      <c r="F101" s="526" t="s">
        <v>534</v>
      </c>
      <c r="G101" s="527" t="s">
        <v>534</v>
      </c>
      <c r="H101" s="472"/>
      <c r="I101" s="472"/>
    </row>
    <row r="102" spans="1:9">
      <c r="A102" s="2483" t="s">
        <v>117</v>
      </c>
      <c r="B102" s="2483"/>
      <c r="C102" s="528" t="s">
        <v>290</v>
      </c>
      <c r="D102" s="524">
        <v>0</v>
      </c>
      <c r="E102" s="522">
        <v>600</v>
      </c>
      <c r="F102" s="526" t="s">
        <v>534</v>
      </c>
      <c r="G102" s="527" t="s">
        <v>534</v>
      </c>
      <c r="H102" s="472"/>
      <c r="I102" s="472"/>
    </row>
    <row r="103" spans="1:9">
      <c r="A103" s="2483" t="s">
        <v>123</v>
      </c>
      <c r="B103" s="2483"/>
      <c r="C103" s="526" t="s">
        <v>298</v>
      </c>
      <c r="D103" s="524">
        <v>0</v>
      </c>
      <c r="E103" s="524">
        <v>43000</v>
      </c>
      <c r="F103" s="526" t="s">
        <v>534</v>
      </c>
      <c r="G103" s="527" t="s">
        <v>534</v>
      </c>
      <c r="H103" s="472"/>
      <c r="I103" s="472"/>
    </row>
    <row r="104" spans="1:9">
      <c r="A104" s="2483" t="s">
        <v>124</v>
      </c>
      <c r="B104" s="2483"/>
      <c r="C104" s="526" t="s">
        <v>296</v>
      </c>
      <c r="D104" s="524">
        <v>0</v>
      </c>
      <c r="E104" s="524">
        <v>-43000</v>
      </c>
      <c r="F104" s="526" t="s">
        <v>534</v>
      </c>
      <c r="G104" s="527" t="s">
        <v>534</v>
      </c>
      <c r="H104" s="472"/>
      <c r="I104" s="472"/>
    </row>
    <row r="105" spans="1:9">
      <c r="A105" s="2483" t="s">
        <v>122</v>
      </c>
      <c r="B105" s="2483"/>
      <c r="C105" s="526" t="s">
        <v>290</v>
      </c>
      <c r="D105" s="524">
        <v>0</v>
      </c>
      <c r="E105" s="524">
        <v>25000</v>
      </c>
      <c r="F105" s="526" t="s">
        <v>534</v>
      </c>
      <c r="G105" s="527" t="s">
        <v>534</v>
      </c>
      <c r="H105" s="472"/>
      <c r="I105" s="472"/>
    </row>
    <row r="106" spans="1:9">
      <c r="A106" s="2484" t="s">
        <v>536</v>
      </c>
      <c r="B106" s="2484"/>
      <c r="C106" s="531" t="s">
        <v>537</v>
      </c>
      <c r="D106" s="523">
        <v>0</v>
      </c>
      <c r="E106" s="523">
        <v>-25000</v>
      </c>
      <c r="F106" s="526" t="s">
        <v>534</v>
      </c>
      <c r="G106" s="527" t="s">
        <v>534</v>
      </c>
      <c r="H106" s="472"/>
      <c r="I106" s="472"/>
    </row>
    <row r="107" spans="1:9">
      <c r="A107" s="2483" t="s">
        <v>538</v>
      </c>
      <c r="B107" s="2483"/>
      <c r="C107" s="526" t="s">
        <v>539</v>
      </c>
      <c r="D107" s="524">
        <v>0</v>
      </c>
      <c r="E107" s="524">
        <v>-3380</v>
      </c>
      <c r="F107" s="526" t="s">
        <v>534</v>
      </c>
      <c r="G107" s="527" t="s">
        <v>534</v>
      </c>
      <c r="H107" s="472"/>
      <c r="I107" s="472"/>
    </row>
    <row r="108" spans="1:9">
      <c r="A108" s="2484" t="s">
        <v>540</v>
      </c>
      <c r="B108" s="2484"/>
      <c r="C108" s="526" t="s">
        <v>541</v>
      </c>
      <c r="D108" s="524">
        <v>0</v>
      </c>
      <c r="E108" s="524">
        <v>-1380</v>
      </c>
      <c r="F108" s="526" t="s">
        <v>534</v>
      </c>
      <c r="G108" s="527" t="s">
        <v>534</v>
      </c>
      <c r="H108" s="472"/>
      <c r="I108" s="472"/>
    </row>
    <row r="109" spans="1:9">
      <c r="A109" s="2485" t="s">
        <v>530</v>
      </c>
      <c r="B109" s="2486"/>
      <c r="C109" s="531" t="s">
        <v>494</v>
      </c>
      <c r="D109" s="524">
        <v>-4760</v>
      </c>
      <c r="E109" s="524">
        <v>0</v>
      </c>
      <c r="F109" s="526" t="s">
        <v>534</v>
      </c>
      <c r="G109" s="527" t="s">
        <v>534</v>
      </c>
      <c r="H109" s="472"/>
      <c r="I109" s="472"/>
    </row>
    <row r="110" spans="1:9">
      <c r="A110" s="2471" t="s">
        <v>220</v>
      </c>
      <c r="B110" s="2472"/>
      <c r="C110" s="505"/>
      <c r="D110" s="504">
        <v>645514</v>
      </c>
      <c r="E110" s="504">
        <v>645514</v>
      </c>
      <c r="F110" s="2473"/>
      <c r="G110" s="2474"/>
      <c r="H110" s="472"/>
      <c r="I110" s="472"/>
    </row>
    <row r="111" spans="1:9">
      <c r="A111" s="495"/>
      <c r="B111" s="495"/>
      <c r="C111" s="496"/>
      <c r="D111" s="496"/>
      <c r="E111" s="497"/>
      <c r="F111" s="472"/>
      <c r="G111" s="472"/>
      <c r="H111" s="472"/>
      <c r="I111" s="472"/>
    </row>
    <row r="112" spans="1:9">
      <c r="A112" s="2418" t="s">
        <v>439</v>
      </c>
      <c r="B112" s="2418"/>
      <c r="C112" s="2418"/>
      <c r="D112" s="2418"/>
      <c r="E112" s="2418"/>
      <c r="F112" s="2418"/>
      <c r="G112" s="2418"/>
      <c r="H112" s="2418"/>
      <c r="I112" s="2418"/>
    </row>
    <row r="113" spans="1:9">
      <c r="A113" s="506" t="s">
        <v>92</v>
      </c>
      <c r="B113" s="472"/>
      <c r="C113" s="472"/>
      <c r="D113" s="472"/>
      <c r="E113" s="472"/>
      <c r="F113" s="472"/>
      <c r="G113" s="472"/>
      <c r="H113" s="472"/>
      <c r="I113" s="472"/>
    </row>
    <row r="114" spans="1:9">
      <c r="A114" s="2407" t="s">
        <v>542</v>
      </c>
      <c r="B114" s="2408"/>
      <c r="C114" s="2408"/>
      <c r="D114" s="2408"/>
      <c r="E114" s="2408"/>
      <c r="F114" s="2408"/>
      <c r="G114" s="2408"/>
      <c r="H114" s="2408"/>
      <c r="I114" s="2409"/>
    </row>
    <row r="115" spans="1:9">
      <c r="A115" s="2407"/>
      <c r="B115" s="2408"/>
      <c r="C115" s="2408"/>
      <c r="D115" s="2408"/>
      <c r="E115" s="2408"/>
      <c r="F115" s="2408"/>
      <c r="G115" s="2408"/>
      <c r="H115" s="2408"/>
      <c r="I115" s="2409"/>
    </row>
    <row r="116" spans="1:9">
      <c r="A116" s="2407"/>
      <c r="B116" s="2408"/>
      <c r="C116" s="2408"/>
      <c r="D116" s="2408"/>
      <c r="E116" s="2408"/>
      <c r="F116" s="2408"/>
      <c r="G116" s="2408"/>
      <c r="H116" s="2408"/>
      <c r="I116" s="2409"/>
    </row>
    <row r="117" spans="1:9">
      <c r="A117" s="472"/>
      <c r="B117" s="472"/>
      <c r="C117" s="472"/>
      <c r="D117" s="472"/>
      <c r="E117" s="472"/>
      <c r="F117" s="472"/>
      <c r="G117" s="472"/>
      <c r="H117" s="472"/>
      <c r="I117" s="472"/>
    </row>
    <row r="118" spans="1:9">
      <c r="A118" s="2436" t="s">
        <v>441</v>
      </c>
      <c r="B118" s="2436"/>
      <c r="C118" s="2436"/>
      <c r="D118" s="2436"/>
      <c r="E118" s="2436"/>
      <c r="F118" s="2436"/>
      <c r="G118" s="2436"/>
      <c r="H118" s="2436"/>
      <c r="I118" s="2436"/>
    </row>
    <row r="119" spans="1:9">
      <c r="A119" s="472" t="s">
        <v>92</v>
      </c>
      <c r="B119" s="472"/>
      <c r="C119" s="472"/>
      <c r="D119" s="472"/>
      <c r="E119" s="472"/>
      <c r="F119" s="472"/>
      <c r="G119" s="472"/>
      <c r="H119" s="472"/>
      <c r="I119" s="472"/>
    </row>
    <row r="120" spans="1:9" ht="40.5" customHeight="1">
      <c r="A120" s="2407" t="s">
        <v>543</v>
      </c>
      <c r="B120" s="2408"/>
      <c r="C120" s="2408"/>
      <c r="D120" s="2408"/>
      <c r="E120" s="2408"/>
      <c r="F120" s="2408"/>
      <c r="G120" s="2408"/>
      <c r="H120" s="2408"/>
      <c r="I120" s="2409"/>
    </row>
    <row r="121" spans="1:9">
      <c r="A121" s="2508"/>
      <c r="B121" s="2508"/>
      <c r="C121" s="2508"/>
      <c r="D121" s="2508"/>
      <c r="E121" s="2508"/>
      <c r="F121" s="2508"/>
      <c r="G121" s="2508"/>
      <c r="H121" s="2508"/>
      <c r="I121" s="2508"/>
    </row>
    <row r="122" spans="1:9">
      <c r="A122" s="495"/>
      <c r="B122" s="495"/>
      <c r="C122" s="495"/>
      <c r="D122" s="495"/>
      <c r="E122" s="495"/>
      <c r="F122" s="495"/>
      <c r="G122" s="495"/>
      <c r="H122" s="495"/>
      <c r="I122" s="495"/>
    </row>
    <row r="123" spans="1:9" ht="15">
      <c r="A123" s="506" t="s">
        <v>544</v>
      </c>
      <c r="B123" s="380"/>
      <c r="C123" s="380"/>
      <c r="D123" s="380"/>
      <c r="E123" s="380"/>
      <c r="F123" s="380"/>
      <c r="G123" s="380"/>
      <c r="H123" s="380"/>
      <c r="I123" s="380"/>
    </row>
    <row r="124" spans="1:9" ht="15">
      <c r="A124" s="506" t="s">
        <v>545</v>
      </c>
      <c r="B124" s="380"/>
      <c r="C124" s="380"/>
      <c r="D124" s="380"/>
      <c r="E124" s="380"/>
      <c r="F124" s="380"/>
      <c r="G124" s="380"/>
      <c r="H124" s="380"/>
      <c r="I124" s="380"/>
    </row>
    <row r="125" spans="1:9" ht="15">
      <c r="A125" s="506"/>
      <c r="B125" s="380"/>
      <c r="C125" s="380"/>
      <c r="D125" s="380"/>
      <c r="E125" s="380"/>
      <c r="F125" s="380"/>
      <c r="G125" s="380"/>
      <c r="H125" s="380"/>
      <c r="I125" s="380"/>
    </row>
    <row r="126" spans="1:9" ht="15">
      <c r="A126" s="547" t="s">
        <v>546</v>
      </c>
      <c r="B126" s="380"/>
      <c r="C126" s="380"/>
      <c r="D126" s="380"/>
      <c r="E126" s="380"/>
      <c r="F126" s="380"/>
      <c r="G126" s="380"/>
      <c r="H126" s="380"/>
      <c r="I126" s="380"/>
    </row>
    <row r="127" spans="1:9">
      <c r="A127" s="55"/>
      <c r="B127" s="55"/>
      <c r="C127" s="55"/>
      <c r="D127" s="55"/>
      <c r="E127" s="55"/>
      <c r="F127" s="55"/>
      <c r="G127" s="55"/>
      <c r="H127" s="55"/>
      <c r="I127" s="55"/>
    </row>
    <row r="128" spans="1:9">
      <c r="A128" s="55"/>
      <c r="B128" s="55"/>
      <c r="C128" s="55"/>
      <c r="D128" s="55"/>
      <c r="E128" s="55"/>
      <c r="F128" s="55"/>
      <c r="G128" s="55"/>
      <c r="H128" s="55"/>
      <c r="I128" s="55"/>
    </row>
    <row r="129" spans="1:9">
      <c r="A129" s="55"/>
      <c r="B129" s="55"/>
      <c r="C129" s="55"/>
      <c r="D129" s="55"/>
      <c r="E129" s="55"/>
      <c r="F129" s="55"/>
      <c r="G129" s="55"/>
      <c r="H129" s="55"/>
      <c r="I129" s="55"/>
    </row>
    <row r="130" spans="1:9">
      <c r="A130" s="55"/>
      <c r="B130" s="55"/>
      <c r="C130" s="55"/>
      <c r="D130" s="55"/>
      <c r="E130" s="55"/>
      <c r="F130" s="55"/>
      <c r="G130" s="55"/>
      <c r="H130" s="55"/>
      <c r="I130" s="55"/>
    </row>
    <row r="131" spans="1:9">
      <c r="A131" s="55"/>
      <c r="B131" s="55"/>
      <c r="C131" s="55"/>
      <c r="D131" s="55"/>
      <c r="E131" s="55"/>
      <c r="F131" s="55"/>
      <c r="G131" s="55"/>
      <c r="H131" s="55"/>
      <c r="I131" s="55"/>
    </row>
    <row r="132" spans="1:9">
      <c r="A132" s="55"/>
      <c r="B132" s="55"/>
      <c r="C132" s="55"/>
      <c r="D132" s="55"/>
      <c r="E132" s="55"/>
      <c r="F132" s="55"/>
      <c r="G132" s="55"/>
      <c r="H132" s="55"/>
      <c r="I132" s="55"/>
    </row>
    <row r="133" spans="1:9">
      <c r="A133" s="55"/>
      <c r="B133" s="55"/>
      <c r="C133" s="55"/>
      <c r="D133" s="55"/>
      <c r="E133" s="55"/>
      <c r="F133" s="55"/>
      <c r="G133" s="55"/>
      <c r="H133" s="55"/>
      <c r="I133" s="55"/>
    </row>
    <row r="134" spans="1:9">
      <c r="A134" s="55"/>
      <c r="B134" s="55"/>
      <c r="C134" s="55"/>
      <c r="D134" s="55"/>
      <c r="E134" s="55"/>
      <c r="F134" s="55"/>
      <c r="G134" s="55"/>
      <c r="H134" s="55"/>
      <c r="I134" s="55"/>
    </row>
    <row r="135" spans="1:9">
      <c r="A135" s="55"/>
      <c r="B135" s="55"/>
      <c r="C135" s="55"/>
      <c r="D135" s="55"/>
      <c r="E135" s="55"/>
      <c r="F135" s="55"/>
      <c r="G135" s="55"/>
      <c r="H135" s="55"/>
      <c r="I135" s="55"/>
    </row>
    <row r="136" spans="1:9">
      <c r="A136" s="55"/>
      <c r="B136" s="55"/>
      <c r="C136" s="55"/>
      <c r="D136" s="55"/>
      <c r="E136" s="55"/>
      <c r="F136" s="55"/>
      <c r="G136" s="55"/>
      <c r="H136" s="55"/>
      <c r="I136" s="55"/>
    </row>
    <row r="137" spans="1:9">
      <c r="A137" s="55"/>
      <c r="B137" s="55"/>
      <c r="C137" s="55"/>
      <c r="D137" s="55"/>
      <c r="E137" s="55"/>
      <c r="F137" s="55"/>
      <c r="G137" s="55"/>
      <c r="H137" s="55"/>
      <c r="I137" s="55"/>
    </row>
    <row r="138" spans="1:9">
      <c r="A138" s="55"/>
      <c r="B138" s="55"/>
      <c r="C138" s="55"/>
      <c r="D138" s="55"/>
      <c r="E138" s="55"/>
      <c r="F138" s="55"/>
      <c r="G138" s="55"/>
      <c r="H138" s="55"/>
      <c r="I138" s="55"/>
    </row>
    <row r="139" spans="1:9">
      <c r="A139" s="55"/>
      <c r="B139" s="55"/>
      <c r="C139" s="55"/>
      <c r="D139" s="55"/>
      <c r="E139" s="55"/>
      <c r="F139" s="55"/>
      <c r="G139" s="55"/>
      <c r="H139" s="55"/>
      <c r="I139" s="55"/>
    </row>
    <row r="140" spans="1:9">
      <c r="A140" s="55"/>
      <c r="B140" s="55"/>
      <c r="C140" s="55"/>
      <c r="D140" s="55"/>
      <c r="E140" s="55"/>
      <c r="F140" s="55"/>
      <c r="G140" s="55"/>
      <c r="H140" s="55"/>
      <c r="I140" s="55"/>
    </row>
    <row r="141" spans="1:9">
      <c r="A141" s="55"/>
      <c r="B141" s="55"/>
      <c r="C141" s="55"/>
      <c r="D141" s="55"/>
      <c r="E141" s="55"/>
      <c r="F141" s="55"/>
      <c r="G141" s="55"/>
      <c r="H141" s="55"/>
      <c r="I141" s="55"/>
    </row>
    <row r="142" spans="1:9">
      <c r="A142" s="55"/>
      <c r="B142" s="55"/>
      <c r="C142" s="55"/>
      <c r="D142" s="55"/>
      <c r="E142" s="55"/>
      <c r="F142" s="55"/>
      <c r="G142" s="55"/>
      <c r="H142" s="55"/>
      <c r="I142" s="55"/>
    </row>
    <row r="143" spans="1:9">
      <c r="A143" s="55"/>
      <c r="B143" s="55"/>
      <c r="C143" s="55"/>
      <c r="D143" s="55"/>
      <c r="E143" s="55"/>
      <c r="F143" s="55"/>
      <c r="G143" s="55"/>
      <c r="H143" s="55"/>
      <c r="I143" s="55"/>
    </row>
    <row r="144" spans="1:9">
      <c r="A144" s="55"/>
      <c r="B144" s="55"/>
      <c r="C144" s="55"/>
      <c r="D144" s="55"/>
      <c r="E144" s="55"/>
      <c r="F144" s="55"/>
      <c r="G144" s="55"/>
      <c r="H144" s="55"/>
      <c r="I144" s="55"/>
    </row>
    <row r="145" spans="1:9">
      <c r="A145" s="55"/>
      <c r="B145" s="55"/>
      <c r="C145" s="55"/>
      <c r="D145" s="55"/>
      <c r="E145" s="55"/>
      <c r="F145" s="55"/>
      <c r="G145" s="55"/>
      <c r="H145" s="55"/>
      <c r="I145" s="55"/>
    </row>
    <row r="146" spans="1:9">
      <c r="A146" s="55"/>
      <c r="B146" s="55"/>
      <c r="C146" s="55"/>
      <c r="D146" s="55"/>
      <c r="E146" s="55"/>
      <c r="F146" s="55"/>
      <c r="G146" s="55"/>
      <c r="H146" s="55"/>
      <c r="I146" s="55"/>
    </row>
    <row r="147" spans="1:9">
      <c r="A147" s="55"/>
      <c r="B147" s="55"/>
      <c r="C147" s="55"/>
      <c r="D147" s="55"/>
      <c r="E147" s="55"/>
      <c r="F147" s="55"/>
      <c r="G147" s="55"/>
      <c r="H147" s="55"/>
      <c r="I147" s="55"/>
    </row>
    <row r="148" spans="1:9">
      <c r="A148" s="55"/>
      <c r="B148" s="55"/>
      <c r="C148" s="55"/>
      <c r="D148" s="55"/>
      <c r="E148" s="55"/>
      <c r="F148" s="55"/>
      <c r="G148" s="55"/>
      <c r="H148" s="55"/>
      <c r="I148" s="55"/>
    </row>
    <row r="149" spans="1:9">
      <c r="A149" s="55"/>
      <c r="B149" s="55"/>
      <c r="C149" s="55"/>
      <c r="D149" s="55"/>
      <c r="E149" s="55"/>
      <c r="F149" s="55"/>
      <c r="G149" s="55"/>
      <c r="H149" s="55"/>
      <c r="I149" s="55"/>
    </row>
    <row r="150" spans="1:9">
      <c r="A150" s="55"/>
      <c r="B150" s="55"/>
      <c r="C150" s="55"/>
      <c r="D150" s="55"/>
      <c r="E150" s="55"/>
      <c r="F150" s="55"/>
      <c r="G150" s="55"/>
      <c r="H150" s="55"/>
      <c r="I150" s="55"/>
    </row>
    <row r="151" spans="1:9">
      <c r="A151" s="55"/>
      <c r="B151" s="55"/>
      <c r="C151" s="55"/>
      <c r="D151" s="55"/>
      <c r="E151" s="55"/>
      <c r="F151" s="55"/>
      <c r="G151" s="55"/>
      <c r="H151" s="55"/>
      <c r="I151" s="55"/>
    </row>
    <row r="152" spans="1:9">
      <c r="A152" s="55"/>
      <c r="B152" s="55"/>
      <c r="C152" s="55"/>
      <c r="D152" s="55"/>
      <c r="E152" s="55"/>
      <c r="F152" s="55"/>
      <c r="G152" s="55"/>
      <c r="H152" s="55"/>
      <c r="I152" s="55"/>
    </row>
    <row r="153" spans="1:9">
      <c r="A153" s="55"/>
      <c r="B153" s="55"/>
      <c r="C153" s="55"/>
      <c r="D153" s="55"/>
      <c r="E153" s="55"/>
      <c r="F153" s="55"/>
      <c r="G153" s="55"/>
      <c r="H153" s="55"/>
      <c r="I153" s="55"/>
    </row>
    <row r="154" spans="1:9">
      <c r="A154" s="55"/>
      <c r="B154" s="55"/>
      <c r="C154" s="55"/>
      <c r="D154" s="55"/>
      <c r="E154" s="55"/>
      <c r="F154" s="55"/>
      <c r="G154" s="55"/>
      <c r="H154" s="55"/>
      <c r="I154" s="55"/>
    </row>
    <row r="155" spans="1:9">
      <c r="A155" s="55"/>
      <c r="B155" s="55"/>
      <c r="C155" s="55"/>
      <c r="D155" s="55"/>
      <c r="E155" s="55"/>
      <c r="F155" s="55"/>
      <c r="G155" s="55"/>
      <c r="H155" s="55"/>
      <c r="I155" s="55"/>
    </row>
    <row r="156" spans="1:9">
      <c r="A156" s="55"/>
      <c r="B156" s="55"/>
      <c r="C156" s="55"/>
      <c r="D156" s="55"/>
      <c r="E156" s="55"/>
      <c r="F156" s="55"/>
      <c r="G156" s="55"/>
      <c r="H156" s="55"/>
      <c r="I156" s="55"/>
    </row>
    <row r="157" spans="1:9">
      <c r="A157" s="55"/>
      <c r="B157" s="55"/>
      <c r="C157" s="55"/>
      <c r="D157" s="55"/>
      <c r="E157" s="55"/>
      <c r="F157" s="55"/>
      <c r="G157" s="55"/>
      <c r="H157" s="55"/>
      <c r="I157" s="55"/>
    </row>
    <row r="158" spans="1:9">
      <c r="A158" s="55"/>
      <c r="B158" s="55"/>
      <c r="C158" s="55"/>
      <c r="D158" s="55"/>
      <c r="E158" s="55"/>
      <c r="F158" s="55"/>
      <c r="G158" s="55"/>
      <c r="H158" s="55"/>
      <c r="I158" s="55"/>
    </row>
    <row r="159" spans="1:9">
      <c r="A159" s="55"/>
      <c r="B159" s="55"/>
      <c r="C159" s="55"/>
      <c r="D159" s="55"/>
      <c r="E159" s="55"/>
      <c r="F159" s="55"/>
      <c r="G159" s="55"/>
      <c r="H159" s="55"/>
      <c r="I159" s="55"/>
    </row>
    <row r="160" spans="1:9">
      <c r="A160" s="55"/>
      <c r="B160" s="55"/>
      <c r="C160" s="55"/>
      <c r="D160" s="55"/>
      <c r="E160" s="55"/>
      <c r="F160" s="55"/>
      <c r="G160" s="55"/>
      <c r="H160" s="55"/>
      <c r="I160" s="55"/>
    </row>
    <row r="161" spans="1:9">
      <c r="A161" s="55"/>
      <c r="B161" s="55"/>
      <c r="C161" s="55"/>
      <c r="D161" s="55"/>
      <c r="E161" s="55"/>
      <c r="F161" s="55"/>
      <c r="G161" s="55"/>
      <c r="H161" s="55"/>
      <c r="I161" s="55"/>
    </row>
    <row r="162" spans="1:9">
      <c r="A162" s="55"/>
      <c r="B162" s="55"/>
      <c r="C162" s="55"/>
      <c r="D162" s="55"/>
      <c r="E162" s="55"/>
      <c r="F162" s="55"/>
      <c r="G162" s="55"/>
      <c r="H162" s="55"/>
      <c r="I162" s="55"/>
    </row>
    <row r="163" spans="1:9">
      <c r="A163" s="55"/>
      <c r="B163" s="55"/>
      <c r="C163" s="55"/>
      <c r="D163" s="55"/>
      <c r="E163" s="55"/>
      <c r="F163" s="55"/>
      <c r="G163" s="55"/>
      <c r="H163" s="55"/>
      <c r="I163" s="55"/>
    </row>
    <row r="164" spans="1:9">
      <c r="A164" s="55"/>
      <c r="B164" s="55"/>
      <c r="C164" s="55"/>
      <c r="D164" s="55"/>
      <c r="E164" s="55"/>
      <c r="F164" s="55"/>
      <c r="G164" s="55"/>
      <c r="H164" s="55"/>
      <c r="I164" s="55"/>
    </row>
    <row r="165" spans="1:9">
      <c r="A165" s="55"/>
      <c r="B165" s="55"/>
      <c r="C165" s="55"/>
      <c r="D165" s="55"/>
      <c r="E165" s="55"/>
      <c r="F165" s="55"/>
      <c r="G165" s="55"/>
      <c r="H165" s="55"/>
      <c r="I165" s="55"/>
    </row>
    <row r="166" spans="1:9">
      <c r="A166" s="55"/>
      <c r="B166" s="55"/>
      <c r="C166" s="55"/>
      <c r="D166" s="55"/>
      <c r="E166" s="55"/>
      <c r="F166" s="55"/>
      <c r="G166" s="55"/>
      <c r="H166" s="55"/>
      <c r="I166" s="55"/>
    </row>
    <row r="167" spans="1:9">
      <c r="A167" s="55"/>
      <c r="B167" s="55"/>
      <c r="C167" s="55"/>
      <c r="D167" s="55"/>
      <c r="E167" s="55"/>
      <c r="F167" s="55"/>
      <c r="G167" s="55"/>
      <c r="H167" s="55"/>
      <c r="I167" s="55"/>
    </row>
    <row r="168" spans="1:9">
      <c r="A168" s="55"/>
      <c r="B168" s="55"/>
      <c r="C168" s="55"/>
      <c r="D168" s="55"/>
      <c r="E168" s="55"/>
      <c r="F168" s="55"/>
      <c r="G168" s="55"/>
      <c r="H168" s="55"/>
      <c r="I168" s="55"/>
    </row>
    <row r="169" spans="1:9">
      <c r="A169" s="55"/>
      <c r="B169" s="55"/>
      <c r="C169" s="55"/>
      <c r="D169" s="55"/>
      <c r="E169" s="55"/>
      <c r="F169" s="55"/>
      <c r="G169" s="55"/>
      <c r="H169" s="55"/>
      <c r="I169" s="55"/>
    </row>
    <row r="170" spans="1:9">
      <c r="A170" s="55"/>
      <c r="B170" s="55"/>
      <c r="C170" s="55"/>
      <c r="D170" s="55"/>
      <c r="E170" s="55"/>
      <c r="F170" s="55"/>
      <c r="G170" s="55"/>
      <c r="H170" s="55"/>
      <c r="I170" s="55"/>
    </row>
    <row r="171" spans="1:9">
      <c r="A171" s="55"/>
      <c r="B171" s="55"/>
      <c r="C171" s="55"/>
      <c r="D171" s="55"/>
      <c r="E171" s="55"/>
      <c r="F171" s="55"/>
      <c r="G171" s="55"/>
      <c r="H171" s="55"/>
      <c r="I171" s="55"/>
    </row>
    <row r="172" spans="1:9">
      <c r="A172" s="55"/>
      <c r="B172" s="55"/>
      <c r="C172" s="55"/>
      <c r="D172" s="55"/>
      <c r="E172" s="55"/>
      <c r="F172" s="55"/>
      <c r="G172" s="55"/>
      <c r="H172" s="55"/>
      <c r="I172" s="55"/>
    </row>
    <row r="173" spans="1:9">
      <c r="A173" s="55"/>
      <c r="B173" s="55"/>
      <c r="C173" s="55"/>
      <c r="D173" s="55"/>
      <c r="E173" s="55"/>
      <c r="F173" s="55"/>
      <c r="G173" s="55"/>
      <c r="H173" s="55"/>
      <c r="I173" s="55"/>
    </row>
    <row r="174" spans="1:9">
      <c r="A174" s="55"/>
      <c r="B174" s="55"/>
      <c r="C174" s="55"/>
      <c r="D174" s="55"/>
      <c r="E174" s="55"/>
      <c r="F174" s="55"/>
      <c r="G174" s="55"/>
      <c r="H174" s="55"/>
      <c r="I174" s="55"/>
    </row>
    <row r="175" spans="1:9">
      <c r="A175" s="55"/>
      <c r="B175" s="55"/>
      <c r="C175" s="55"/>
      <c r="D175" s="55"/>
      <c r="E175" s="55"/>
      <c r="F175" s="55"/>
      <c r="G175" s="55"/>
      <c r="H175" s="55"/>
      <c r="I175" s="55"/>
    </row>
    <row r="176" spans="1:9">
      <c r="A176" s="55"/>
      <c r="B176" s="55"/>
      <c r="C176" s="55"/>
      <c r="D176" s="55"/>
      <c r="E176" s="55"/>
      <c r="F176" s="55"/>
      <c r="G176" s="55"/>
      <c r="H176" s="55"/>
      <c r="I176" s="55"/>
    </row>
    <row r="177" spans="1:9">
      <c r="A177" s="55"/>
      <c r="B177" s="55"/>
      <c r="C177" s="55"/>
      <c r="D177" s="55"/>
      <c r="E177" s="55"/>
      <c r="F177" s="55"/>
      <c r="G177" s="55"/>
      <c r="H177" s="55"/>
      <c r="I177" s="55"/>
    </row>
    <row r="178" spans="1:9">
      <c r="A178" s="55"/>
      <c r="B178" s="55"/>
      <c r="C178" s="55"/>
      <c r="D178" s="55"/>
      <c r="E178" s="55"/>
      <c r="F178" s="55"/>
      <c r="G178" s="55"/>
      <c r="H178" s="55"/>
      <c r="I178" s="55"/>
    </row>
    <row r="179" spans="1:9">
      <c r="A179" s="55"/>
      <c r="B179" s="55"/>
      <c r="C179" s="55"/>
      <c r="D179" s="55"/>
      <c r="E179" s="55"/>
      <c r="F179" s="55"/>
      <c r="G179" s="55"/>
      <c r="H179" s="55"/>
      <c r="I179" s="55"/>
    </row>
    <row r="180" spans="1:9">
      <c r="A180" s="55"/>
      <c r="B180" s="55"/>
      <c r="C180" s="55"/>
      <c r="D180" s="55"/>
      <c r="E180" s="55"/>
      <c r="F180" s="55"/>
      <c r="G180" s="55"/>
      <c r="H180" s="55"/>
      <c r="I180" s="55"/>
    </row>
    <row r="181" spans="1:9">
      <c r="A181" s="55"/>
      <c r="B181" s="55"/>
      <c r="C181" s="55"/>
      <c r="D181" s="55"/>
      <c r="E181" s="55"/>
      <c r="F181" s="55"/>
      <c r="G181" s="55"/>
      <c r="H181" s="55"/>
      <c r="I181" s="55"/>
    </row>
    <row r="182" spans="1:9">
      <c r="A182" s="55"/>
      <c r="B182" s="55"/>
      <c r="C182" s="55"/>
      <c r="D182" s="55"/>
      <c r="E182" s="55"/>
      <c r="F182" s="55"/>
      <c r="G182" s="55"/>
      <c r="H182" s="55"/>
      <c r="I182" s="55"/>
    </row>
    <row r="183" spans="1:9">
      <c r="A183" s="55"/>
      <c r="B183" s="55"/>
      <c r="C183" s="55"/>
      <c r="D183" s="55"/>
      <c r="E183" s="55"/>
      <c r="F183" s="55"/>
      <c r="G183" s="55"/>
      <c r="H183" s="55"/>
      <c r="I183" s="55"/>
    </row>
    <row r="184" spans="1:9">
      <c r="A184" s="55"/>
      <c r="B184" s="55"/>
      <c r="C184" s="55"/>
      <c r="D184" s="55"/>
      <c r="E184" s="55"/>
      <c r="F184" s="55"/>
      <c r="G184" s="55"/>
      <c r="H184" s="55"/>
      <c r="I184" s="55"/>
    </row>
    <row r="185" spans="1:9">
      <c r="A185" s="55"/>
      <c r="B185" s="55"/>
      <c r="C185" s="55"/>
      <c r="D185" s="55"/>
      <c r="E185" s="55"/>
      <c r="F185" s="55"/>
      <c r="G185" s="55"/>
      <c r="H185" s="55"/>
      <c r="I185" s="55"/>
    </row>
    <row r="186" spans="1:9">
      <c r="A186" s="55"/>
      <c r="B186" s="55"/>
      <c r="C186" s="55"/>
      <c r="D186" s="55"/>
      <c r="E186" s="55"/>
      <c r="F186" s="55"/>
      <c r="G186" s="55"/>
      <c r="H186" s="55"/>
      <c r="I186" s="55"/>
    </row>
    <row r="187" spans="1:9">
      <c r="A187" s="55"/>
      <c r="B187" s="55"/>
      <c r="C187" s="55"/>
      <c r="D187" s="55"/>
      <c r="E187" s="55"/>
      <c r="F187" s="55"/>
      <c r="G187" s="55"/>
      <c r="H187" s="55"/>
      <c r="I187" s="55"/>
    </row>
    <row r="188" spans="1:9">
      <c r="A188" s="55"/>
      <c r="B188" s="55"/>
      <c r="C188" s="55"/>
      <c r="D188" s="55"/>
      <c r="E188" s="55"/>
      <c r="F188" s="55"/>
      <c r="G188" s="55"/>
      <c r="H188" s="55"/>
      <c r="I188" s="55"/>
    </row>
    <row r="189" spans="1:9">
      <c r="A189" s="55"/>
      <c r="B189" s="55"/>
      <c r="C189" s="55"/>
      <c r="D189" s="55"/>
      <c r="E189" s="55"/>
      <c r="F189" s="55"/>
      <c r="G189" s="55"/>
      <c r="H189" s="55"/>
      <c r="I189" s="55"/>
    </row>
    <row r="190" spans="1:9">
      <c r="A190" s="55"/>
      <c r="B190" s="55"/>
      <c r="C190" s="55"/>
      <c r="D190" s="55"/>
      <c r="E190" s="55"/>
      <c r="F190" s="55"/>
      <c r="G190" s="55"/>
      <c r="H190" s="55"/>
      <c r="I190" s="55"/>
    </row>
    <row r="191" spans="1:9">
      <c r="A191" s="55"/>
      <c r="B191" s="55"/>
      <c r="C191" s="55"/>
      <c r="D191" s="55"/>
      <c r="E191" s="55"/>
      <c r="F191" s="55"/>
      <c r="G191" s="55"/>
      <c r="H191" s="55"/>
      <c r="I191" s="55"/>
    </row>
    <row r="192" spans="1:9">
      <c r="A192" s="55"/>
      <c r="B192" s="55"/>
      <c r="C192" s="55"/>
      <c r="D192" s="55"/>
      <c r="E192" s="55"/>
      <c r="F192" s="55"/>
      <c r="G192" s="55"/>
      <c r="H192" s="55"/>
      <c r="I192" s="55"/>
    </row>
    <row r="193" spans="1:9">
      <c r="A193" s="55"/>
      <c r="B193" s="55"/>
      <c r="C193" s="55"/>
      <c r="D193" s="55"/>
      <c r="E193" s="55"/>
      <c r="F193" s="55"/>
      <c r="G193" s="55"/>
      <c r="H193" s="55"/>
      <c r="I193" s="55"/>
    </row>
    <row r="194" spans="1:9">
      <c r="A194" s="55"/>
      <c r="B194" s="55"/>
      <c r="C194" s="55"/>
      <c r="D194" s="55"/>
      <c r="E194" s="55"/>
      <c r="F194" s="55"/>
      <c r="G194" s="55"/>
      <c r="H194" s="55"/>
      <c r="I194" s="55"/>
    </row>
    <row r="195" spans="1:9">
      <c r="A195" s="55"/>
      <c r="B195" s="55"/>
      <c r="C195" s="55"/>
      <c r="D195" s="55"/>
      <c r="E195" s="55"/>
      <c r="F195" s="55"/>
      <c r="G195" s="55"/>
      <c r="H195" s="55"/>
      <c r="I195" s="55"/>
    </row>
    <row r="196" spans="1:9">
      <c r="A196" s="55"/>
      <c r="B196" s="55"/>
      <c r="C196" s="55"/>
      <c r="D196" s="55"/>
      <c r="E196" s="55"/>
      <c r="F196" s="55"/>
      <c r="G196" s="55"/>
      <c r="H196" s="55"/>
      <c r="I196" s="55"/>
    </row>
    <row r="197" spans="1:9">
      <c r="A197" s="55"/>
      <c r="B197" s="55"/>
      <c r="C197" s="55"/>
      <c r="D197" s="55"/>
      <c r="E197" s="55"/>
      <c r="F197" s="55"/>
      <c r="G197" s="55"/>
      <c r="H197" s="55"/>
      <c r="I197" s="55"/>
    </row>
    <row r="198" spans="1:9">
      <c r="A198" s="55"/>
      <c r="B198" s="55"/>
      <c r="C198" s="55"/>
      <c r="D198" s="55"/>
      <c r="E198" s="55"/>
      <c r="F198" s="55"/>
      <c r="G198" s="55"/>
      <c r="H198" s="55"/>
      <c r="I198" s="55"/>
    </row>
    <row r="199" spans="1:9">
      <c r="A199" s="55"/>
      <c r="B199" s="55"/>
      <c r="C199" s="55"/>
      <c r="D199" s="55"/>
      <c r="E199" s="55"/>
      <c r="F199" s="55"/>
      <c r="G199" s="55"/>
      <c r="H199" s="55"/>
      <c r="I199" s="55"/>
    </row>
    <row r="200" spans="1:9">
      <c r="A200" s="55"/>
      <c r="B200" s="55"/>
      <c r="C200" s="55"/>
      <c r="D200" s="55"/>
      <c r="E200" s="55"/>
      <c r="F200" s="55"/>
      <c r="G200" s="55"/>
      <c r="H200" s="55"/>
      <c r="I200" s="55"/>
    </row>
    <row r="201" spans="1:9">
      <c r="A201" s="55"/>
      <c r="B201" s="55"/>
      <c r="C201" s="55"/>
      <c r="D201" s="55"/>
      <c r="E201" s="55"/>
      <c r="F201" s="55"/>
      <c r="G201" s="55"/>
      <c r="H201" s="55"/>
      <c r="I201" s="55"/>
    </row>
    <row r="202" spans="1:9">
      <c r="A202" s="55"/>
      <c r="B202" s="55"/>
      <c r="C202" s="55"/>
      <c r="D202" s="55"/>
      <c r="E202" s="55"/>
      <c r="F202" s="55"/>
      <c r="G202" s="55"/>
      <c r="H202" s="55"/>
      <c r="I202" s="55"/>
    </row>
    <row r="203" spans="1:9">
      <c r="A203" s="55"/>
      <c r="B203" s="55"/>
      <c r="C203" s="55"/>
      <c r="D203" s="55"/>
      <c r="E203" s="55"/>
      <c r="F203" s="55"/>
      <c r="G203" s="55"/>
      <c r="H203" s="55"/>
      <c r="I203" s="55"/>
    </row>
    <row r="204" spans="1:9">
      <c r="A204" s="55"/>
      <c r="B204" s="55"/>
      <c r="C204" s="55"/>
      <c r="D204" s="55"/>
      <c r="E204" s="55"/>
      <c r="F204" s="55"/>
      <c r="G204" s="55"/>
      <c r="H204" s="55"/>
      <c r="I204" s="55"/>
    </row>
    <row r="205" spans="1:9">
      <c r="A205" s="55"/>
      <c r="B205" s="55"/>
      <c r="C205" s="55"/>
      <c r="D205" s="55"/>
      <c r="E205" s="55"/>
      <c r="F205" s="55"/>
      <c r="G205" s="55"/>
      <c r="H205" s="55"/>
      <c r="I205" s="55"/>
    </row>
    <row r="206" spans="1:9">
      <c r="A206" s="55"/>
      <c r="B206" s="55"/>
      <c r="C206" s="55"/>
      <c r="D206" s="55"/>
      <c r="E206" s="55"/>
      <c r="F206" s="55"/>
      <c r="G206" s="55"/>
      <c r="H206" s="55"/>
      <c r="I206" s="55"/>
    </row>
    <row r="207" spans="1:9">
      <c r="A207" s="55"/>
      <c r="B207" s="55"/>
      <c r="C207" s="55"/>
      <c r="D207" s="55"/>
      <c r="E207" s="55"/>
      <c r="F207" s="55"/>
      <c r="G207" s="55"/>
      <c r="H207" s="55"/>
      <c r="I207" s="55"/>
    </row>
    <row r="208" spans="1:9">
      <c r="A208" s="55"/>
      <c r="B208" s="55"/>
      <c r="C208" s="55"/>
      <c r="D208" s="55"/>
      <c r="E208" s="55"/>
      <c r="F208" s="55"/>
      <c r="G208" s="55"/>
      <c r="H208" s="55"/>
      <c r="I208" s="55"/>
    </row>
    <row r="209" spans="1:9">
      <c r="A209" s="55"/>
      <c r="B209" s="55"/>
      <c r="C209" s="55"/>
      <c r="D209" s="55"/>
      <c r="E209" s="55"/>
      <c r="F209" s="55"/>
      <c r="G209" s="55"/>
      <c r="H209" s="55"/>
      <c r="I209" s="55"/>
    </row>
    <row r="210" spans="1:9">
      <c r="A210" s="55"/>
      <c r="B210" s="55"/>
      <c r="C210" s="55"/>
      <c r="D210" s="55"/>
      <c r="E210" s="55"/>
      <c r="F210" s="55"/>
      <c r="G210" s="55"/>
      <c r="H210" s="55"/>
      <c r="I210" s="55"/>
    </row>
    <row r="211" spans="1:9">
      <c r="A211" s="55"/>
      <c r="B211" s="55"/>
      <c r="C211" s="55"/>
      <c r="D211" s="55"/>
      <c r="E211" s="55"/>
      <c r="F211" s="55"/>
      <c r="G211" s="55"/>
      <c r="H211" s="55"/>
      <c r="I211" s="55"/>
    </row>
    <row r="212" spans="1:9">
      <c r="A212" s="55"/>
      <c r="B212" s="55"/>
      <c r="C212" s="55"/>
      <c r="D212" s="55"/>
      <c r="E212" s="55"/>
      <c r="F212" s="55"/>
      <c r="G212" s="55"/>
      <c r="H212" s="55"/>
      <c r="I212" s="55"/>
    </row>
    <row r="213" spans="1:9">
      <c r="A213" s="55"/>
      <c r="B213" s="55"/>
      <c r="C213" s="55"/>
      <c r="D213" s="55"/>
      <c r="E213" s="55"/>
      <c r="F213" s="55"/>
      <c r="G213" s="55"/>
      <c r="H213" s="55"/>
      <c r="I213" s="55"/>
    </row>
    <row r="214" spans="1:9">
      <c r="A214" s="55"/>
      <c r="B214" s="55"/>
      <c r="C214" s="55"/>
      <c r="D214" s="55"/>
      <c r="E214" s="55"/>
      <c r="F214" s="55"/>
      <c r="G214" s="55"/>
      <c r="H214" s="55"/>
      <c r="I214" s="55"/>
    </row>
    <row r="215" spans="1:9">
      <c r="A215" s="55"/>
      <c r="B215" s="55"/>
      <c r="C215" s="55"/>
      <c r="D215" s="55"/>
      <c r="E215" s="55"/>
      <c r="F215" s="55"/>
      <c r="G215" s="55"/>
      <c r="H215" s="55"/>
      <c r="I215" s="55"/>
    </row>
    <row r="216" spans="1:9">
      <c r="A216" s="55"/>
      <c r="B216" s="55"/>
      <c r="C216" s="55"/>
      <c r="D216" s="55"/>
      <c r="E216" s="55"/>
      <c r="F216" s="55"/>
      <c r="G216" s="55"/>
      <c r="H216" s="55"/>
      <c r="I216" s="55"/>
    </row>
    <row r="217" spans="1:9">
      <c r="A217" s="55"/>
      <c r="B217" s="55"/>
      <c r="C217" s="55"/>
      <c r="D217" s="55"/>
      <c r="E217" s="55"/>
      <c r="F217" s="55"/>
      <c r="G217" s="55"/>
      <c r="H217" s="55"/>
      <c r="I217" s="55"/>
    </row>
    <row r="218" spans="1:9">
      <c r="A218" s="55"/>
      <c r="B218" s="55"/>
      <c r="C218" s="55"/>
      <c r="D218" s="55"/>
      <c r="E218" s="55"/>
      <c r="F218" s="55"/>
      <c r="G218" s="55"/>
      <c r="H218" s="55"/>
      <c r="I218" s="55"/>
    </row>
    <row r="219" spans="1:9">
      <c r="A219" s="55"/>
      <c r="B219" s="55"/>
      <c r="C219" s="55"/>
      <c r="D219" s="55"/>
      <c r="E219" s="55"/>
      <c r="F219" s="55"/>
      <c r="G219" s="55"/>
      <c r="H219" s="55"/>
      <c r="I219" s="55"/>
    </row>
    <row r="220" spans="1:9">
      <c r="A220" s="55"/>
      <c r="B220" s="55"/>
      <c r="C220" s="55"/>
      <c r="D220" s="55"/>
      <c r="E220" s="55"/>
      <c r="F220" s="55"/>
      <c r="G220" s="55"/>
      <c r="H220" s="55"/>
      <c r="I220" s="55"/>
    </row>
    <row r="221" spans="1:9">
      <c r="A221" s="55"/>
      <c r="B221" s="55"/>
      <c r="C221" s="55"/>
      <c r="D221" s="55"/>
      <c r="E221" s="55"/>
      <c r="F221" s="55"/>
      <c r="G221" s="55"/>
      <c r="H221" s="55"/>
      <c r="I221" s="55"/>
    </row>
    <row r="222" spans="1:9">
      <c r="A222" s="55"/>
      <c r="B222" s="55"/>
      <c r="C222" s="55"/>
      <c r="D222" s="55"/>
      <c r="E222" s="55"/>
      <c r="F222" s="55"/>
      <c r="G222" s="55"/>
      <c r="H222" s="55"/>
      <c r="I222" s="55"/>
    </row>
    <row r="223" spans="1:9">
      <c r="A223" s="55"/>
      <c r="B223" s="55"/>
      <c r="C223" s="55"/>
      <c r="D223" s="55"/>
      <c r="E223" s="55"/>
      <c r="F223" s="55"/>
      <c r="G223" s="55"/>
      <c r="H223" s="55"/>
      <c r="I223" s="55"/>
    </row>
    <row r="224" spans="1:9">
      <c r="A224" s="55"/>
      <c r="B224" s="55"/>
      <c r="C224" s="55"/>
      <c r="D224" s="55"/>
      <c r="E224" s="55"/>
      <c r="F224" s="55"/>
      <c r="G224" s="55"/>
      <c r="H224" s="55"/>
      <c r="I224" s="55"/>
    </row>
    <row r="225" spans="1:9">
      <c r="A225" s="55"/>
      <c r="B225" s="55"/>
      <c r="C225" s="55"/>
      <c r="D225" s="55"/>
      <c r="E225" s="55"/>
      <c r="F225" s="55"/>
      <c r="G225" s="55"/>
      <c r="H225" s="55"/>
      <c r="I225" s="55"/>
    </row>
    <row r="226" spans="1:9">
      <c r="A226" s="55"/>
      <c r="B226" s="55"/>
      <c r="C226" s="55"/>
      <c r="D226" s="55"/>
      <c r="E226" s="55"/>
      <c r="F226" s="55"/>
      <c r="G226" s="55"/>
      <c r="H226" s="55"/>
      <c r="I226" s="55"/>
    </row>
    <row r="227" spans="1:9">
      <c r="A227" s="55"/>
      <c r="B227" s="55"/>
      <c r="C227" s="55"/>
      <c r="D227" s="55"/>
      <c r="E227" s="55"/>
      <c r="F227" s="55"/>
      <c r="G227" s="55"/>
      <c r="H227" s="55"/>
      <c r="I227" s="55"/>
    </row>
    <row r="228" spans="1:9">
      <c r="A228" s="55"/>
      <c r="B228" s="55"/>
      <c r="C228" s="55"/>
      <c r="D228" s="55"/>
      <c r="E228" s="55"/>
      <c r="F228" s="55"/>
      <c r="G228" s="55"/>
      <c r="H228" s="55"/>
      <c r="I228" s="55"/>
    </row>
    <row r="229" spans="1:9">
      <c r="A229" s="55"/>
      <c r="B229" s="55"/>
      <c r="C229" s="55"/>
      <c r="D229" s="55"/>
      <c r="E229" s="55"/>
      <c r="F229" s="55"/>
      <c r="G229" s="55"/>
      <c r="H229" s="55"/>
      <c r="I229" s="55"/>
    </row>
    <row r="230" spans="1:9">
      <c r="A230" s="55"/>
      <c r="B230" s="55"/>
      <c r="C230" s="55"/>
      <c r="D230" s="55"/>
      <c r="E230" s="55"/>
      <c r="F230" s="55"/>
      <c r="G230" s="55"/>
      <c r="H230" s="55"/>
      <c r="I230" s="55"/>
    </row>
    <row r="231" spans="1:9">
      <c r="A231" s="55"/>
      <c r="B231" s="55"/>
      <c r="C231" s="55"/>
      <c r="D231" s="55"/>
      <c r="E231" s="55"/>
      <c r="F231" s="55"/>
      <c r="G231" s="55"/>
      <c r="H231" s="55"/>
      <c r="I231" s="55"/>
    </row>
    <row r="232" spans="1:9">
      <c r="A232" s="55"/>
      <c r="B232" s="55"/>
      <c r="C232" s="55"/>
      <c r="D232" s="55"/>
      <c r="E232" s="55"/>
      <c r="F232" s="55"/>
      <c r="G232" s="55"/>
      <c r="H232" s="55"/>
      <c r="I232" s="55"/>
    </row>
    <row r="233" spans="1:9">
      <c r="A233" s="55"/>
      <c r="B233" s="55"/>
      <c r="C233" s="55"/>
      <c r="D233" s="55"/>
      <c r="E233" s="55"/>
      <c r="F233" s="55"/>
      <c r="G233" s="55"/>
      <c r="H233" s="55"/>
      <c r="I233" s="55"/>
    </row>
    <row r="234" spans="1:9">
      <c r="A234" s="55"/>
      <c r="B234" s="55"/>
      <c r="C234" s="55"/>
      <c r="D234" s="55"/>
      <c r="E234" s="55"/>
      <c r="F234" s="55"/>
      <c r="G234" s="55"/>
      <c r="H234" s="55"/>
      <c r="I234" s="55"/>
    </row>
    <row r="235" spans="1:9">
      <c r="A235" s="55"/>
      <c r="B235" s="55"/>
      <c r="C235" s="55"/>
      <c r="D235" s="55"/>
      <c r="E235" s="55"/>
      <c r="F235" s="55"/>
      <c r="G235" s="55"/>
      <c r="H235" s="55"/>
      <c r="I235" s="55"/>
    </row>
    <row r="236" spans="1:9">
      <c r="A236" s="55"/>
      <c r="B236" s="55"/>
      <c r="C236" s="55"/>
      <c r="D236" s="55"/>
      <c r="E236" s="55"/>
      <c r="F236" s="55"/>
      <c r="G236" s="55"/>
      <c r="H236" s="55"/>
      <c r="I236" s="55"/>
    </row>
    <row r="237" spans="1:9">
      <c r="A237" s="55"/>
      <c r="B237" s="55"/>
      <c r="C237" s="55"/>
      <c r="D237" s="55"/>
      <c r="E237" s="55"/>
      <c r="F237" s="55"/>
      <c r="G237" s="55"/>
      <c r="H237" s="55"/>
      <c r="I237" s="55"/>
    </row>
    <row r="238" spans="1:9">
      <c r="A238" s="55"/>
      <c r="B238" s="55"/>
      <c r="C238" s="55"/>
      <c r="D238" s="55"/>
      <c r="E238" s="55"/>
      <c r="F238" s="55"/>
      <c r="G238" s="55"/>
      <c r="H238" s="55"/>
      <c r="I238" s="55"/>
    </row>
    <row r="239" spans="1:9">
      <c r="A239" s="55"/>
      <c r="B239" s="55"/>
      <c r="C239" s="55"/>
      <c r="D239" s="55"/>
      <c r="E239" s="55"/>
      <c r="F239" s="55"/>
      <c r="G239" s="55"/>
      <c r="H239" s="55"/>
      <c r="I239" s="55"/>
    </row>
    <row r="240" spans="1:9">
      <c r="A240" s="55"/>
      <c r="B240" s="55"/>
      <c r="C240" s="55"/>
      <c r="D240" s="55"/>
      <c r="E240" s="55"/>
      <c r="F240" s="55"/>
      <c r="G240" s="55"/>
      <c r="H240" s="55"/>
      <c r="I240" s="55"/>
    </row>
    <row r="241" spans="1:9">
      <c r="A241" s="55"/>
      <c r="B241" s="55"/>
      <c r="C241" s="55"/>
      <c r="D241" s="55"/>
      <c r="E241" s="55"/>
      <c r="F241" s="55"/>
      <c r="G241" s="55"/>
      <c r="H241" s="55"/>
      <c r="I241" s="55"/>
    </row>
    <row r="242" spans="1:9">
      <c r="A242" s="55"/>
      <c r="B242" s="55"/>
      <c r="C242" s="55"/>
      <c r="D242" s="55"/>
      <c r="E242" s="55"/>
      <c r="F242" s="55"/>
      <c r="G242" s="55"/>
      <c r="H242" s="55"/>
      <c r="I242" s="55"/>
    </row>
    <row r="243" spans="1:9">
      <c r="A243" s="55"/>
      <c r="B243" s="55"/>
      <c r="C243" s="55"/>
      <c r="D243" s="55"/>
      <c r="E243" s="55"/>
      <c r="F243" s="55"/>
      <c r="G243" s="55"/>
      <c r="H243" s="55"/>
      <c r="I243" s="55"/>
    </row>
    <row r="244" spans="1:9">
      <c r="A244" s="55"/>
      <c r="B244" s="55"/>
      <c r="C244" s="55"/>
      <c r="D244" s="55"/>
      <c r="E244" s="55"/>
      <c r="F244" s="55"/>
      <c r="G244" s="55"/>
      <c r="H244" s="55"/>
      <c r="I244" s="55"/>
    </row>
    <row r="245" spans="1:9">
      <c r="A245" s="55"/>
      <c r="B245" s="55"/>
      <c r="C245" s="55"/>
      <c r="D245" s="55"/>
      <c r="E245" s="55"/>
      <c r="F245" s="55"/>
      <c r="G245" s="55"/>
      <c r="H245" s="55"/>
      <c r="I245" s="55"/>
    </row>
    <row r="246" spans="1:9">
      <c r="A246" s="55"/>
      <c r="B246" s="55"/>
      <c r="C246" s="55"/>
      <c r="D246" s="55"/>
      <c r="E246" s="55"/>
      <c r="F246" s="55"/>
      <c r="G246" s="55"/>
      <c r="H246" s="55"/>
      <c r="I246" s="55"/>
    </row>
    <row r="247" spans="1:9">
      <c r="A247" s="55"/>
      <c r="B247" s="55"/>
      <c r="C247" s="55"/>
      <c r="D247" s="55"/>
      <c r="E247" s="55"/>
      <c r="F247" s="55"/>
      <c r="G247" s="55"/>
      <c r="H247" s="55"/>
      <c r="I247" s="55"/>
    </row>
    <row r="248" spans="1:9">
      <c r="A248" s="55"/>
      <c r="B248" s="55"/>
      <c r="C248" s="55"/>
      <c r="D248" s="55"/>
      <c r="E248" s="55"/>
      <c r="F248" s="55"/>
      <c r="G248" s="55"/>
      <c r="H248" s="55"/>
      <c r="I248" s="55"/>
    </row>
    <row r="249" spans="1:9">
      <c r="A249" s="55"/>
      <c r="B249" s="55"/>
      <c r="C249" s="55"/>
      <c r="D249" s="55"/>
      <c r="E249" s="55"/>
      <c r="F249" s="55"/>
      <c r="G249" s="55"/>
      <c r="H249" s="55"/>
      <c r="I249" s="55"/>
    </row>
    <row r="250" spans="1:9">
      <c r="A250" s="55"/>
      <c r="B250" s="55"/>
      <c r="C250" s="55"/>
      <c r="D250" s="55"/>
      <c r="E250" s="55"/>
      <c r="F250" s="55"/>
      <c r="G250" s="55"/>
      <c r="H250" s="55"/>
      <c r="I250" s="55"/>
    </row>
    <row r="251" spans="1:9">
      <c r="A251" s="55"/>
      <c r="B251" s="55"/>
      <c r="C251" s="55"/>
      <c r="D251" s="55"/>
      <c r="E251" s="55"/>
      <c r="F251" s="55"/>
      <c r="G251" s="55"/>
      <c r="H251" s="55"/>
      <c r="I251" s="55"/>
    </row>
    <row r="252" spans="1:9">
      <c r="A252" s="55"/>
      <c r="B252" s="55"/>
      <c r="C252" s="55"/>
      <c r="D252" s="55"/>
      <c r="E252" s="55"/>
      <c r="F252" s="55"/>
      <c r="G252" s="55"/>
      <c r="H252" s="55"/>
      <c r="I252" s="55"/>
    </row>
    <row r="253" spans="1:9">
      <c r="A253" s="55"/>
      <c r="B253" s="55"/>
      <c r="C253" s="55"/>
      <c r="D253" s="55"/>
      <c r="E253" s="55"/>
      <c r="F253" s="55"/>
      <c r="G253" s="55"/>
      <c r="H253" s="55"/>
      <c r="I253" s="55"/>
    </row>
    <row r="254" spans="1:9">
      <c r="A254" s="55"/>
      <c r="B254" s="55"/>
      <c r="C254" s="55"/>
      <c r="D254" s="55"/>
      <c r="E254" s="55"/>
      <c r="F254" s="55"/>
      <c r="G254" s="55"/>
      <c r="H254" s="55"/>
      <c r="I254" s="55"/>
    </row>
    <row r="255" spans="1:9">
      <c r="A255" s="55"/>
      <c r="B255" s="55"/>
      <c r="C255" s="55"/>
      <c r="D255" s="55"/>
      <c r="E255" s="55"/>
      <c r="F255" s="55"/>
      <c r="G255" s="55"/>
      <c r="H255" s="55"/>
      <c r="I255" s="55"/>
    </row>
    <row r="256" spans="1:9">
      <c r="A256" s="55"/>
      <c r="B256" s="55"/>
      <c r="C256" s="55"/>
      <c r="D256" s="55"/>
      <c r="E256" s="55"/>
      <c r="F256" s="55"/>
      <c r="G256" s="55"/>
      <c r="H256" s="55"/>
      <c r="I256" s="55"/>
    </row>
    <row r="257" spans="1:9">
      <c r="A257" s="55"/>
      <c r="B257" s="55"/>
      <c r="C257" s="55"/>
      <c r="D257" s="55"/>
      <c r="E257" s="55"/>
      <c r="F257" s="55"/>
      <c r="G257" s="55"/>
      <c r="H257" s="55"/>
      <c r="I257" s="55"/>
    </row>
    <row r="258" spans="1:9">
      <c r="A258" s="55"/>
      <c r="B258" s="55"/>
      <c r="C258" s="55"/>
      <c r="D258" s="55"/>
      <c r="E258" s="55"/>
      <c r="F258" s="55"/>
      <c r="G258" s="55"/>
      <c r="H258" s="55"/>
      <c r="I258" s="55"/>
    </row>
    <row r="259" spans="1:9">
      <c r="A259" s="55"/>
      <c r="B259" s="55"/>
      <c r="C259" s="55"/>
      <c r="D259" s="55"/>
      <c r="E259" s="55"/>
      <c r="F259" s="55"/>
      <c r="G259" s="55"/>
      <c r="H259" s="55"/>
      <c r="I259" s="55"/>
    </row>
    <row r="260" spans="1:9">
      <c r="A260" s="55"/>
      <c r="B260" s="55"/>
      <c r="C260" s="55"/>
      <c r="D260" s="55"/>
      <c r="E260" s="55"/>
      <c r="F260" s="55"/>
      <c r="G260" s="55"/>
      <c r="H260" s="55"/>
      <c r="I260" s="55"/>
    </row>
    <row r="261" spans="1:9">
      <c r="A261" s="55"/>
      <c r="B261" s="55"/>
      <c r="C261" s="55"/>
      <c r="D261" s="55"/>
      <c r="E261" s="55"/>
      <c r="F261" s="55"/>
      <c r="G261" s="55"/>
      <c r="H261" s="55"/>
      <c r="I261" s="55"/>
    </row>
    <row r="262" spans="1:9">
      <c r="A262" s="55"/>
      <c r="B262" s="55"/>
      <c r="C262" s="55"/>
      <c r="D262" s="55"/>
      <c r="E262" s="55"/>
      <c r="F262" s="55"/>
      <c r="G262" s="55"/>
      <c r="H262" s="55"/>
      <c r="I262" s="55"/>
    </row>
    <row r="263" spans="1:9">
      <c r="A263" s="55"/>
      <c r="B263" s="55"/>
      <c r="C263" s="55"/>
      <c r="D263" s="55"/>
      <c r="E263" s="55"/>
      <c r="F263" s="55"/>
      <c r="G263" s="55"/>
      <c r="H263" s="55"/>
      <c r="I263" s="55"/>
    </row>
    <row r="264" spans="1:9">
      <c r="A264" s="55"/>
      <c r="B264" s="55"/>
      <c r="C264" s="55"/>
      <c r="D264" s="55"/>
      <c r="E264" s="55"/>
      <c r="F264" s="55"/>
      <c r="G264" s="55"/>
      <c r="H264" s="55"/>
      <c r="I264" s="55"/>
    </row>
    <row r="265" spans="1:9">
      <c r="A265" s="55"/>
      <c r="B265" s="55"/>
      <c r="C265" s="55"/>
      <c r="D265" s="55"/>
      <c r="E265" s="55"/>
      <c r="F265" s="55"/>
      <c r="G265" s="55"/>
      <c r="H265" s="55"/>
      <c r="I265" s="55"/>
    </row>
    <row r="266" spans="1:9">
      <c r="A266" s="55"/>
      <c r="B266" s="55"/>
      <c r="C266" s="55"/>
      <c r="D266" s="55"/>
      <c r="E266" s="55"/>
      <c r="F266" s="55"/>
      <c r="G266" s="55"/>
      <c r="H266" s="55"/>
      <c r="I266" s="55"/>
    </row>
    <row r="267" spans="1:9">
      <c r="A267" s="55"/>
      <c r="B267" s="55"/>
      <c r="C267" s="55"/>
      <c r="D267" s="55"/>
      <c r="E267" s="55"/>
      <c r="F267" s="55"/>
      <c r="G267" s="55"/>
      <c r="H267" s="55"/>
      <c r="I267" s="55"/>
    </row>
    <row r="268" spans="1:9">
      <c r="A268" s="55"/>
      <c r="B268" s="55"/>
      <c r="C268" s="55"/>
      <c r="D268" s="55"/>
      <c r="E268" s="55"/>
      <c r="F268" s="55"/>
      <c r="G268" s="55"/>
      <c r="H268" s="55"/>
      <c r="I268" s="55"/>
    </row>
    <row r="269" spans="1:9">
      <c r="A269" s="55"/>
      <c r="B269" s="55"/>
      <c r="C269" s="55"/>
      <c r="D269" s="55"/>
      <c r="E269" s="55"/>
      <c r="F269" s="55"/>
      <c r="G269" s="55"/>
      <c r="H269" s="55"/>
      <c r="I269" s="55"/>
    </row>
    <row r="270" spans="1:9">
      <c r="A270" s="55"/>
      <c r="B270" s="55"/>
      <c r="C270" s="55"/>
      <c r="D270" s="55"/>
      <c r="E270" s="55"/>
      <c r="F270" s="55"/>
      <c r="G270" s="55"/>
      <c r="H270" s="55"/>
      <c r="I270" s="55"/>
    </row>
    <row r="271" spans="1:9">
      <c r="A271" s="55"/>
      <c r="B271" s="55"/>
      <c r="C271" s="55"/>
      <c r="D271" s="55"/>
      <c r="E271" s="55"/>
      <c r="F271" s="55"/>
      <c r="G271" s="55"/>
      <c r="H271" s="55"/>
      <c r="I271" s="55"/>
    </row>
    <row r="272" spans="1:9">
      <c r="A272" s="55"/>
      <c r="B272" s="55"/>
      <c r="C272" s="55"/>
      <c r="D272" s="55"/>
      <c r="E272" s="55"/>
      <c r="F272" s="55"/>
      <c r="G272" s="55"/>
      <c r="H272" s="55"/>
      <c r="I272" s="55"/>
    </row>
    <row r="273" spans="1:9">
      <c r="A273" s="55"/>
      <c r="B273" s="55"/>
      <c r="C273" s="55"/>
      <c r="D273" s="55"/>
      <c r="E273" s="55"/>
      <c r="F273" s="55"/>
      <c r="G273" s="55"/>
      <c r="H273" s="55"/>
      <c r="I273" s="55"/>
    </row>
    <row r="274" spans="1:9">
      <c r="A274" s="55"/>
      <c r="B274" s="55"/>
      <c r="C274" s="55"/>
      <c r="D274" s="55"/>
      <c r="E274" s="55"/>
      <c r="F274" s="55"/>
      <c r="G274" s="55"/>
      <c r="H274" s="55"/>
      <c r="I274" s="55"/>
    </row>
    <row r="275" spans="1:9">
      <c r="A275" s="55"/>
      <c r="B275" s="55"/>
      <c r="C275" s="55"/>
      <c r="D275" s="55"/>
      <c r="E275" s="55"/>
      <c r="F275" s="55"/>
      <c r="G275" s="55"/>
      <c r="H275" s="55"/>
      <c r="I275" s="55"/>
    </row>
    <row r="276" spans="1:9">
      <c r="A276" s="55"/>
      <c r="B276" s="55"/>
      <c r="C276" s="55"/>
      <c r="D276" s="55"/>
      <c r="E276" s="55"/>
      <c r="F276" s="55"/>
      <c r="G276" s="55"/>
      <c r="H276" s="55"/>
      <c r="I276" s="55"/>
    </row>
    <row r="277" spans="1:9">
      <c r="A277" s="55"/>
      <c r="B277" s="55"/>
      <c r="C277" s="55"/>
      <c r="D277" s="55"/>
      <c r="E277" s="55"/>
      <c r="F277" s="55"/>
      <c r="G277" s="55"/>
      <c r="H277" s="55"/>
      <c r="I277" s="55"/>
    </row>
    <row r="278" spans="1:9">
      <c r="A278" s="55"/>
      <c r="B278" s="55"/>
      <c r="C278" s="55"/>
      <c r="D278" s="55"/>
      <c r="E278" s="55"/>
      <c r="F278" s="55"/>
      <c r="G278" s="55"/>
      <c r="H278" s="55"/>
      <c r="I278" s="55"/>
    </row>
    <row r="279" spans="1:9">
      <c r="A279" s="55"/>
      <c r="B279" s="55"/>
      <c r="C279" s="55"/>
      <c r="D279" s="55"/>
      <c r="E279" s="55"/>
      <c r="F279" s="55"/>
      <c r="G279" s="55"/>
      <c r="H279" s="55"/>
      <c r="I279" s="55"/>
    </row>
    <row r="280" spans="1:9">
      <c r="A280" s="55"/>
      <c r="B280" s="55"/>
      <c r="C280" s="55"/>
      <c r="D280" s="55"/>
      <c r="E280" s="55"/>
      <c r="F280" s="55"/>
      <c r="G280" s="55"/>
      <c r="H280" s="55"/>
      <c r="I280" s="55"/>
    </row>
    <row r="281" spans="1:9">
      <c r="A281" s="55"/>
      <c r="B281" s="55"/>
      <c r="C281" s="55"/>
      <c r="D281" s="55"/>
      <c r="E281" s="55"/>
      <c r="F281" s="55"/>
      <c r="G281" s="55"/>
      <c r="H281" s="55"/>
      <c r="I281" s="55"/>
    </row>
    <row r="282" spans="1:9">
      <c r="A282" s="55"/>
      <c r="B282" s="55"/>
      <c r="C282" s="55"/>
      <c r="D282" s="55"/>
      <c r="E282" s="55"/>
      <c r="F282" s="55"/>
      <c r="G282" s="55"/>
      <c r="H282" s="55"/>
      <c r="I282" s="55"/>
    </row>
    <row r="283" spans="1:9">
      <c r="A283" s="55"/>
      <c r="B283" s="55"/>
      <c r="C283" s="55"/>
      <c r="D283" s="55"/>
      <c r="E283" s="55"/>
      <c r="F283" s="55"/>
      <c r="G283" s="55"/>
      <c r="H283" s="55"/>
      <c r="I283" s="55"/>
    </row>
    <row r="284" spans="1:9">
      <c r="A284" s="55"/>
      <c r="B284" s="55"/>
      <c r="C284" s="55"/>
      <c r="D284" s="55"/>
      <c r="E284" s="55"/>
      <c r="F284" s="55"/>
      <c r="G284" s="55"/>
      <c r="H284" s="55"/>
      <c r="I284" s="55"/>
    </row>
    <row r="285" spans="1:9">
      <c r="A285" s="55"/>
      <c r="B285" s="55"/>
      <c r="C285" s="55"/>
      <c r="D285" s="55"/>
      <c r="E285" s="55"/>
      <c r="F285" s="55"/>
      <c r="G285" s="55"/>
      <c r="H285" s="55"/>
      <c r="I285" s="55"/>
    </row>
    <row r="286" spans="1:9">
      <c r="A286" s="55"/>
      <c r="B286" s="55"/>
      <c r="C286" s="55"/>
      <c r="D286" s="55"/>
      <c r="E286" s="55"/>
      <c r="F286" s="55"/>
      <c r="G286" s="55"/>
      <c r="H286" s="55"/>
      <c r="I286" s="55"/>
    </row>
    <row r="287" spans="1:9">
      <c r="A287" s="55"/>
      <c r="B287" s="55"/>
      <c r="C287" s="55"/>
      <c r="D287" s="55"/>
      <c r="E287" s="55"/>
      <c r="F287" s="55"/>
      <c r="G287" s="55"/>
      <c r="H287" s="55"/>
      <c r="I287" s="55"/>
    </row>
    <row r="288" spans="1:9">
      <c r="A288" s="55"/>
      <c r="B288" s="55"/>
      <c r="C288" s="55"/>
      <c r="D288" s="55"/>
      <c r="E288" s="55"/>
      <c r="F288" s="55"/>
      <c r="G288" s="55"/>
      <c r="H288" s="55"/>
      <c r="I288" s="55"/>
    </row>
    <row r="289" spans="1:9">
      <c r="A289" s="55"/>
      <c r="B289" s="55"/>
      <c r="C289" s="55"/>
      <c r="D289" s="55"/>
      <c r="E289" s="55"/>
      <c r="F289" s="55"/>
      <c r="G289" s="55"/>
      <c r="H289" s="55"/>
      <c r="I289" s="55"/>
    </row>
    <row r="290" spans="1:9">
      <c r="A290" s="55"/>
      <c r="B290" s="55"/>
      <c r="C290" s="55"/>
      <c r="D290" s="55"/>
      <c r="E290" s="55"/>
      <c r="F290" s="55"/>
      <c r="G290" s="55"/>
      <c r="H290" s="55"/>
      <c r="I290" s="55"/>
    </row>
    <row r="291" spans="1:9">
      <c r="A291" s="55"/>
      <c r="B291" s="55"/>
      <c r="C291" s="55"/>
      <c r="D291" s="55"/>
      <c r="E291" s="55"/>
      <c r="F291" s="55"/>
      <c r="G291" s="55"/>
      <c r="H291" s="55"/>
      <c r="I291" s="55"/>
    </row>
    <row r="292" spans="1:9">
      <c r="A292" s="55"/>
      <c r="B292" s="55"/>
      <c r="C292" s="55"/>
      <c r="D292" s="55"/>
      <c r="E292" s="55"/>
      <c r="F292" s="55"/>
      <c r="G292" s="55"/>
      <c r="H292" s="55"/>
      <c r="I292" s="55"/>
    </row>
    <row r="293" spans="1:9">
      <c r="A293" s="55"/>
      <c r="B293" s="55"/>
      <c r="C293" s="55"/>
      <c r="D293" s="55"/>
      <c r="E293" s="55"/>
      <c r="F293" s="55"/>
      <c r="G293" s="55"/>
      <c r="H293" s="55"/>
      <c r="I293" s="55"/>
    </row>
    <row r="294" spans="1:9">
      <c r="A294" s="55"/>
      <c r="B294" s="55"/>
      <c r="C294" s="55"/>
      <c r="D294" s="55"/>
      <c r="E294" s="55"/>
      <c r="F294" s="55"/>
      <c r="G294" s="55"/>
      <c r="H294" s="55"/>
      <c r="I294" s="55"/>
    </row>
    <row r="295" spans="1:9">
      <c r="A295" s="55"/>
      <c r="B295" s="55"/>
      <c r="C295" s="55"/>
      <c r="D295" s="55"/>
      <c r="E295" s="55"/>
      <c r="F295" s="55"/>
      <c r="G295" s="55"/>
      <c r="H295" s="55"/>
      <c r="I295" s="55"/>
    </row>
    <row r="296" spans="1:9">
      <c r="A296" s="55"/>
      <c r="B296" s="55"/>
      <c r="C296" s="55"/>
      <c r="D296" s="55"/>
      <c r="E296" s="55"/>
      <c r="F296" s="55"/>
      <c r="G296" s="55"/>
      <c r="H296" s="55"/>
      <c r="I296" s="55"/>
    </row>
    <row r="297" spans="1:9">
      <c r="A297" s="55"/>
      <c r="B297" s="55"/>
      <c r="C297" s="55"/>
      <c r="D297" s="55"/>
      <c r="E297" s="55"/>
      <c r="F297" s="55"/>
      <c r="G297" s="55"/>
      <c r="H297" s="55"/>
      <c r="I297" s="55"/>
    </row>
    <row r="298" spans="1:9">
      <c r="A298" s="55"/>
      <c r="B298" s="55"/>
      <c r="C298" s="55"/>
      <c r="D298" s="55"/>
      <c r="E298" s="55"/>
      <c r="F298" s="55"/>
      <c r="G298" s="55"/>
      <c r="H298" s="55"/>
      <c r="I298" s="55"/>
    </row>
    <row r="299" spans="1:9">
      <c r="A299" s="55"/>
      <c r="B299" s="55"/>
      <c r="C299" s="55"/>
      <c r="D299" s="55"/>
      <c r="E299" s="55"/>
      <c r="F299" s="55"/>
      <c r="G299" s="55"/>
      <c r="H299" s="55"/>
      <c r="I299" s="55"/>
    </row>
    <row r="300" spans="1:9">
      <c r="A300" s="55"/>
      <c r="B300" s="55"/>
      <c r="C300" s="55"/>
      <c r="D300" s="55"/>
      <c r="E300" s="55"/>
      <c r="F300" s="55"/>
      <c r="G300" s="55"/>
      <c r="H300" s="55"/>
      <c r="I300" s="55"/>
    </row>
    <row r="301" spans="1:9">
      <c r="A301" s="55"/>
      <c r="B301" s="55"/>
      <c r="C301" s="55"/>
      <c r="D301" s="55"/>
      <c r="E301" s="55"/>
      <c r="F301" s="55"/>
      <c r="G301" s="55"/>
      <c r="H301" s="55"/>
      <c r="I301" s="55"/>
    </row>
    <row r="302" spans="1:9">
      <c r="A302" s="55"/>
      <c r="B302" s="55"/>
      <c r="C302" s="55"/>
      <c r="D302" s="55"/>
      <c r="E302" s="55"/>
      <c r="F302" s="55"/>
      <c r="G302" s="55"/>
      <c r="H302" s="55"/>
      <c r="I302" s="55"/>
    </row>
    <row r="303" spans="1:9">
      <c r="A303" s="55"/>
      <c r="B303" s="55"/>
      <c r="C303" s="55"/>
      <c r="D303" s="55"/>
      <c r="E303" s="55"/>
      <c r="F303" s="55"/>
      <c r="G303" s="55"/>
      <c r="H303" s="55"/>
      <c r="I303" s="55"/>
    </row>
    <row r="304" spans="1:9">
      <c r="A304" s="55"/>
      <c r="B304" s="55"/>
      <c r="C304" s="55"/>
      <c r="D304" s="55"/>
      <c r="E304" s="55"/>
      <c r="F304" s="55"/>
      <c r="G304" s="55"/>
      <c r="H304" s="55"/>
      <c r="I304" s="55"/>
    </row>
    <row r="305" spans="1:9">
      <c r="A305" s="55"/>
      <c r="B305" s="55"/>
      <c r="C305" s="55"/>
      <c r="D305" s="55"/>
      <c r="E305" s="55"/>
      <c r="F305" s="55"/>
      <c r="G305" s="55"/>
      <c r="H305" s="55"/>
      <c r="I305" s="55"/>
    </row>
    <row r="306" spans="1:9">
      <c r="A306" s="55"/>
      <c r="B306" s="55"/>
      <c r="C306" s="55"/>
      <c r="D306" s="55"/>
      <c r="E306" s="55"/>
      <c r="F306" s="55"/>
      <c r="G306" s="55"/>
      <c r="H306" s="55"/>
      <c r="I306" s="55"/>
    </row>
    <row r="307" spans="1:9">
      <c r="A307" s="55"/>
      <c r="B307" s="55"/>
      <c r="C307" s="55"/>
      <c r="D307" s="55"/>
      <c r="E307" s="55"/>
      <c r="F307" s="55"/>
      <c r="G307" s="55"/>
      <c r="H307" s="55"/>
      <c r="I307" s="55"/>
    </row>
    <row r="308" spans="1:9">
      <c r="A308" s="55"/>
      <c r="B308" s="55"/>
      <c r="C308" s="55"/>
      <c r="D308" s="55"/>
      <c r="E308" s="55"/>
      <c r="F308" s="55"/>
      <c r="G308" s="55"/>
      <c r="H308" s="55"/>
      <c r="I308" s="55"/>
    </row>
    <row r="309" spans="1:9">
      <c r="A309" s="55"/>
      <c r="B309" s="55"/>
      <c r="C309" s="55"/>
      <c r="D309" s="55"/>
      <c r="E309" s="55"/>
      <c r="F309" s="55"/>
      <c r="G309" s="55"/>
      <c r="H309" s="55"/>
      <c r="I309" s="55"/>
    </row>
    <row r="310" spans="1:9">
      <c r="A310" s="55"/>
      <c r="B310" s="55"/>
      <c r="C310" s="55"/>
      <c r="D310" s="55"/>
      <c r="E310" s="55"/>
      <c r="F310" s="55"/>
      <c r="G310" s="55"/>
      <c r="H310" s="55"/>
      <c r="I310" s="55"/>
    </row>
    <row r="311" spans="1:9">
      <c r="A311" s="55"/>
      <c r="B311" s="55"/>
      <c r="C311" s="55"/>
      <c r="D311" s="55"/>
      <c r="E311" s="55"/>
      <c r="F311" s="55"/>
      <c r="G311" s="55"/>
      <c r="H311" s="55"/>
      <c r="I311" s="55"/>
    </row>
    <row r="312" spans="1:9">
      <c r="A312" s="55"/>
      <c r="B312" s="55"/>
      <c r="C312" s="55"/>
      <c r="D312" s="55"/>
      <c r="E312" s="55"/>
      <c r="F312" s="55"/>
      <c r="G312" s="55"/>
      <c r="H312" s="55"/>
      <c r="I312" s="55"/>
    </row>
    <row r="313" spans="1:9">
      <c r="A313" s="55"/>
      <c r="B313" s="55"/>
      <c r="C313" s="55"/>
      <c r="D313" s="55"/>
      <c r="E313" s="55"/>
      <c r="F313" s="55"/>
      <c r="G313" s="55"/>
      <c r="H313" s="55"/>
      <c r="I313" s="55"/>
    </row>
    <row r="314" spans="1:9">
      <c r="A314" s="55"/>
      <c r="B314" s="55"/>
      <c r="C314" s="55"/>
      <c r="D314" s="55"/>
      <c r="E314" s="55"/>
      <c r="F314" s="55"/>
      <c r="G314" s="55"/>
      <c r="H314" s="55"/>
      <c r="I314" s="55"/>
    </row>
    <row r="315" spans="1:9">
      <c r="A315" s="55"/>
      <c r="B315" s="55"/>
      <c r="C315" s="55"/>
      <c r="D315" s="55"/>
      <c r="E315" s="55"/>
      <c r="F315" s="55"/>
      <c r="G315" s="55"/>
      <c r="H315" s="55"/>
      <c r="I315" s="55"/>
    </row>
    <row r="316" spans="1:9">
      <c r="A316" s="55"/>
      <c r="B316" s="55"/>
      <c r="C316" s="55"/>
      <c r="D316" s="55"/>
      <c r="E316" s="55"/>
      <c r="F316" s="55"/>
      <c r="G316" s="55"/>
      <c r="H316" s="55"/>
      <c r="I316" s="55"/>
    </row>
    <row r="317" spans="1:9">
      <c r="A317" s="55"/>
      <c r="B317" s="55"/>
      <c r="C317" s="55"/>
      <c r="D317" s="55"/>
      <c r="E317" s="55"/>
      <c r="F317" s="55"/>
      <c r="G317" s="55"/>
      <c r="H317" s="55"/>
      <c r="I317" s="55"/>
    </row>
    <row r="318" spans="1:9">
      <c r="A318" s="55"/>
      <c r="B318" s="55"/>
      <c r="C318" s="55"/>
      <c r="D318" s="55"/>
      <c r="E318" s="55"/>
      <c r="F318" s="55"/>
      <c r="G318" s="55"/>
      <c r="H318" s="55"/>
      <c r="I318" s="55"/>
    </row>
    <row r="319" spans="1:9">
      <c r="A319" s="55"/>
      <c r="B319" s="55"/>
      <c r="C319" s="55"/>
      <c r="D319" s="55"/>
      <c r="E319" s="55"/>
      <c r="F319" s="55"/>
      <c r="G319" s="55"/>
      <c r="H319" s="55"/>
      <c r="I319" s="55"/>
    </row>
    <row r="320" spans="1:9">
      <c r="A320" s="55"/>
      <c r="B320" s="55"/>
      <c r="C320" s="55"/>
      <c r="D320" s="55"/>
      <c r="E320" s="55"/>
      <c r="F320" s="55"/>
      <c r="G320" s="55"/>
      <c r="H320" s="55"/>
      <c r="I320" s="55"/>
    </row>
    <row r="321" spans="1:9">
      <c r="A321" s="55"/>
      <c r="B321" s="55"/>
      <c r="C321" s="55"/>
      <c r="D321" s="55"/>
      <c r="E321" s="55"/>
      <c r="F321" s="55"/>
      <c r="G321" s="55"/>
      <c r="H321" s="55"/>
      <c r="I321" s="55"/>
    </row>
    <row r="322" spans="1:9">
      <c r="A322" s="55"/>
      <c r="B322" s="55"/>
      <c r="C322" s="55"/>
      <c r="D322" s="55"/>
      <c r="E322" s="55"/>
      <c r="F322" s="55"/>
      <c r="G322" s="55"/>
      <c r="H322" s="55"/>
      <c r="I322" s="55"/>
    </row>
    <row r="323" spans="1:9">
      <c r="A323" s="55"/>
      <c r="B323" s="55"/>
      <c r="C323" s="55"/>
      <c r="D323" s="55"/>
      <c r="E323" s="55"/>
      <c r="F323" s="55"/>
      <c r="G323" s="55"/>
      <c r="H323" s="55"/>
      <c r="I323" s="55"/>
    </row>
    <row r="324" spans="1:9">
      <c r="A324" s="55"/>
      <c r="B324" s="55"/>
      <c r="C324" s="55"/>
      <c r="D324" s="55"/>
      <c r="E324" s="55"/>
      <c r="F324" s="55"/>
      <c r="G324" s="55"/>
      <c r="H324" s="55"/>
      <c r="I324" s="55"/>
    </row>
    <row r="325" spans="1:9">
      <c r="A325" s="55"/>
      <c r="B325" s="55"/>
      <c r="C325" s="55"/>
      <c r="D325" s="55"/>
      <c r="E325" s="55"/>
      <c r="F325" s="55"/>
      <c r="G325" s="55"/>
      <c r="H325" s="55"/>
      <c r="I325" s="55"/>
    </row>
    <row r="326" spans="1:9">
      <c r="A326" s="55"/>
      <c r="B326" s="55"/>
      <c r="C326" s="55"/>
      <c r="D326" s="55"/>
      <c r="E326" s="55"/>
      <c r="F326" s="55"/>
      <c r="G326" s="55"/>
      <c r="H326" s="55"/>
      <c r="I326" s="55"/>
    </row>
    <row r="327" spans="1:9">
      <c r="A327" s="55"/>
      <c r="B327" s="55"/>
      <c r="C327" s="55"/>
      <c r="D327" s="55"/>
      <c r="E327" s="55"/>
      <c r="F327" s="55"/>
      <c r="G327" s="55"/>
      <c r="H327" s="55"/>
      <c r="I327" s="55"/>
    </row>
    <row r="328" spans="1:9">
      <c r="A328" s="55"/>
      <c r="B328" s="55"/>
      <c r="C328" s="55"/>
      <c r="D328" s="55"/>
      <c r="E328" s="55"/>
      <c r="F328" s="55"/>
      <c r="G328" s="55"/>
      <c r="H328" s="55"/>
      <c r="I328" s="55"/>
    </row>
    <row r="329" spans="1:9">
      <c r="A329" s="55"/>
      <c r="B329" s="55"/>
      <c r="C329" s="55"/>
      <c r="D329" s="55"/>
      <c r="E329" s="55"/>
      <c r="F329" s="55"/>
      <c r="G329" s="55"/>
      <c r="H329" s="55"/>
      <c r="I329" s="55"/>
    </row>
    <row r="330" spans="1:9">
      <c r="A330" s="55"/>
      <c r="B330" s="55"/>
      <c r="C330" s="55"/>
      <c r="D330" s="55"/>
      <c r="E330" s="55"/>
      <c r="F330" s="55"/>
      <c r="G330" s="55"/>
      <c r="H330" s="55"/>
      <c r="I330" s="55"/>
    </row>
    <row r="331" spans="1:9">
      <c r="A331" s="55"/>
      <c r="B331" s="55"/>
      <c r="C331" s="55"/>
      <c r="D331" s="55"/>
      <c r="E331" s="55"/>
      <c r="F331" s="55"/>
      <c r="G331" s="55"/>
      <c r="H331" s="55"/>
      <c r="I331" s="55"/>
    </row>
    <row r="332" spans="1:9">
      <c r="A332" s="55"/>
      <c r="B332" s="55"/>
      <c r="C332" s="55"/>
      <c r="D332" s="55"/>
      <c r="E332" s="55"/>
      <c r="F332" s="55"/>
      <c r="G332" s="55"/>
      <c r="H332" s="55"/>
      <c r="I332" s="55"/>
    </row>
    <row r="333" spans="1:9">
      <c r="A333" s="55"/>
      <c r="B333" s="55"/>
      <c r="C333" s="55"/>
      <c r="D333" s="55"/>
      <c r="E333" s="55"/>
      <c r="F333" s="55"/>
      <c r="G333" s="55"/>
      <c r="H333" s="55"/>
      <c r="I333" s="55"/>
    </row>
    <row r="334" spans="1:9">
      <c r="A334" s="55"/>
      <c r="B334" s="55"/>
      <c r="C334" s="55"/>
      <c r="D334" s="55"/>
      <c r="E334" s="55"/>
      <c r="F334" s="55"/>
      <c r="G334" s="55"/>
      <c r="H334" s="55"/>
      <c r="I334" s="55"/>
    </row>
    <row r="335" spans="1:9">
      <c r="A335" s="55"/>
      <c r="B335" s="55"/>
      <c r="C335" s="55"/>
      <c r="D335" s="55"/>
      <c r="E335" s="55"/>
      <c r="F335" s="55"/>
      <c r="G335" s="55"/>
      <c r="H335" s="55"/>
      <c r="I335" s="55"/>
    </row>
    <row r="336" spans="1:9">
      <c r="A336" s="55"/>
      <c r="B336" s="55"/>
      <c r="C336" s="55"/>
      <c r="D336" s="55"/>
      <c r="E336" s="55"/>
      <c r="F336" s="55"/>
      <c r="G336" s="55"/>
      <c r="H336" s="55"/>
      <c r="I336" s="55"/>
    </row>
    <row r="337" spans="1:9">
      <c r="A337" s="55"/>
      <c r="B337" s="55"/>
      <c r="C337" s="55"/>
      <c r="D337" s="55"/>
      <c r="E337" s="55"/>
      <c r="F337" s="55"/>
      <c r="G337" s="55"/>
      <c r="H337" s="55"/>
      <c r="I337" s="55"/>
    </row>
    <row r="338" spans="1:9">
      <c r="A338" s="55"/>
      <c r="B338" s="55"/>
      <c r="C338" s="55"/>
      <c r="D338" s="55"/>
      <c r="E338" s="55"/>
      <c r="F338" s="55"/>
      <c r="G338" s="55"/>
      <c r="H338" s="55"/>
      <c r="I338" s="55"/>
    </row>
    <row r="339" spans="1:9">
      <c r="A339" s="55"/>
      <c r="B339" s="55"/>
      <c r="C339" s="55"/>
      <c r="D339" s="55"/>
      <c r="E339" s="55"/>
      <c r="F339" s="55"/>
      <c r="G339" s="55"/>
      <c r="H339" s="55"/>
      <c r="I339" s="55"/>
    </row>
    <row r="340" spans="1:9">
      <c r="A340" s="55"/>
      <c r="B340" s="55"/>
      <c r="C340" s="55"/>
      <c r="D340" s="55"/>
      <c r="E340" s="55"/>
      <c r="F340" s="55"/>
      <c r="G340" s="55"/>
      <c r="H340" s="55"/>
      <c r="I340" s="55"/>
    </row>
    <row r="341" spans="1:9">
      <c r="A341" s="55"/>
      <c r="B341" s="55"/>
      <c r="C341" s="55"/>
      <c r="D341" s="55"/>
      <c r="E341" s="55"/>
      <c r="F341" s="55"/>
      <c r="G341" s="55"/>
      <c r="H341" s="55"/>
      <c r="I341" s="55"/>
    </row>
    <row r="342" spans="1:9">
      <c r="A342" s="55"/>
      <c r="B342" s="55"/>
      <c r="C342" s="55"/>
      <c r="D342" s="55"/>
      <c r="E342" s="55"/>
      <c r="F342" s="55"/>
      <c r="G342" s="55"/>
      <c r="H342" s="55"/>
      <c r="I342" s="55"/>
    </row>
    <row r="343" spans="1:9">
      <c r="A343" s="55"/>
      <c r="B343" s="55"/>
      <c r="C343" s="55"/>
      <c r="D343" s="55"/>
      <c r="E343" s="55"/>
      <c r="F343" s="55"/>
      <c r="G343" s="55"/>
      <c r="H343" s="55"/>
      <c r="I343" s="55"/>
    </row>
    <row r="344" spans="1:9">
      <c r="A344" s="55"/>
      <c r="B344" s="55"/>
      <c r="C344" s="55"/>
      <c r="D344" s="55"/>
      <c r="E344" s="55"/>
      <c r="F344" s="55"/>
      <c r="G344" s="55"/>
      <c r="H344" s="55"/>
      <c r="I344" s="55"/>
    </row>
    <row r="345" spans="1:9">
      <c r="A345" s="55"/>
      <c r="B345" s="55"/>
      <c r="C345" s="55"/>
      <c r="D345" s="55"/>
      <c r="E345" s="55"/>
      <c r="F345" s="55"/>
      <c r="G345" s="55"/>
      <c r="H345" s="55"/>
      <c r="I345" s="55"/>
    </row>
    <row r="346" spans="1:9">
      <c r="A346" s="55"/>
      <c r="B346" s="55"/>
      <c r="C346" s="55"/>
      <c r="D346" s="55"/>
      <c r="E346" s="55"/>
      <c r="F346" s="55"/>
      <c r="G346" s="55"/>
      <c r="H346" s="55"/>
      <c r="I346" s="55"/>
    </row>
    <row r="347" spans="1:9">
      <c r="A347" s="55"/>
      <c r="B347" s="55"/>
      <c r="C347" s="55"/>
      <c r="D347" s="55"/>
      <c r="E347" s="55"/>
      <c r="F347" s="55"/>
      <c r="G347" s="55"/>
      <c r="H347" s="55"/>
      <c r="I347" s="55"/>
    </row>
    <row r="348" spans="1:9">
      <c r="A348" s="55"/>
      <c r="B348" s="55"/>
      <c r="C348" s="55"/>
      <c r="D348" s="55"/>
      <c r="E348" s="55"/>
      <c r="F348" s="55"/>
      <c r="G348" s="55"/>
      <c r="H348" s="55"/>
      <c r="I348" s="55"/>
    </row>
    <row r="349" spans="1:9">
      <c r="A349" s="55"/>
      <c r="B349" s="55"/>
      <c r="C349" s="55"/>
      <c r="D349" s="55"/>
      <c r="E349" s="55"/>
      <c r="F349" s="55"/>
      <c r="G349" s="55"/>
      <c r="H349" s="55"/>
      <c r="I349" s="55"/>
    </row>
    <row r="350" spans="1:9">
      <c r="A350" s="55"/>
      <c r="B350" s="55"/>
      <c r="C350" s="55"/>
      <c r="D350" s="55"/>
      <c r="E350" s="55"/>
      <c r="F350" s="55"/>
      <c r="G350" s="55"/>
      <c r="H350" s="55"/>
      <c r="I350" s="55"/>
    </row>
    <row r="351" spans="1:9">
      <c r="A351" s="55"/>
      <c r="B351" s="55"/>
      <c r="C351" s="55"/>
      <c r="D351" s="55"/>
      <c r="E351" s="55"/>
      <c r="F351" s="55"/>
      <c r="G351" s="55"/>
      <c r="H351" s="55"/>
      <c r="I351" s="55"/>
    </row>
    <row r="352" spans="1:9">
      <c r="A352" s="55"/>
      <c r="B352" s="55"/>
      <c r="C352" s="55"/>
      <c r="D352" s="55"/>
      <c r="E352" s="55"/>
      <c r="F352" s="55"/>
      <c r="G352" s="55"/>
      <c r="H352" s="55"/>
      <c r="I352" s="55"/>
    </row>
    <row r="353" spans="1:9">
      <c r="A353" s="55"/>
      <c r="B353" s="55"/>
      <c r="C353" s="55"/>
      <c r="D353" s="55"/>
      <c r="E353" s="55"/>
      <c r="F353" s="55"/>
      <c r="G353" s="55"/>
      <c r="H353" s="55"/>
      <c r="I353" s="55"/>
    </row>
    <row r="354" spans="1:9">
      <c r="A354" s="55"/>
      <c r="B354" s="55"/>
      <c r="C354" s="55"/>
      <c r="D354" s="55"/>
      <c r="E354" s="55"/>
      <c r="F354" s="55"/>
      <c r="G354" s="55"/>
      <c r="H354" s="55"/>
      <c r="I354" s="55"/>
    </row>
    <row r="355" spans="1:9">
      <c r="A355" s="55"/>
      <c r="B355" s="55"/>
      <c r="C355" s="55"/>
      <c r="D355" s="55"/>
      <c r="E355" s="55"/>
      <c r="F355" s="55"/>
      <c r="G355" s="55"/>
      <c r="H355" s="55"/>
      <c r="I355" s="55"/>
    </row>
    <row r="356" spans="1:9">
      <c r="A356" s="55"/>
      <c r="B356" s="55"/>
      <c r="C356" s="55"/>
      <c r="D356" s="55"/>
      <c r="E356" s="55"/>
      <c r="F356" s="55"/>
      <c r="G356" s="55"/>
      <c r="H356" s="55"/>
      <c r="I356" s="55"/>
    </row>
    <row r="357" spans="1:9">
      <c r="A357" s="55"/>
      <c r="B357" s="55"/>
      <c r="C357" s="55"/>
      <c r="D357" s="55"/>
      <c r="E357" s="55"/>
      <c r="F357" s="55"/>
      <c r="G357" s="55"/>
      <c r="H357" s="55"/>
      <c r="I357" s="55"/>
    </row>
    <row r="358" spans="1:9">
      <c r="A358" s="55"/>
      <c r="B358" s="55"/>
      <c r="C358" s="55"/>
      <c r="D358" s="55"/>
      <c r="E358" s="55"/>
      <c r="F358" s="55"/>
      <c r="G358" s="55"/>
      <c r="H358" s="55"/>
      <c r="I358" s="55"/>
    </row>
    <row r="359" spans="1:9">
      <c r="A359" s="55"/>
      <c r="B359" s="55"/>
      <c r="C359" s="55"/>
      <c r="D359" s="55"/>
      <c r="E359" s="55"/>
      <c r="F359" s="55"/>
      <c r="G359" s="55"/>
      <c r="H359" s="55"/>
      <c r="I359" s="55"/>
    </row>
    <row r="360" spans="1:9">
      <c r="A360" s="55"/>
      <c r="B360" s="55"/>
      <c r="C360" s="55"/>
      <c r="D360" s="55"/>
      <c r="E360" s="55"/>
      <c r="F360" s="55"/>
      <c r="G360" s="55"/>
      <c r="H360" s="55"/>
      <c r="I360" s="55"/>
    </row>
    <row r="361" spans="1:9">
      <c r="A361" s="55"/>
      <c r="B361" s="55"/>
      <c r="C361" s="55"/>
      <c r="D361" s="55"/>
      <c r="E361" s="55"/>
      <c r="F361" s="55"/>
      <c r="G361" s="55"/>
      <c r="H361" s="55"/>
      <c r="I361" s="55"/>
    </row>
    <row r="362" spans="1:9">
      <c r="A362" s="55"/>
      <c r="B362" s="55"/>
      <c r="C362" s="55"/>
      <c r="D362" s="55"/>
      <c r="E362" s="55"/>
      <c r="F362" s="55"/>
      <c r="G362" s="55"/>
      <c r="H362" s="55"/>
      <c r="I362" s="55"/>
    </row>
    <row r="363" spans="1:9">
      <c r="A363" s="55"/>
      <c r="B363" s="55"/>
      <c r="C363" s="55"/>
      <c r="D363" s="55"/>
      <c r="E363" s="55"/>
      <c r="F363" s="55"/>
      <c r="G363" s="55"/>
      <c r="H363" s="55"/>
      <c r="I363" s="55"/>
    </row>
    <row r="364" spans="1:9">
      <c r="A364" s="55"/>
      <c r="B364" s="55"/>
      <c r="C364" s="55"/>
      <c r="D364" s="55"/>
      <c r="E364" s="55"/>
      <c r="F364" s="55"/>
      <c r="G364" s="55"/>
      <c r="H364" s="55"/>
      <c r="I364" s="55"/>
    </row>
    <row r="365" spans="1:9">
      <c r="A365" s="55"/>
      <c r="B365" s="55"/>
      <c r="C365" s="55"/>
      <c r="D365" s="55"/>
      <c r="E365" s="55"/>
      <c r="F365" s="55"/>
      <c r="G365" s="55"/>
      <c r="H365" s="55"/>
      <c r="I365" s="55"/>
    </row>
    <row r="366" spans="1:9">
      <c r="A366" s="55"/>
      <c r="B366" s="55"/>
      <c r="C366" s="55"/>
      <c r="D366" s="55"/>
      <c r="E366" s="55"/>
      <c r="F366" s="55"/>
      <c r="G366" s="55"/>
      <c r="H366" s="55"/>
      <c r="I366" s="55"/>
    </row>
    <row r="367" spans="1:9">
      <c r="A367" s="55"/>
      <c r="B367" s="55"/>
      <c r="C367" s="55"/>
      <c r="D367" s="55"/>
      <c r="E367" s="55"/>
      <c r="F367" s="55"/>
      <c r="G367" s="55"/>
      <c r="H367" s="55"/>
      <c r="I367" s="55"/>
    </row>
    <row r="368" spans="1:9">
      <c r="A368" s="55"/>
      <c r="B368" s="55"/>
      <c r="C368" s="55"/>
      <c r="D368" s="55"/>
      <c r="E368" s="55"/>
      <c r="F368" s="55"/>
      <c r="G368" s="55"/>
      <c r="H368" s="55"/>
      <c r="I368" s="55"/>
    </row>
    <row r="369" spans="1:9">
      <c r="A369" s="55"/>
      <c r="B369" s="55"/>
      <c r="C369" s="55"/>
      <c r="D369" s="55"/>
      <c r="E369" s="55"/>
      <c r="F369" s="55"/>
      <c r="G369" s="55"/>
      <c r="H369" s="55"/>
      <c r="I369" s="55"/>
    </row>
    <row r="370" spans="1:9">
      <c r="A370" s="55"/>
      <c r="B370" s="55"/>
      <c r="C370" s="55"/>
      <c r="D370" s="55"/>
      <c r="E370" s="55"/>
      <c r="F370" s="55"/>
      <c r="G370" s="55"/>
      <c r="H370" s="55"/>
      <c r="I370" s="55"/>
    </row>
    <row r="371" spans="1:9">
      <c r="A371" s="55"/>
      <c r="B371" s="55"/>
      <c r="C371" s="55"/>
      <c r="D371" s="55"/>
      <c r="E371" s="55"/>
      <c r="F371" s="55"/>
      <c r="G371" s="55"/>
      <c r="H371" s="55"/>
      <c r="I371" s="55"/>
    </row>
    <row r="372" spans="1:9">
      <c r="A372" s="55"/>
      <c r="B372" s="55"/>
      <c r="C372" s="55"/>
      <c r="D372" s="55"/>
      <c r="E372" s="55"/>
      <c r="F372" s="55"/>
      <c r="G372" s="55"/>
      <c r="H372" s="55"/>
      <c r="I372" s="55"/>
    </row>
    <row r="373" spans="1:9">
      <c r="A373" s="55"/>
      <c r="B373" s="55"/>
      <c r="C373" s="55"/>
      <c r="D373" s="55"/>
      <c r="E373" s="55"/>
      <c r="F373" s="55"/>
      <c r="G373" s="55"/>
      <c r="H373" s="55"/>
      <c r="I373" s="55"/>
    </row>
    <row r="374" spans="1:9">
      <c r="A374" s="55"/>
      <c r="B374" s="55"/>
      <c r="C374" s="55"/>
      <c r="D374" s="55"/>
      <c r="E374" s="55"/>
      <c r="F374" s="55"/>
      <c r="G374" s="55"/>
      <c r="H374" s="55"/>
      <c r="I374" s="55"/>
    </row>
    <row r="375" spans="1:9">
      <c r="A375" s="55"/>
      <c r="B375" s="55"/>
      <c r="C375" s="55"/>
      <c r="D375" s="55"/>
      <c r="E375" s="55"/>
      <c r="F375" s="55"/>
      <c r="G375" s="55"/>
      <c r="H375" s="55"/>
      <c r="I375" s="55"/>
    </row>
    <row r="376" spans="1:9">
      <c r="A376" s="55"/>
      <c r="B376" s="55"/>
      <c r="C376" s="55"/>
      <c r="D376" s="55"/>
      <c r="E376" s="55"/>
      <c r="F376" s="55"/>
      <c r="G376" s="55"/>
      <c r="H376" s="55"/>
      <c r="I376" s="55"/>
    </row>
    <row r="377" spans="1:9">
      <c r="A377" s="55"/>
      <c r="B377" s="55"/>
      <c r="C377" s="55"/>
      <c r="D377" s="55"/>
      <c r="E377" s="55"/>
      <c r="F377" s="55"/>
      <c r="G377" s="55"/>
      <c r="H377" s="55"/>
      <c r="I377" s="55"/>
    </row>
    <row r="378" spans="1:9">
      <c r="A378" s="55"/>
      <c r="B378" s="55"/>
      <c r="C378" s="55"/>
      <c r="D378" s="55"/>
      <c r="E378" s="55"/>
      <c r="F378" s="55"/>
      <c r="G378" s="55"/>
      <c r="H378" s="55"/>
      <c r="I378" s="55"/>
    </row>
    <row r="379" spans="1:9">
      <c r="A379" s="55"/>
      <c r="B379" s="55"/>
      <c r="C379" s="55"/>
      <c r="D379" s="55"/>
      <c r="E379" s="55"/>
      <c r="F379" s="55"/>
      <c r="G379" s="55"/>
      <c r="H379" s="55"/>
      <c r="I379" s="55"/>
    </row>
    <row r="380" spans="1:9">
      <c r="A380" s="55"/>
      <c r="B380" s="55"/>
      <c r="C380" s="55"/>
      <c r="D380" s="55"/>
      <c r="E380" s="55"/>
      <c r="F380" s="55"/>
      <c r="G380" s="55"/>
      <c r="H380" s="55"/>
      <c r="I380" s="55"/>
    </row>
    <row r="381" spans="1:9">
      <c r="A381" s="55"/>
      <c r="B381" s="55"/>
      <c r="C381" s="55"/>
      <c r="D381" s="55"/>
      <c r="E381" s="55"/>
      <c r="F381" s="55"/>
      <c r="G381" s="55"/>
      <c r="H381" s="55"/>
      <c r="I381" s="55"/>
    </row>
    <row r="382" spans="1:9">
      <c r="A382" s="55"/>
      <c r="B382" s="55"/>
      <c r="C382" s="55"/>
      <c r="D382" s="55"/>
      <c r="E382" s="55"/>
      <c r="F382" s="55"/>
      <c r="G382" s="55"/>
      <c r="H382" s="55"/>
      <c r="I382" s="55"/>
    </row>
    <row r="383" spans="1:9">
      <c r="A383" s="55"/>
      <c r="B383" s="55"/>
      <c r="C383" s="55"/>
      <c r="D383" s="55"/>
      <c r="E383" s="55"/>
      <c r="F383" s="55"/>
      <c r="G383" s="55"/>
      <c r="H383" s="55"/>
      <c r="I383" s="55"/>
    </row>
    <row r="384" spans="1:9">
      <c r="A384" s="55"/>
      <c r="B384" s="55"/>
      <c r="C384" s="55"/>
      <c r="D384" s="55"/>
      <c r="E384" s="55"/>
      <c r="F384" s="55"/>
      <c r="G384" s="55"/>
      <c r="H384" s="55"/>
      <c r="I384" s="55"/>
    </row>
    <row r="385" spans="1:9">
      <c r="A385" s="55"/>
      <c r="B385" s="55"/>
      <c r="C385" s="55"/>
      <c r="D385" s="55"/>
      <c r="E385" s="55"/>
      <c r="F385" s="55"/>
      <c r="G385" s="55"/>
      <c r="H385" s="55"/>
      <c r="I385" s="55"/>
    </row>
    <row r="386" spans="1:9">
      <c r="A386" s="55"/>
      <c r="B386" s="55"/>
      <c r="C386" s="55"/>
      <c r="D386" s="55"/>
      <c r="E386" s="55"/>
      <c r="F386" s="55"/>
      <c r="G386" s="55"/>
      <c r="H386" s="55"/>
      <c r="I386" s="55"/>
    </row>
    <row r="387" spans="1:9">
      <c r="A387" s="55"/>
      <c r="B387" s="55"/>
      <c r="C387" s="55"/>
      <c r="D387" s="55"/>
      <c r="E387" s="55"/>
      <c r="F387" s="55"/>
      <c r="G387" s="55"/>
      <c r="H387" s="55"/>
      <c r="I387" s="55"/>
    </row>
    <row r="388" spans="1:9">
      <c r="A388" s="55"/>
      <c r="B388" s="55"/>
      <c r="C388" s="55"/>
      <c r="D388" s="55"/>
      <c r="E388" s="55"/>
      <c r="F388" s="55"/>
      <c r="G388" s="55"/>
      <c r="H388" s="55"/>
      <c r="I388" s="55"/>
    </row>
    <row r="389" spans="1:9">
      <c r="A389" s="55"/>
      <c r="B389" s="55"/>
      <c r="C389" s="55"/>
      <c r="D389" s="55"/>
      <c r="E389" s="55"/>
      <c r="F389" s="55"/>
      <c r="G389" s="55"/>
      <c r="H389" s="55"/>
      <c r="I389" s="55"/>
    </row>
    <row r="390" spans="1:9">
      <c r="A390" s="55"/>
      <c r="B390" s="55"/>
      <c r="C390" s="55"/>
      <c r="D390" s="55"/>
      <c r="E390" s="55"/>
      <c r="F390" s="55"/>
      <c r="G390" s="55"/>
      <c r="H390" s="55"/>
      <c r="I390" s="55"/>
    </row>
    <row r="391" spans="1:9">
      <c r="A391" s="55"/>
      <c r="B391" s="55"/>
      <c r="C391" s="55"/>
      <c r="D391" s="55"/>
      <c r="E391" s="55"/>
      <c r="F391" s="55"/>
      <c r="G391" s="55"/>
      <c r="H391" s="55"/>
      <c r="I391" s="55"/>
    </row>
    <row r="392" spans="1:9">
      <c r="A392" s="55"/>
      <c r="B392" s="55"/>
      <c r="C392" s="55"/>
      <c r="D392" s="55"/>
      <c r="E392" s="55"/>
      <c r="F392" s="55"/>
      <c r="G392" s="55"/>
      <c r="H392" s="55"/>
      <c r="I392" s="55"/>
    </row>
    <row r="393" spans="1:9">
      <c r="A393" s="55"/>
      <c r="B393" s="55"/>
      <c r="C393" s="55"/>
      <c r="D393" s="55"/>
      <c r="E393" s="55"/>
      <c r="F393" s="55"/>
      <c r="G393" s="55"/>
      <c r="H393" s="55"/>
      <c r="I393" s="55"/>
    </row>
    <row r="394" spans="1:9">
      <c r="A394" s="55"/>
      <c r="B394" s="55"/>
      <c r="C394" s="55"/>
      <c r="D394" s="55"/>
      <c r="E394" s="55"/>
      <c r="F394" s="55"/>
      <c r="G394" s="55"/>
      <c r="H394" s="55"/>
      <c r="I394" s="55"/>
    </row>
    <row r="395" spans="1:9">
      <c r="A395" s="55"/>
      <c r="B395" s="55"/>
      <c r="C395" s="55"/>
      <c r="D395" s="55"/>
      <c r="E395" s="55"/>
      <c r="F395" s="55"/>
      <c r="G395" s="55"/>
      <c r="H395" s="55"/>
      <c r="I395" s="55"/>
    </row>
    <row r="396" spans="1:9">
      <c r="A396" s="55"/>
      <c r="B396" s="55"/>
      <c r="C396" s="55"/>
      <c r="D396" s="55"/>
      <c r="E396" s="55"/>
      <c r="F396" s="55"/>
      <c r="G396" s="55"/>
      <c r="H396" s="55"/>
      <c r="I396" s="55"/>
    </row>
    <row r="397" spans="1:9">
      <c r="A397" s="55"/>
      <c r="B397" s="55"/>
      <c r="C397" s="55"/>
      <c r="D397" s="55"/>
      <c r="E397" s="55"/>
      <c r="F397" s="55"/>
      <c r="G397" s="55"/>
      <c r="H397" s="55"/>
      <c r="I397" s="55"/>
    </row>
    <row r="398" spans="1:9">
      <c r="A398" s="55"/>
      <c r="B398" s="55"/>
      <c r="C398" s="55"/>
      <c r="D398" s="55"/>
      <c r="E398" s="55"/>
      <c r="F398" s="55"/>
      <c r="G398" s="55"/>
      <c r="H398" s="55"/>
      <c r="I398" s="55"/>
    </row>
    <row r="399" spans="1:9">
      <c r="A399" s="55"/>
      <c r="B399" s="55"/>
      <c r="C399" s="55"/>
      <c r="D399" s="55"/>
      <c r="E399" s="55"/>
      <c r="F399" s="55"/>
      <c r="G399" s="55"/>
      <c r="H399" s="55"/>
      <c r="I399" s="55"/>
    </row>
    <row r="400" spans="1:9">
      <c r="A400" s="55"/>
      <c r="B400" s="55"/>
      <c r="C400" s="55"/>
      <c r="D400" s="55"/>
      <c r="E400" s="55"/>
      <c r="F400" s="55"/>
      <c r="G400" s="55"/>
      <c r="H400" s="55"/>
      <c r="I400" s="55"/>
    </row>
    <row r="401" spans="1:9">
      <c r="A401" s="55"/>
      <c r="B401" s="55"/>
      <c r="C401" s="55"/>
      <c r="D401" s="55"/>
      <c r="E401" s="55"/>
      <c r="F401" s="55"/>
      <c r="G401" s="55"/>
      <c r="H401" s="55"/>
      <c r="I401" s="55"/>
    </row>
    <row r="402" spans="1:9">
      <c r="A402" s="55"/>
      <c r="B402" s="55"/>
      <c r="C402" s="55"/>
      <c r="D402" s="55"/>
      <c r="E402" s="55"/>
      <c r="F402" s="55"/>
      <c r="G402" s="55"/>
      <c r="H402" s="55"/>
      <c r="I402" s="55"/>
    </row>
    <row r="403" spans="1:9">
      <c r="A403" s="55"/>
      <c r="B403" s="55"/>
      <c r="C403" s="55"/>
      <c r="D403" s="55"/>
      <c r="E403" s="55"/>
      <c r="F403" s="55"/>
      <c r="G403" s="55"/>
      <c r="H403" s="55"/>
      <c r="I403" s="55"/>
    </row>
    <row r="404" spans="1:9">
      <c r="A404" s="55"/>
      <c r="B404" s="55"/>
      <c r="C404" s="55"/>
      <c r="D404" s="55"/>
      <c r="E404" s="55"/>
      <c r="F404" s="55"/>
      <c r="G404" s="55"/>
      <c r="H404" s="55"/>
      <c r="I404" s="55"/>
    </row>
    <row r="405" spans="1:9">
      <c r="A405" s="55"/>
      <c r="B405" s="55"/>
      <c r="C405" s="55"/>
      <c r="D405" s="55"/>
      <c r="E405" s="55"/>
      <c r="F405" s="55"/>
      <c r="G405" s="55"/>
      <c r="H405" s="55"/>
      <c r="I405" s="55"/>
    </row>
    <row r="406" spans="1:9">
      <c r="A406" s="55"/>
      <c r="B406" s="55"/>
      <c r="C406" s="55"/>
      <c r="D406" s="55"/>
      <c r="E406" s="55"/>
      <c r="F406" s="55"/>
      <c r="G406" s="55"/>
      <c r="H406" s="55"/>
      <c r="I406" s="55"/>
    </row>
    <row r="407" spans="1:9">
      <c r="A407" s="55"/>
      <c r="B407" s="55"/>
      <c r="C407" s="55"/>
      <c r="D407" s="55"/>
      <c r="E407" s="55"/>
      <c r="F407" s="55"/>
      <c r="G407" s="55"/>
      <c r="H407" s="55"/>
      <c r="I407" s="55"/>
    </row>
    <row r="408" spans="1:9">
      <c r="A408" s="55"/>
      <c r="B408" s="55"/>
      <c r="C408" s="55"/>
      <c r="D408" s="55"/>
      <c r="E408" s="55"/>
      <c r="F408" s="55"/>
      <c r="G408" s="55"/>
      <c r="H408" s="55"/>
      <c r="I408" s="55"/>
    </row>
    <row r="409" spans="1:9">
      <c r="A409" s="55"/>
      <c r="B409" s="55"/>
      <c r="C409" s="55"/>
      <c r="D409" s="55"/>
      <c r="E409" s="55"/>
      <c r="F409" s="55"/>
      <c r="G409" s="55"/>
      <c r="H409" s="55"/>
      <c r="I409" s="55"/>
    </row>
    <row r="410" spans="1:9">
      <c r="A410" s="55"/>
      <c r="B410" s="55"/>
      <c r="C410" s="55"/>
      <c r="D410" s="55"/>
      <c r="E410" s="55"/>
      <c r="F410" s="55"/>
      <c r="G410" s="55"/>
      <c r="H410" s="55"/>
      <c r="I410" s="55"/>
    </row>
    <row r="411" spans="1:9">
      <c r="A411" s="55"/>
      <c r="B411" s="55"/>
      <c r="C411" s="55"/>
      <c r="D411" s="55"/>
      <c r="E411" s="55"/>
      <c r="F411" s="55"/>
      <c r="G411" s="55"/>
      <c r="H411" s="55"/>
      <c r="I411" s="55"/>
    </row>
    <row r="412" spans="1:9">
      <c r="A412" s="55"/>
      <c r="B412" s="55"/>
      <c r="C412" s="55"/>
      <c r="D412" s="55"/>
      <c r="E412" s="55"/>
      <c r="F412" s="55"/>
      <c r="G412" s="55"/>
      <c r="H412" s="55"/>
      <c r="I412" s="55"/>
    </row>
    <row r="413" spans="1:9">
      <c r="A413" s="55"/>
      <c r="B413" s="55"/>
      <c r="C413" s="55"/>
      <c r="D413" s="55"/>
      <c r="E413" s="55"/>
      <c r="F413" s="55"/>
      <c r="G413" s="55"/>
      <c r="H413" s="55"/>
      <c r="I413" s="55"/>
    </row>
    <row r="414" spans="1:9">
      <c r="A414" s="55"/>
      <c r="B414" s="55"/>
      <c r="C414" s="55"/>
      <c r="D414" s="55"/>
      <c r="E414" s="55"/>
      <c r="F414" s="55"/>
      <c r="G414" s="55"/>
      <c r="H414" s="55"/>
      <c r="I414" s="55"/>
    </row>
    <row r="415" spans="1:9">
      <c r="A415" s="55"/>
      <c r="B415" s="55"/>
      <c r="C415" s="55"/>
      <c r="D415" s="55"/>
      <c r="E415" s="55"/>
      <c r="F415" s="55"/>
      <c r="G415" s="55"/>
      <c r="H415" s="55"/>
      <c r="I415" s="55"/>
    </row>
    <row r="416" spans="1:9">
      <c r="A416" s="55"/>
      <c r="B416" s="55"/>
      <c r="C416" s="55"/>
      <c r="D416" s="55"/>
      <c r="E416" s="55"/>
      <c r="F416" s="55"/>
      <c r="G416" s="55"/>
      <c r="H416" s="55"/>
      <c r="I416" s="55"/>
    </row>
    <row r="417" spans="1:9">
      <c r="A417" s="55"/>
      <c r="B417" s="55"/>
      <c r="C417" s="55"/>
      <c r="D417" s="55"/>
      <c r="E417" s="55"/>
      <c r="F417" s="55"/>
      <c r="G417" s="55"/>
      <c r="H417" s="55"/>
      <c r="I417" s="55"/>
    </row>
    <row r="418" spans="1:9">
      <c r="A418" s="55"/>
      <c r="B418" s="55"/>
      <c r="C418" s="55"/>
      <c r="D418" s="55"/>
      <c r="E418" s="55"/>
      <c r="F418" s="55"/>
      <c r="G418" s="55"/>
      <c r="H418" s="55"/>
      <c r="I418" s="55"/>
    </row>
    <row r="419" spans="1:9">
      <c r="A419" s="55"/>
      <c r="B419" s="55"/>
      <c r="C419" s="55"/>
      <c r="D419" s="55"/>
      <c r="E419" s="55"/>
      <c r="F419" s="55"/>
      <c r="G419" s="55"/>
      <c r="H419" s="55"/>
      <c r="I419" s="55"/>
    </row>
    <row r="420" spans="1:9">
      <c r="A420" s="55"/>
      <c r="B420" s="55"/>
      <c r="C420" s="55"/>
      <c r="D420" s="55"/>
      <c r="E420" s="55"/>
      <c r="F420" s="55"/>
      <c r="G420" s="55"/>
      <c r="H420" s="55"/>
      <c r="I420" s="55"/>
    </row>
    <row r="421" spans="1:9">
      <c r="A421" s="55"/>
      <c r="B421" s="55"/>
      <c r="C421" s="55"/>
      <c r="D421" s="55"/>
      <c r="E421" s="55"/>
      <c r="F421" s="55"/>
      <c r="G421" s="55"/>
      <c r="H421" s="55"/>
      <c r="I421" s="55"/>
    </row>
    <row r="422" spans="1:9">
      <c r="A422" s="55"/>
      <c r="B422" s="55"/>
      <c r="C422" s="55"/>
      <c r="D422" s="55"/>
      <c r="E422" s="55"/>
      <c r="F422" s="55"/>
      <c r="G422" s="55"/>
      <c r="H422" s="55"/>
      <c r="I422" s="55"/>
    </row>
    <row r="423" spans="1:9">
      <c r="A423" s="55"/>
      <c r="B423" s="55"/>
      <c r="C423" s="55"/>
      <c r="D423" s="55"/>
      <c r="E423" s="55"/>
      <c r="F423" s="55"/>
      <c r="G423" s="55"/>
      <c r="H423" s="55"/>
      <c r="I423" s="55"/>
    </row>
    <row r="424" spans="1:9">
      <c r="A424" s="55"/>
      <c r="B424" s="55"/>
      <c r="C424" s="55"/>
      <c r="D424" s="55"/>
      <c r="E424" s="55"/>
      <c r="F424" s="55"/>
      <c r="G424" s="55"/>
      <c r="H424" s="55"/>
      <c r="I424" s="55"/>
    </row>
    <row r="425" spans="1:9">
      <c r="A425" s="55"/>
      <c r="B425" s="55"/>
      <c r="C425" s="55"/>
      <c r="D425" s="55"/>
      <c r="E425" s="55"/>
      <c r="F425" s="55"/>
      <c r="G425" s="55"/>
      <c r="H425" s="55"/>
      <c r="I425" s="55"/>
    </row>
    <row r="426" spans="1:9">
      <c r="A426" s="55"/>
      <c r="B426" s="55"/>
      <c r="C426" s="55"/>
      <c r="D426" s="55"/>
      <c r="E426" s="55"/>
      <c r="F426" s="55"/>
      <c r="G426" s="55"/>
      <c r="H426" s="55"/>
      <c r="I426" s="55"/>
    </row>
    <row r="427" spans="1:9">
      <c r="A427" s="55"/>
      <c r="B427" s="55"/>
      <c r="C427" s="55"/>
      <c r="D427" s="55"/>
      <c r="E427" s="55"/>
      <c r="F427" s="55"/>
      <c r="G427" s="55"/>
      <c r="H427" s="55"/>
      <c r="I427" s="55"/>
    </row>
    <row r="428" spans="1:9">
      <c r="A428" s="55"/>
      <c r="B428" s="55"/>
      <c r="C428" s="55"/>
      <c r="D428" s="55"/>
      <c r="E428" s="55"/>
      <c r="F428" s="55"/>
      <c r="G428" s="55"/>
      <c r="H428" s="55"/>
      <c r="I428" s="55"/>
    </row>
    <row r="429" spans="1:9">
      <c r="A429" s="55"/>
      <c r="B429" s="55"/>
      <c r="C429" s="55"/>
      <c r="D429" s="55"/>
      <c r="E429" s="55"/>
      <c r="F429" s="55"/>
      <c r="G429" s="55"/>
      <c r="H429" s="55"/>
      <c r="I429" s="55"/>
    </row>
    <row r="430" spans="1:9">
      <c r="A430" s="55"/>
      <c r="B430" s="55"/>
      <c r="C430" s="55"/>
      <c r="D430" s="55"/>
      <c r="E430" s="55"/>
      <c r="F430" s="55"/>
      <c r="G430" s="55"/>
      <c r="H430" s="55"/>
      <c r="I430" s="55"/>
    </row>
    <row r="431" spans="1:9">
      <c r="A431" s="55"/>
      <c r="B431" s="55"/>
      <c r="C431" s="55"/>
      <c r="D431" s="55"/>
      <c r="E431" s="55"/>
      <c r="F431" s="55"/>
      <c r="G431" s="55"/>
      <c r="H431" s="55"/>
      <c r="I431" s="55"/>
    </row>
    <row r="432" spans="1:9">
      <c r="A432" s="55"/>
      <c r="B432" s="55"/>
      <c r="C432" s="55"/>
      <c r="D432" s="55"/>
      <c r="E432" s="55"/>
      <c r="F432" s="55"/>
      <c r="G432" s="55"/>
      <c r="H432" s="55"/>
      <c r="I432" s="55"/>
    </row>
    <row r="433" spans="1:9">
      <c r="A433" s="55"/>
      <c r="B433" s="55"/>
      <c r="C433" s="55"/>
      <c r="D433" s="55"/>
      <c r="E433" s="55"/>
      <c r="F433" s="55"/>
      <c r="G433" s="55"/>
      <c r="H433" s="55"/>
      <c r="I433" s="55"/>
    </row>
    <row r="434" spans="1:9">
      <c r="A434" s="55"/>
      <c r="B434" s="55"/>
      <c r="C434" s="55"/>
      <c r="D434" s="55"/>
      <c r="E434" s="55"/>
      <c r="F434" s="55"/>
      <c r="G434" s="55"/>
      <c r="H434" s="55"/>
      <c r="I434" s="55"/>
    </row>
    <row r="435" spans="1:9">
      <c r="A435" s="55"/>
      <c r="B435" s="55"/>
      <c r="C435" s="55"/>
      <c r="D435" s="55"/>
      <c r="E435" s="55"/>
      <c r="F435" s="55"/>
      <c r="G435" s="55"/>
      <c r="H435" s="55"/>
      <c r="I435" s="55"/>
    </row>
    <row r="436" spans="1:9">
      <c r="A436" s="55"/>
      <c r="B436" s="55"/>
      <c r="C436" s="55"/>
      <c r="D436" s="55"/>
      <c r="E436" s="55"/>
      <c r="F436" s="55"/>
      <c r="G436" s="55"/>
      <c r="H436" s="55"/>
      <c r="I436" s="55"/>
    </row>
    <row r="437" spans="1:9">
      <c r="A437" s="55"/>
      <c r="B437" s="55"/>
      <c r="C437" s="55"/>
      <c r="D437" s="55"/>
      <c r="E437" s="55"/>
      <c r="F437" s="55"/>
      <c r="G437" s="55"/>
      <c r="H437" s="55"/>
      <c r="I437" s="55"/>
    </row>
    <row r="438" spans="1:9">
      <c r="A438" s="55"/>
      <c r="B438" s="55"/>
      <c r="C438" s="55"/>
      <c r="D438" s="55"/>
      <c r="E438" s="55"/>
      <c r="F438" s="55"/>
      <c r="G438" s="55"/>
      <c r="H438" s="55"/>
      <c r="I438" s="55"/>
    </row>
    <row r="439" spans="1:9">
      <c r="A439" s="55"/>
      <c r="B439" s="55"/>
      <c r="C439" s="55"/>
      <c r="D439" s="55"/>
      <c r="E439" s="55"/>
      <c r="F439" s="55"/>
      <c r="G439" s="55"/>
      <c r="H439" s="55"/>
      <c r="I439" s="55"/>
    </row>
    <row r="440" spans="1:9">
      <c r="A440" s="55"/>
      <c r="B440" s="55"/>
      <c r="C440" s="55"/>
      <c r="D440" s="55"/>
      <c r="E440" s="55"/>
      <c r="F440" s="55"/>
      <c r="G440" s="55"/>
      <c r="H440" s="55"/>
      <c r="I440" s="55"/>
    </row>
    <row r="441" spans="1:9">
      <c r="A441" s="55"/>
      <c r="B441" s="55"/>
      <c r="C441" s="55"/>
      <c r="D441" s="55"/>
      <c r="E441" s="55"/>
      <c r="F441" s="55"/>
      <c r="G441" s="55"/>
      <c r="H441" s="55"/>
      <c r="I441" s="55"/>
    </row>
    <row r="442" spans="1:9">
      <c r="A442" s="55"/>
      <c r="B442" s="55"/>
      <c r="C442" s="55"/>
      <c r="D442" s="55"/>
      <c r="E442" s="55"/>
      <c r="F442" s="55"/>
      <c r="G442" s="55"/>
      <c r="H442" s="55"/>
      <c r="I442" s="55"/>
    </row>
    <row r="443" spans="1:9">
      <c r="A443" s="55"/>
      <c r="B443" s="55"/>
      <c r="C443" s="55"/>
      <c r="D443" s="55"/>
      <c r="E443" s="55"/>
      <c r="F443" s="55"/>
      <c r="G443" s="55"/>
      <c r="H443" s="55"/>
      <c r="I443" s="55"/>
    </row>
    <row r="444" spans="1:9">
      <c r="A444" s="55"/>
      <c r="B444" s="55"/>
      <c r="C444" s="55"/>
      <c r="D444" s="55"/>
      <c r="E444" s="55"/>
      <c r="F444" s="55"/>
      <c r="G444" s="55"/>
      <c r="H444" s="55"/>
      <c r="I444" s="55"/>
    </row>
    <row r="445" spans="1:9">
      <c r="A445" s="55"/>
      <c r="B445" s="55"/>
      <c r="C445" s="55"/>
      <c r="D445" s="55"/>
      <c r="E445" s="55"/>
      <c r="F445" s="55"/>
      <c r="G445" s="55"/>
      <c r="H445" s="55"/>
      <c r="I445" s="55"/>
    </row>
    <row r="446" spans="1:9">
      <c r="A446" s="55"/>
      <c r="B446" s="55"/>
      <c r="C446" s="55"/>
      <c r="D446" s="55"/>
      <c r="E446" s="55"/>
      <c r="F446" s="55"/>
      <c r="G446" s="55"/>
      <c r="H446" s="55"/>
      <c r="I446" s="55"/>
    </row>
    <row r="447" spans="1:9">
      <c r="A447" s="55"/>
      <c r="B447" s="55"/>
      <c r="C447" s="55"/>
      <c r="D447" s="55"/>
      <c r="E447" s="55"/>
      <c r="F447" s="55"/>
      <c r="G447" s="55"/>
      <c r="H447" s="55"/>
      <c r="I447" s="55"/>
    </row>
    <row r="448" spans="1:9">
      <c r="A448" s="55"/>
      <c r="B448" s="55"/>
      <c r="C448" s="55"/>
      <c r="D448" s="55"/>
      <c r="E448" s="55"/>
      <c r="F448" s="55"/>
      <c r="G448" s="55"/>
      <c r="H448" s="55"/>
      <c r="I448" s="55"/>
    </row>
    <row r="449" spans="1:9">
      <c r="A449" s="55"/>
      <c r="B449" s="55"/>
      <c r="C449" s="55"/>
      <c r="D449" s="55"/>
      <c r="E449" s="55"/>
      <c r="F449" s="55"/>
      <c r="G449" s="55"/>
      <c r="H449" s="55"/>
      <c r="I449" s="55"/>
    </row>
    <row r="450" spans="1:9">
      <c r="A450" s="55"/>
      <c r="B450" s="55"/>
      <c r="C450" s="55"/>
      <c r="D450" s="55"/>
      <c r="E450" s="55"/>
      <c r="F450" s="55"/>
      <c r="G450" s="55"/>
      <c r="H450" s="55"/>
      <c r="I450" s="55"/>
    </row>
    <row r="451" spans="1:9">
      <c r="A451" s="55"/>
      <c r="B451" s="55"/>
      <c r="C451" s="55"/>
      <c r="D451" s="55"/>
      <c r="E451" s="55"/>
      <c r="F451" s="55"/>
      <c r="G451" s="55"/>
      <c r="H451" s="55"/>
      <c r="I451" s="55"/>
    </row>
    <row r="452" spans="1:9">
      <c r="A452" s="55"/>
      <c r="B452" s="55"/>
      <c r="C452" s="55"/>
      <c r="D452" s="55"/>
      <c r="E452" s="55"/>
      <c r="F452" s="55"/>
      <c r="G452" s="55"/>
      <c r="H452" s="55"/>
      <c r="I452" s="55"/>
    </row>
    <row r="453" spans="1:9">
      <c r="A453" s="55"/>
      <c r="B453" s="55"/>
      <c r="C453" s="55"/>
      <c r="D453" s="55"/>
      <c r="E453" s="55"/>
      <c r="F453" s="55"/>
      <c r="G453" s="55"/>
      <c r="H453" s="55"/>
      <c r="I453" s="55"/>
    </row>
    <row r="454" spans="1:9">
      <c r="A454" s="55"/>
      <c r="B454" s="55"/>
      <c r="C454" s="55"/>
      <c r="D454" s="55"/>
      <c r="E454" s="55"/>
      <c r="F454" s="55"/>
      <c r="G454" s="55"/>
      <c r="H454" s="55"/>
      <c r="I454" s="55"/>
    </row>
    <row r="455" spans="1:9">
      <c r="A455" s="55"/>
      <c r="B455" s="55"/>
      <c r="C455" s="55"/>
      <c r="D455" s="55"/>
      <c r="E455" s="55"/>
      <c r="F455" s="55"/>
      <c r="G455" s="55"/>
      <c r="H455" s="55"/>
      <c r="I455" s="55"/>
    </row>
    <row r="456" spans="1:9">
      <c r="A456" s="55"/>
      <c r="B456" s="55"/>
      <c r="C456" s="55"/>
      <c r="D456" s="55"/>
      <c r="E456" s="55"/>
      <c r="F456" s="55"/>
      <c r="G456" s="55"/>
      <c r="H456" s="55"/>
      <c r="I456" s="55"/>
    </row>
    <row r="457" spans="1:9">
      <c r="A457" s="55"/>
      <c r="B457" s="55"/>
      <c r="C457" s="55"/>
      <c r="D457" s="55"/>
      <c r="E457" s="55"/>
      <c r="F457" s="55"/>
      <c r="G457" s="55"/>
      <c r="H457" s="55"/>
      <c r="I457" s="55"/>
    </row>
    <row r="458" spans="1:9">
      <c r="A458" s="55"/>
      <c r="B458" s="55"/>
      <c r="C458" s="55"/>
      <c r="D458" s="55"/>
      <c r="E458" s="55"/>
      <c r="F458" s="55"/>
      <c r="G458" s="55"/>
      <c r="H458" s="55"/>
      <c r="I458" s="55"/>
    </row>
    <row r="459" spans="1:9">
      <c r="A459" s="55"/>
      <c r="B459" s="55"/>
      <c r="C459" s="55"/>
      <c r="D459" s="55"/>
      <c r="E459" s="55"/>
      <c r="F459" s="55"/>
      <c r="G459" s="55"/>
      <c r="H459" s="55"/>
      <c r="I459" s="55"/>
    </row>
    <row r="460" spans="1:9">
      <c r="A460" s="55"/>
      <c r="B460" s="55"/>
      <c r="C460" s="55"/>
      <c r="D460" s="55"/>
      <c r="E460" s="55"/>
      <c r="F460" s="55"/>
      <c r="G460" s="55"/>
      <c r="H460" s="55"/>
      <c r="I460" s="55"/>
    </row>
    <row r="461" spans="1:9">
      <c r="A461" s="55"/>
      <c r="B461" s="55"/>
      <c r="C461" s="55"/>
      <c r="D461" s="55"/>
      <c r="E461" s="55"/>
      <c r="F461" s="55"/>
      <c r="G461" s="55"/>
      <c r="H461" s="55"/>
      <c r="I461" s="55"/>
    </row>
    <row r="462" spans="1:9">
      <c r="A462" s="55"/>
      <c r="B462" s="55"/>
      <c r="C462" s="55"/>
      <c r="D462" s="55"/>
      <c r="E462" s="55"/>
      <c r="F462" s="55"/>
      <c r="G462" s="55"/>
      <c r="H462" s="55"/>
      <c r="I462" s="55"/>
    </row>
    <row r="463" spans="1:9">
      <c r="A463" s="55"/>
      <c r="B463" s="55"/>
      <c r="C463" s="55"/>
      <c r="D463" s="55"/>
      <c r="E463" s="55"/>
      <c r="F463" s="55"/>
      <c r="G463" s="55"/>
      <c r="H463" s="55"/>
      <c r="I463" s="55"/>
    </row>
    <row r="464" spans="1:9">
      <c r="A464" s="55"/>
      <c r="B464" s="55"/>
      <c r="C464" s="55"/>
      <c r="D464" s="55"/>
      <c r="E464" s="55"/>
      <c r="F464" s="55"/>
      <c r="G464" s="55"/>
      <c r="H464" s="55"/>
      <c r="I464" s="55"/>
    </row>
    <row r="465" spans="1:9">
      <c r="A465" s="55"/>
      <c r="B465" s="55"/>
      <c r="C465" s="55"/>
      <c r="D465" s="55"/>
      <c r="E465" s="55"/>
      <c r="F465" s="55"/>
      <c r="G465" s="55"/>
      <c r="H465" s="55"/>
      <c r="I465" s="55"/>
    </row>
    <row r="466" spans="1:9">
      <c r="A466" s="55"/>
      <c r="B466" s="55"/>
      <c r="C466" s="55"/>
      <c r="D466" s="55"/>
      <c r="E466" s="55"/>
      <c r="F466" s="55"/>
      <c r="G466" s="55"/>
      <c r="H466" s="55"/>
      <c r="I466" s="55"/>
    </row>
    <row r="467" spans="1:9">
      <c r="A467" s="55"/>
      <c r="B467" s="55"/>
      <c r="C467" s="55"/>
      <c r="D467" s="55"/>
      <c r="E467" s="55"/>
      <c r="F467" s="55"/>
      <c r="G467" s="55"/>
      <c r="H467" s="55"/>
      <c r="I467" s="55"/>
    </row>
    <row r="468" spans="1:9">
      <c r="A468" s="55"/>
      <c r="B468" s="55"/>
      <c r="C468" s="55"/>
      <c r="D468" s="55"/>
      <c r="E468" s="55"/>
      <c r="F468" s="55"/>
      <c r="G468" s="55"/>
      <c r="H468" s="55"/>
      <c r="I468" s="55"/>
    </row>
    <row r="469" spans="1:9">
      <c r="A469" s="55"/>
      <c r="B469" s="55"/>
      <c r="C469" s="55"/>
      <c r="D469" s="55"/>
      <c r="E469" s="55"/>
      <c r="F469" s="55"/>
      <c r="G469" s="55"/>
      <c r="H469" s="55"/>
      <c r="I469" s="55"/>
    </row>
    <row r="470" spans="1:9">
      <c r="A470" s="55"/>
      <c r="B470" s="55"/>
      <c r="C470" s="55"/>
      <c r="D470" s="55"/>
      <c r="E470" s="55"/>
      <c r="F470" s="55"/>
      <c r="G470" s="55"/>
      <c r="H470" s="55"/>
      <c r="I470" s="55"/>
    </row>
    <row r="471" spans="1:9">
      <c r="A471" s="55"/>
      <c r="B471" s="55"/>
      <c r="C471" s="55"/>
      <c r="D471" s="55"/>
      <c r="E471" s="55"/>
      <c r="F471" s="55"/>
      <c r="G471" s="55"/>
      <c r="H471" s="55"/>
      <c r="I471" s="55"/>
    </row>
    <row r="472" spans="1:9">
      <c r="A472" s="55"/>
      <c r="B472" s="55"/>
      <c r="C472" s="55"/>
      <c r="D472" s="55"/>
      <c r="E472" s="55"/>
      <c r="F472" s="55"/>
      <c r="G472" s="55"/>
      <c r="H472" s="55"/>
      <c r="I472" s="55"/>
    </row>
    <row r="473" spans="1:9">
      <c r="A473" s="55"/>
      <c r="B473" s="55"/>
      <c r="C473" s="55"/>
      <c r="D473" s="55"/>
      <c r="E473" s="55"/>
      <c r="F473" s="55"/>
      <c r="G473" s="55"/>
      <c r="H473" s="55"/>
      <c r="I473" s="55"/>
    </row>
    <row r="474" spans="1:9">
      <c r="A474" s="55"/>
      <c r="B474" s="55"/>
      <c r="C474" s="55"/>
      <c r="D474" s="55"/>
      <c r="E474" s="55"/>
      <c r="F474" s="55"/>
      <c r="G474" s="55"/>
      <c r="H474" s="55"/>
      <c r="I474" s="55"/>
    </row>
    <row r="475" spans="1:9">
      <c r="A475" s="55"/>
      <c r="B475" s="55"/>
      <c r="C475" s="55"/>
      <c r="D475" s="55"/>
      <c r="E475" s="55"/>
      <c r="F475" s="55"/>
      <c r="G475" s="55"/>
      <c r="H475" s="55"/>
      <c r="I475" s="55"/>
    </row>
    <row r="476" spans="1:9">
      <c r="A476" s="55"/>
      <c r="B476" s="55"/>
      <c r="C476" s="55"/>
      <c r="D476" s="55"/>
      <c r="E476" s="55"/>
      <c r="F476" s="55"/>
      <c r="G476" s="55"/>
      <c r="H476" s="55"/>
      <c r="I476" s="55"/>
    </row>
    <row r="477" spans="1:9">
      <c r="A477" s="55"/>
      <c r="B477" s="55"/>
      <c r="C477" s="55"/>
      <c r="D477" s="55"/>
      <c r="E477" s="55"/>
      <c r="F477" s="55"/>
      <c r="G477" s="55"/>
      <c r="H477" s="55"/>
      <c r="I477" s="55"/>
    </row>
    <row r="478" spans="1:9">
      <c r="A478" s="55"/>
      <c r="B478" s="55"/>
      <c r="C478" s="55"/>
      <c r="D478" s="55"/>
      <c r="E478" s="55"/>
      <c r="F478" s="55"/>
      <c r="G478" s="55"/>
      <c r="H478" s="55"/>
      <c r="I478" s="55"/>
    </row>
    <row r="479" spans="1:9">
      <c r="A479" s="55"/>
      <c r="B479" s="55"/>
      <c r="C479" s="55"/>
      <c r="D479" s="55"/>
      <c r="E479" s="55"/>
      <c r="F479" s="55"/>
      <c r="G479" s="55"/>
      <c r="H479" s="55"/>
      <c r="I479" s="55"/>
    </row>
    <row r="480" spans="1:9">
      <c r="A480" s="55"/>
      <c r="B480" s="55"/>
      <c r="C480" s="55"/>
      <c r="D480" s="55"/>
      <c r="E480" s="55"/>
      <c r="F480" s="55"/>
      <c r="G480" s="55"/>
      <c r="H480" s="55"/>
      <c r="I480" s="55"/>
    </row>
    <row r="481" spans="1:9">
      <c r="A481" s="55"/>
      <c r="B481" s="55"/>
      <c r="C481" s="55"/>
      <c r="D481" s="55"/>
      <c r="E481" s="55"/>
      <c r="F481" s="55"/>
      <c r="G481" s="55"/>
      <c r="H481" s="55"/>
      <c r="I481" s="55"/>
    </row>
    <row r="482" spans="1:9">
      <c r="A482" s="55"/>
      <c r="B482" s="55"/>
      <c r="C482" s="55"/>
      <c r="D482" s="55"/>
      <c r="E482" s="55"/>
      <c r="F482" s="55"/>
      <c r="G482" s="55"/>
      <c r="H482" s="55"/>
      <c r="I482" s="55"/>
    </row>
    <row r="483" spans="1:9">
      <c r="A483" s="55"/>
      <c r="B483" s="55"/>
      <c r="C483" s="55"/>
      <c r="D483" s="55"/>
      <c r="E483" s="55"/>
      <c r="F483" s="55"/>
      <c r="G483" s="55"/>
      <c r="H483" s="55"/>
      <c r="I483" s="55"/>
    </row>
    <row r="484" spans="1:9">
      <c r="A484" s="55"/>
      <c r="B484" s="55"/>
      <c r="C484" s="55"/>
      <c r="D484" s="55"/>
      <c r="E484" s="55"/>
      <c r="F484" s="55"/>
      <c r="G484" s="55"/>
      <c r="H484" s="55"/>
      <c r="I484" s="55"/>
    </row>
    <row r="485" spans="1:9">
      <c r="A485" s="55"/>
      <c r="B485" s="55"/>
      <c r="C485" s="55"/>
      <c r="D485" s="55"/>
      <c r="E485" s="55"/>
      <c r="F485" s="55"/>
      <c r="G485" s="55"/>
      <c r="H485" s="55"/>
      <c r="I485" s="55"/>
    </row>
    <row r="486" spans="1:9">
      <c r="A486" s="55"/>
      <c r="B486" s="55"/>
      <c r="C486" s="55"/>
      <c r="D486" s="55"/>
      <c r="E486" s="55"/>
      <c r="F486" s="55"/>
      <c r="G486" s="55"/>
      <c r="H486" s="55"/>
      <c r="I486" s="55"/>
    </row>
    <row r="487" spans="1:9">
      <c r="A487" s="55"/>
      <c r="B487" s="55"/>
      <c r="C487" s="55"/>
      <c r="D487" s="55"/>
      <c r="E487" s="55"/>
      <c r="F487" s="55"/>
      <c r="G487" s="55"/>
      <c r="H487" s="55"/>
      <c r="I487" s="55"/>
    </row>
    <row r="488" spans="1:9">
      <c r="A488" s="55"/>
      <c r="B488" s="55"/>
      <c r="C488" s="55"/>
      <c r="D488" s="55"/>
      <c r="E488" s="55"/>
      <c r="F488" s="55"/>
      <c r="G488" s="55"/>
      <c r="H488" s="55"/>
      <c r="I488" s="55"/>
    </row>
    <row r="489" spans="1:9">
      <c r="A489" s="55"/>
      <c r="B489" s="55"/>
      <c r="C489" s="55"/>
      <c r="D489" s="55"/>
      <c r="E489" s="55"/>
      <c r="F489" s="55"/>
      <c r="G489" s="55"/>
      <c r="H489" s="55"/>
      <c r="I489" s="55"/>
    </row>
    <row r="490" spans="1:9">
      <c r="A490" s="55"/>
      <c r="B490" s="55"/>
      <c r="C490" s="55"/>
      <c r="D490" s="55"/>
      <c r="E490" s="55"/>
      <c r="F490" s="55"/>
      <c r="G490" s="55"/>
      <c r="H490" s="55"/>
      <c r="I490" s="55"/>
    </row>
    <row r="491" spans="1:9">
      <c r="A491" s="55"/>
      <c r="B491" s="55"/>
      <c r="C491" s="55"/>
      <c r="D491" s="55"/>
      <c r="E491" s="55"/>
      <c r="F491" s="55"/>
      <c r="G491" s="55"/>
      <c r="H491" s="55"/>
      <c r="I491" s="55"/>
    </row>
    <row r="492" spans="1:9">
      <c r="A492" s="55"/>
      <c r="B492" s="55"/>
      <c r="C492" s="55"/>
      <c r="D492" s="55"/>
      <c r="E492" s="55"/>
      <c r="F492" s="55"/>
      <c r="G492" s="55"/>
      <c r="H492" s="55"/>
      <c r="I492" s="55"/>
    </row>
    <row r="493" spans="1:9">
      <c r="A493" s="55"/>
      <c r="B493" s="55"/>
      <c r="C493" s="55"/>
      <c r="D493" s="55"/>
      <c r="E493" s="55"/>
      <c r="F493" s="55"/>
      <c r="G493" s="55"/>
      <c r="H493" s="55"/>
      <c r="I493" s="55"/>
    </row>
    <row r="494" spans="1:9">
      <c r="A494" s="55"/>
      <c r="B494" s="55"/>
      <c r="C494" s="55"/>
      <c r="D494" s="55"/>
      <c r="E494" s="55"/>
      <c r="F494" s="55"/>
      <c r="G494" s="55"/>
      <c r="H494" s="55"/>
      <c r="I494" s="55"/>
    </row>
    <row r="495" spans="1:9">
      <c r="A495" s="55"/>
      <c r="B495" s="55"/>
      <c r="C495" s="55"/>
      <c r="D495" s="55"/>
      <c r="E495" s="55"/>
      <c r="F495" s="55"/>
      <c r="G495" s="55"/>
      <c r="H495" s="55"/>
      <c r="I495" s="55"/>
    </row>
    <row r="496" spans="1:9">
      <c r="A496" s="55"/>
      <c r="B496" s="55"/>
      <c r="C496" s="55"/>
      <c r="D496" s="55"/>
      <c r="E496" s="55"/>
      <c r="F496" s="55"/>
      <c r="G496" s="55"/>
      <c r="H496" s="55"/>
      <c r="I496" s="55"/>
    </row>
    <row r="497" spans="1:9">
      <c r="A497" s="55"/>
      <c r="B497" s="55"/>
      <c r="C497" s="55"/>
      <c r="D497" s="55"/>
      <c r="E497" s="55"/>
      <c r="F497" s="55"/>
      <c r="G497" s="55"/>
      <c r="H497" s="55"/>
      <c r="I497" s="55"/>
    </row>
    <row r="498" spans="1:9">
      <c r="A498" s="55"/>
      <c r="B498" s="55"/>
      <c r="C498" s="55"/>
      <c r="D498" s="55"/>
      <c r="E498" s="55"/>
      <c r="F498" s="55"/>
      <c r="G498" s="55"/>
      <c r="H498" s="55"/>
      <c r="I498" s="55"/>
    </row>
    <row r="499" spans="1:9">
      <c r="A499" s="55"/>
      <c r="B499" s="55"/>
      <c r="C499" s="55"/>
      <c r="D499" s="55"/>
      <c r="E499" s="55"/>
      <c r="F499" s="55"/>
      <c r="G499" s="55"/>
      <c r="H499" s="55"/>
      <c r="I499" s="55"/>
    </row>
    <row r="500" spans="1:9">
      <c r="A500" s="55"/>
      <c r="B500" s="55"/>
      <c r="C500" s="55"/>
      <c r="D500" s="55"/>
      <c r="E500" s="55"/>
      <c r="F500" s="55"/>
      <c r="G500" s="55"/>
      <c r="H500" s="55"/>
      <c r="I500" s="55"/>
    </row>
    <row r="501" spans="1:9">
      <c r="A501" s="55"/>
      <c r="B501" s="55"/>
      <c r="C501" s="55"/>
      <c r="D501" s="55"/>
      <c r="E501" s="55"/>
      <c r="F501" s="55"/>
      <c r="G501" s="55"/>
      <c r="H501" s="55"/>
      <c r="I501" s="55"/>
    </row>
    <row r="502" spans="1:9">
      <c r="A502" s="55"/>
      <c r="B502" s="55"/>
      <c r="C502" s="55"/>
      <c r="D502" s="55"/>
      <c r="E502" s="55"/>
      <c r="F502" s="55"/>
      <c r="G502" s="55"/>
      <c r="H502" s="55"/>
      <c r="I502" s="55"/>
    </row>
    <row r="503" spans="1:9">
      <c r="A503" s="55"/>
      <c r="B503" s="55"/>
      <c r="C503" s="55"/>
      <c r="D503" s="55"/>
      <c r="E503" s="55"/>
      <c r="F503" s="55"/>
      <c r="G503" s="55"/>
      <c r="H503" s="55"/>
      <c r="I503" s="55"/>
    </row>
    <row r="504" spans="1:9">
      <c r="A504" s="55"/>
      <c r="B504" s="55"/>
      <c r="C504" s="55"/>
      <c r="D504" s="55"/>
      <c r="E504" s="55"/>
      <c r="F504" s="55"/>
      <c r="G504" s="55"/>
      <c r="H504" s="55"/>
      <c r="I504" s="55"/>
    </row>
    <row r="505" spans="1:9">
      <c r="A505" s="55"/>
      <c r="B505" s="55"/>
      <c r="C505" s="55"/>
      <c r="D505" s="55"/>
      <c r="E505" s="55"/>
      <c r="F505" s="55"/>
      <c r="G505" s="55"/>
      <c r="H505" s="55"/>
      <c r="I505" s="55"/>
    </row>
    <row r="506" spans="1:9">
      <c r="A506" s="55"/>
      <c r="B506" s="55"/>
      <c r="C506" s="55"/>
      <c r="D506" s="55"/>
      <c r="E506" s="55"/>
      <c r="F506" s="55"/>
      <c r="G506" s="55"/>
      <c r="H506" s="55"/>
      <c r="I506" s="55"/>
    </row>
    <row r="507" spans="1:9">
      <c r="A507" s="55"/>
      <c r="B507" s="55"/>
      <c r="C507" s="55"/>
      <c r="D507" s="55"/>
      <c r="E507" s="55"/>
      <c r="F507" s="55"/>
      <c r="G507" s="55"/>
      <c r="H507" s="55"/>
      <c r="I507" s="55"/>
    </row>
    <row r="508" spans="1:9">
      <c r="A508" s="55"/>
      <c r="B508" s="55"/>
      <c r="C508" s="55"/>
      <c r="D508" s="55"/>
      <c r="E508" s="55"/>
      <c r="F508" s="55"/>
      <c r="G508" s="55"/>
      <c r="H508" s="55"/>
      <c r="I508" s="55"/>
    </row>
    <row r="509" spans="1:9">
      <c r="A509" s="55"/>
      <c r="B509" s="55"/>
      <c r="C509" s="55"/>
      <c r="D509" s="55"/>
      <c r="E509" s="55"/>
      <c r="F509" s="55"/>
      <c r="G509" s="55"/>
      <c r="H509" s="55"/>
      <c r="I509" s="55"/>
    </row>
    <row r="510" spans="1:9">
      <c r="A510" s="55"/>
      <c r="B510" s="55"/>
      <c r="C510" s="55"/>
      <c r="D510" s="55"/>
      <c r="E510" s="55"/>
      <c r="F510" s="55"/>
      <c r="G510" s="55"/>
      <c r="H510" s="55"/>
      <c r="I510" s="55"/>
    </row>
    <row r="511" spans="1:9">
      <c r="A511" s="55"/>
      <c r="B511" s="55"/>
      <c r="C511" s="55"/>
      <c r="D511" s="55"/>
      <c r="E511" s="55"/>
      <c r="F511" s="55"/>
      <c r="G511" s="55"/>
      <c r="H511" s="55"/>
      <c r="I511" s="55"/>
    </row>
    <row r="512" spans="1:9">
      <c r="A512" s="55"/>
      <c r="B512" s="55"/>
      <c r="C512" s="55"/>
      <c r="D512" s="55"/>
      <c r="E512" s="55"/>
      <c r="F512" s="55"/>
      <c r="G512" s="55"/>
      <c r="H512" s="55"/>
      <c r="I512" s="55"/>
    </row>
    <row r="513" spans="1:9">
      <c r="A513" s="55"/>
      <c r="B513" s="55"/>
      <c r="C513" s="55"/>
      <c r="D513" s="55"/>
      <c r="E513" s="55"/>
      <c r="F513" s="55"/>
      <c r="G513" s="55"/>
      <c r="H513" s="55"/>
      <c r="I513" s="55"/>
    </row>
    <row r="514" spans="1:9">
      <c r="A514" s="55"/>
      <c r="B514" s="55"/>
      <c r="C514" s="55"/>
      <c r="D514" s="55"/>
      <c r="E514" s="55"/>
      <c r="F514" s="55"/>
      <c r="G514" s="55"/>
      <c r="H514" s="55"/>
      <c r="I514" s="55"/>
    </row>
    <row r="515" spans="1:9">
      <c r="A515" s="55"/>
      <c r="B515" s="55"/>
      <c r="C515" s="55"/>
      <c r="D515" s="55"/>
      <c r="E515" s="55"/>
      <c r="F515" s="55"/>
      <c r="G515" s="55"/>
      <c r="H515" s="55"/>
      <c r="I515" s="55"/>
    </row>
    <row r="516" spans="1:9">
      <c r="A516" s="55"/>
      <c r="B516" s="55"/>
      <c r="C516" s="55"/>
      <c r="D516" s="55"/>
      <c r="E516" s="55"/>
      <c r="F516" s="55"/>
      <c r="G516" s="55"/>
      <c r="H516" s="55"/>
      <c r="I516" s="55"/>
    </row>
    <row r="517" spans="1:9">
      <c r="A517" s="55"/>
      <c r="B517" s="55"/>
      <c r="C517" s="55"/>
      <c r="D517" s="55"/>
      <c r="E517" s="55"/>
      <c r="F517" s="55"/>
      <c r="G517" s="55"/>
      <c r="H517" s="55"/>
      <c r="I517" s="55"/>
    </row>
    <row r="518" spans="1:9">
      <c r="A518" s="55"/>
      <c r="B518" s="55"/>
      <c r="C518" s="55"/>
      <c r="D518" s="55"/>
      <c r="E518" s="55"/>
      <c r="F518" s="55"/>
      <c r="G518" s="55"/>
      <c r="H518" s="55"/>
      <c r="I518" s="55"/>
    </row>
    <row r="519" spans="1:9">
      <c r="A519" s="55"/>
      <c r="B519" s="55"/>
      <c r="C519" s="55"/>
      <c r="D519" s="55"/>
      <c r="E519" s="55"/>
      <c r="F519" s="55"/>
      <c r="G519" s="55"/>
      <c r="H519" s="55"/>
      <c r="I519" s="55"/>
    </row>
    <row r="520" spans="1:9">
      <c r="A520" s="55"/>
      <c r="B520" s="55"/>
      <c r="C520" s="55"/>
      <c r="D520" s="55"/>
      <c r="E520" s="55"/>
      <c r="F520" s="55"/>
      <c r="G520" s="55"/>
      <c r="H520" s="55"/>
      <c r="I520" s="55"/>
    </row>
    <row r="521" spans="1:9">
      <c r="A521" s="55"/>
      <c r="B521" s="55"/>
      <c r="C521" s="55"/>
      <c r="D521" s="55"/>
      <c r="E521" s="55"/>
      <c r="F521" s="55"/>
      <c r="G521" s="55"/>
      <c r="H521" s="55"/>
      <c r="I521" s="55"/>
    </row>
    <row r="522" spans="1:9">
      <c r="A522" s="55"/>
      <c r="B522" s="55"/>
      <c r="C522" s="55"/>
      <c r="D522" s="55"/>
      <c r="E522" s="55"/>
      <c r="F522" s="55"/>
      <c r="G522" s="55"/>
      <c r="H522" s="55"/>
      <c r="I522" s="55"/>
    </row>
    <row r="523" spans="1:9">
      <c r="A523" s="55"/>
      <c r="B523" s="55"/>
      <c r="C523" s="55"/>
      <c r="D523" s="55"/>
      <c r="E523" s="55"/>
      <c r="F523" s="55"/>
      <c r="G523" s="55"/>
      <c r="H523" s="55"/>
      <c r="I523" s="55"/>
    </row>
    <row r="524" spans="1:9">
      <c r="A524" s="55"/>
      <c r="B524" s="55"/>
      <c r="C524" s="55"/>
      <c r="D524" s="55"/>
      <c r="E524" s="55"/>
      <c r="F524" s="55"/>
      <c r="G524" s="55"/>
      <c r="H524" s="55"/>
      <c r="I524" s="55"/>
    </row>
    <row r="525" spans="1:9">
      <c r="A525" s="55"/>
      <c r="B525" s="55"/>
      <c r="C525" s="55"/>
      <c r="D525" s="55"/>
      <c r="E525" s="55"/>
      <c r="F525" s="55"/>
      <c r="G525" s="55"/>
      <c r="H525" s="55"/>
      <c r="I525" s="55"/>
    </row>
    <row r="526" spans="1:9">
      <c r="A526" s="55"/>
      <c r="B526" s="55"/>
      <c r="C526" s="55"/>
      <c r="D526" s="55"/>
      <c r="E526" s="55"/>
      <c r="F526" s="55"/>
      <c r="G526" s="55"/>
      <c r="H526" s="55"/>
      <c r="I526" s="55"/>
    </row>
    <row r="527" spans="1:9">
      <c r="A527" s="55"/>
      <c r="B527" s="55"/>
      <c r="C527" s="55"/>
      <c r="D527" s="55"/>
      <c r="E527" s="55"/>
      <c r="F527" s="55"/>
      <c r="G527" s="55"/>
      <c r="H527" s="55"/>
      <c r="I527" s="55"/>
    </row>
    <row r="528" spans="1:9">
      <c r="A528" s="55"/>
      <c r="B528" s="55"/>
      <c r="C528" s="55"/>
      <c r="D528" s="55"/>
      <c r="E528" s="55"/>
      <c r="F528" s="55"/>
      <c r="G528" s="55"/>
      <c r="H528" s="55"/>
      <c r="I528" s="55"/>
    </row>
    <row r="529" spans="1:9">
      <c r="A529" s="55"/>
      <c r="B529" s="55"/>
      <c r="C529" s="55"/>
      <c r="D529" s="55"/>
      <c r="E529" s="55"/>
      <c r="F529" s="55"/>
      <c r="G529" s="55"/>
      <c r="H529" s="55"/>
      <c r="I529" s="55"/>
    </row>
    <row r="530" spans="1:9">
      <c r="A530" s="55"/>
      <c r="B530" s="55"/>
      <c r="C530" s="55"/>
      <c r="D530" s="55"/>
      <c r="E530" s="55"/>
      <c r="F530" s="55"/>
      <c r="G530" s="55"/>
      <c r="H530" s="55"/>
      <c r="I530" s="55"/>
    </row>
    <row r="531" spans="1:9">
      <c r="A531" s="55"/>
      <c r="B531" s="55"/>
      <c r="C531" s="55"/>
      <c r="D531" s="55"/>
      <c r="E531" s="55"/>
      <c r="F531" s="55"/>
      <c r="G531" s="55"/>
      <c r="H531" s="55"/>
      <c r="I531" s="55"/>
    </row>
    <row r="532" spans="1:9">
      <c r="A532" s="55"/>
      <c r="B532" s="55"/>
      <c r="C532" s="55"/>
      <c r="D532" s="55"/>
      <c r="E532" s="55"/>
      <c r="F532" s="55"/>
      <c r="G532" s="55"/>
      <c r="H532" s="55"/>
      <c r="I532" s="55"/>
    </row>
    <row r="533" spans="1:9">
      <c r="A533" s="55"/>
      <c r="B533" s="55"/>
      <c r="C533" s="55"/>
      <c r="D533" s="55"/>
      <c r="E533" s="55"/>
      <c r="F533" s="55"/>
      <c r="G533" s="55"/>
      <c r="H533" s="55"/>
      <c r="I533" s="55"/>
    </row>
    <row r="534" spans="1:9">
      <c r="A534" s="55"/>
      <c r="B534" s="55"/>
      <c r="C534" s="55"/>
      <c r="D534" s="55"/>
      <c r="E534" s="55"/>
      <c r="F534" s="55"/>
      <c r="G534" s="55"/>
      <c r="H534" s="55"/>
      <c r="I534" s="55"/>
    </row>
    <row r="535" spans="1:9">
      <c r="A535" s="55"/>
      <c r="B535" s="55"/>
      <c r="C535" s="55"/>
      <c r="D535" s="55"/>
      <c r="E535" s="55"/>
      <c r="F535" s="55"/>
      <c r="G535" s="55"/>
      <c r="H535" s="55"/>
      <c r="I535" s="55"/>
    </row>
    <row r="536" spans="1:9">
      <c r="A536" s="55"/>
      <c r="B536" s="55"/>
      <c r="C536" s="55"/>
      <c r="D536" s="55"/>
      <c r="E536" s="55"/>
      <c r="F536" s="55"/>
      <c r="G536" s="55"/>
      <c r="H536" s="55"/>
      <c r="I536" s="55"/>
    </row>
    <row r="537" spans="1:9">
      <c r="A537" s="55"/>
      <c r="B537" s="55"/>
      <c r="C537" s="55"/>
      <c r="D537" s="55"/>
      <c r="E537" s="55"/>
      <c r="F537" s="55"/>
      <c r="G537" s="55"/>
      <c r="H537" s="55"/>
      <c r="I537" s="55"/>
    </row>
    <row r="538" spans="1:9">
      <c r="A538" s="55"/>
      <c r="B538" s="55"/>
      <c r="C538" s="55"/>
      <c r="D538" s="55"/>
      <c r="E538" s="55"/>
      <c r="F538" s="55"/>
      <c r="G538" s="55"/>
      <c r="H538" s="55"/>
      <c r="I538" s="55"/>
    </row>
    <row r="539" spans="1:9">
      <c r="A539" s="55"/>
      <c r="B539" s="55"/>
      <c r="C539" s="55"/>
      <c r="D539" s="55"/>
      <c r="E539" s="55"/>
      <c r="F539" s="55"/>
      <c r="G539" s="55"/>
      <c r="H539" s="55"/>
      <c r="I539" s="55"/>
    </row>
    <row r="540" spans="1:9">
      <c r="A540" s="55"/>
      <c r="B540" s="55"/>
      <c r="C540" s="55"/>
      <c r="D540" s="55"/>
      <c r="E540" s="55"/>
      <c r="F540" s="55"/>
      <c r="G540" s="55"/>
      <c r="H540" s="55"/>
      <c r="I540" s="55"/>
    </row>
    <row r="541" spans="1:9">
      <c r="A541" s="55"/>
      <c r="B541" s="55"/>
      <c r="C541" s="55"/>
      <c r="D541" s="55"/>
      <c r="E541" s="55"/>
      <c r="F541" s="55"/>
      <c r="G541" s="55"/>
      <c r="H541" s="55"/>
      <c r="I541" s="55"/>
    </row>
    <row r="542" spans="1:9">
      <c r="A542" s="55"/>
      <c r="B542" s="55"/>
      <c r="C542" s="55"/>
      <c r="D542" s="55"/>
      <c r="E542" s="55"/>
      <c r="F542" s="55"/>
      <c r="G542" s="55"/>
      <c r="H542" s="55"/>
      <c r="I542" s="55"/>
    </row>
    <row r="543" spans="1:9">
      <c r="A543" s="55"/>
      <c r="B543" s="55"/>
      <c r="C543" s="55"/>
      <c r="D543" s="55"/>
      <c r="E543" s="55"/>
      <c r="F543" s="55"/>
      <c r="G543" s="55"/>
      <c r="H543" s="55"/>
      <c r="I543" s="55"/>
    </row>
    <row r="544" spans="1:9">
      <c r="A544" s="55"/>
      <c r="B544" s="55"/>
      <c r="C544" s="55"/>
      <c r="D544" s="55"/>
      <c r="E544" s="55"/>
      <c r="F544" s="55"/>
      <c r="G544" s="55"/>
      <c r="H544" s="55"/>
      <c r="I544" s="55"/>
    </row>
    <row r="545" spans="1:9">
      <c r="A545" s="55"/>
      <c r="B545" s="55"/>
      <c r="C545" s="55"/>
      <c r="D545" s="55"/>
      <c r="E545" s="55"/>
      <c r="F545" s="55"/>
      <c r="G545" s="55"/>
      <c r="H545" s="55"/>
      <c r="I545" s="55"/>
    </row>
    <row r="546" spans="1:9">
      <c r="A546" s="55"/>
      <c r="B546" s="55"/>
      <c r="C546" s="55"/>
      <c r="D546" s="55"/>
      <c r="E546" s="55"/>
      <c r="F546" s="55"/>
      <c r="G546" s="55"/>
      <c r="H546" s="55"/>
      <c r="I546" s="55"/>
    </row>
    <row r="547" spans="1:9">
      <c r="A547" s="55"/>
      <c r="B547" s="55"/>
      <c r="C547" s="55"/>
      <c r="D547" s="55"/>
      <c r="E547" s="55"/>
      <c r="F547" s="55"/>
      <c r="G547" s="55"/>
      <c r="H547" s="55"/>
      <c r="I547" s="55"/>
    </row>
    <row r="548" spans="1:9">
      <c r="A548" s="55"/>
      <c r="B548" s="55"/>
      <c r="C548" s="55"/>
      <c r="D548" s="55"/>
      <c r="E548" s="55"/>
      <c r="F548" s="55"/>
      <c r="G548" s="55"/>
      <c r="H548" s="55"/>
      <c r="I548" s="55"/>
    </row>
    <row r="549" spans="1:9">
      <c r="A549" s="55"/>
      <c r="B549" s="55"/>
      <c r="C549" s="55"/>
      <c r="D549" s="55"/>
      <c r="E549" s="55"/>
      <c r="F549" s="55"/>
      <c r="G549" s="55"/>
      <c r="H549" s="55"/>
      <c r="I549" s="55"/>
    </row>
    <row r="550" spans="1:9">
      <c r="A550" s="55"/>
      <c r="B550" s="55"/>
      <c r="C550" s="55"/>
      <c r="D550" s="55"/>
      <c r="E550" s="55"/>
      <c r="F550" s="55"/>
      <c r="G550" s="55"/>
      <c r="H550" s="55"/>
      <c r="I550" s="55"/>
    </row>
    <row r="551" spans="1:9">
      <c r="A551" s="55"/>
      <c r="B551" s="55"/>
      <c r="C551" s="55"/>
      <c r="D551" s="55"/>
      <c r="E551" s="55"/>
      <c r="F551" s="55"/>
      <c r="G551" s="55"/>
      <c r="H551" s="55"/>
      <c r="I551" s="55"/>
    </row>
    <row r="552" spans="1:9">
      <c r="A552" s="55"/>
      <c r="B552" s="55"/>
      <c r="C552" s="55"/>
      <c r="D552" s="55"/>
      <c r="E552" s="55"/>
      <c r="F552" s="55"/>
      <c r="G552" s="55"/>
      <c r="H552" s="55"/>
      <c r="I552" s="55"/>
    </row>
    <row r="553" spans="1:9">
      <c r="A553" s="55"/>
      <c r="B553" s="55"/>
      <c r="C553" s="55"/>
      <c r="D553" s="55"/>
      <c r="E553" s="55"/>
      <c r="F553" s="55"/>
      <c r="G553" s="55"/>
      <c r="H553" s="55"/>
      <c r="I553" s="55"/>
    </row>
    <row r="554" spans="1:9">
      <c r="A554" s="55"/>
      <c r="B554" s="55"/>
      <c r="C554" s="55"/>
      <c r="D554" s="55"/>
      <c r="E554" s="55"/>
      <c r="F554" s="55"/>
      <c r="G554" s="55"/>
      <c r="H554" s="55"/>
      <c r="I554" s="55"/>
    </row>
    <row r="555" spans="1:9">
      <c r="A555" s="55"/>
      <c r="B555" s="55"/>
      <c r="C555" s="55"/>
      <c r="D555" s="55"/>
      <c r="E555" s="55"/>
      <c r="F555" s="55"/>
      <c r="G555" s="55"/>
      <c r="H555" s="55"/>
      <c r="I555" s="55"/>
    </row>
    <row r="556" spans="1:9">
      <c r="A556" s="55"/>
      <c r="B556" s="55"/>
      <c r="C556" s="55"/>
      <c r="D556" s="55"/>
      <c r="E556" s="55"/>
      <c r="F556" s="55"/>
      <c r="G556" s="55"/>
      <c r="H556" s="55"/>
      <c r="I556" s="55"/>
    </row>
    <row r="557" spans="1:9">
      <c r="A557" s="55"/>
      <c r="B557" s="55"/>
      <c r="C557" s="55"/>
      <c r="D557" s="55"/>
      <c r="E557" s="55"/>
      <c r="F557" s="55"/>
      <c r="G557" s="55"/>
      <c r="H557" s="55"/>
      <c r="I557" s="55"/>
    </row>
    <row r="558" spans="1:9">
      <c r="A558" s="55"/>
      <c r="B558" s="55"/>
      <c r="C558" s="55"/>
      <c r="D558" s="55"/>
      <c r="E558" s="55"/>
      <c r="F558" s="55"/>
      <c r="G558" s="55"/>
      <c r="H558" s="55"/>
      <c r="I558" s="55"/>
    </row>
    <row r="559" spans="1:9">
      <c r="A559" s="55"/>
      <c r="B559" s="55"/>
      <c r="C559" s="55"/>
      <c r="D559" s="55"/>
      <c r="E559" s="55"/>
      <c r="F559" s="55"/>
      <c r="G559" s="55"/>
      <c r="H559" s="55"/>
      <c r="I559" s="55"/>
    </row>
    <row r="560" spans="1:9">
      <c r="A560" s="55"/>
      <c r="B560" s="55"/>
      <c r="C560" s="55"/>
      <c r="D560" s="55"/>
      <c r="E560" s="55"/>
      <c r="F560" s="55"/>
      <c r="G560" s="55"/>
      <c r="H560" s="55"/>
      <c r="I560" s="55"/>
    </row>
    <row r="561" spans="1:9">
      <c r="A561" s="55"/>
      <c r="B561" s="55"/>
      <c r="C561" s="55"/>
      <c r="D561" s="55"/>
      <c r="E561" s="55"/>
      <c r="F561" s="55"/>
      <c r="G561" s="55"/>
      <c r="H561" s="55"/>
      <c r="I561" s="55"/>
    </row>
    <row r="562" spans="1:9">
      <c r="A562" s="55"/>
      <c r="B562" s="55"/>
      <c r="C562" s="55"/>
      <c r="D562" s="55"/>
      <c r="E562" s="55"/>
      <c r="F562" s="55"/>
      <c r="G562" s="55"/>
      <c r="H562" s="55"/>
      <c r="I562" s="55"/>
    </row>
    <row r="563" spans="1:9">
      <c r="A563" s="55"/>
      <c r="B563" s="55"/>
      <c r="C563" s="55"/>
      <c r="D563" s="55"/>
      <c r="E563" s="55"/>
      <c r="F563" s="55"/>
      <c r="G563" s="55"/>
      <c r="H563" s="55"/>
      <c r="I563" s="55"/>
    </row>
    <row r="564" spans="1:9">
      <c r="A564" s="55"/>
      <c r="B564" s="55"/>
      <c r="C564" s="55"/>
      <c r="D564" s="55"/>
      <c r="E564" s="55"/>
      <c r="F564" s="55"/>
      <c r="G564" s="55"/>
      <c r="H564" s="55"/>
      <c r="I564" s="55"/>
    </row>
    <row r="565" spans="1:9">
      <c r="A565" s="55"/>
      <c r="B565" s="55"/>
      <c r="C565" s="55"/>
      <c r="D565" s="55"/>
      <c r="E565" s="55"/>
      <c r="F565" s="55"/>
      <c r="G565" s="55"/>
      <c r="H565" s="55"/>
      <c r="I565" s="55"/>
    </row>
    <row r="566" spans="1:9">
      <c r="A566" s="55"/>
      <c r="B566" s="55"/>
      <c r="C566" s="55"/>
      <c r="D566" s="55"/>
      <c r="E566" s="55"/>
      <c r="F566" s="55"/>
      <c r="G566" s="55"/>
      <c r="H566" s="55"/>
      <c r="I566" s="55"/>
    </row>
    <row r="567" spans="1:9">
      <c r="A567" s="55"/>
      <c r="B567" s="55"/>
      <c r="C567" s="55"/>
      <c r="D567" s="55"/>
      <c r="E567" s="55"/>
      <c r="F567" s="55"/>
      <c r="G567" s="55"/>
      <c r="H567" s="55"/>
      <c r="I567" s="55"/>
    </row>
    <row r="568" spans="1:9">
      <c r="A568" s="55"/>
      <c r="B568" s="55"/>
      <c r="C568" s="55"/>
      <c r="D568" s="55"/>
      <c r="E568" s="55"/>
      <c r="F568" s="55"/>
      <c r="G568" s="55"/>
      <c r="H568" s="55"/>
      <c r="I568" s="55"/>
    </row>
    <row r="569" spans="1:9">
      <c r="A569" s="55"/>
      <c r="B569" s="55"/>
      <c r="C569" s="55"/>
      <c r="D569" s="55"/>
      <c r="E569" s="55"/>
      <c r="F569" s="55"/>
      <c r="G569" s="55"/>
      <c r="H569" s="55"/>
      <c r="I569" s="55"/>
    </row>
    <row r="570" spans="1:9">
      <c r="A570" s="55"/>
      <c r="B570" s="55"/>
      <c r="C570" s="55"/>
      <c r="D570" s="55"/>
      <c r="E570" s="55"/>
      <c r="F570" s="55"/>
      <c r="G570" s="55"/>
      <c r="H570" s="55"/>
      <c r="I570" s="55"/>
    </row>
    <row r="571" spans="1:9">
      <c r="A571" s="55"/>
      <c r="B571" s="55"/>
      <c r="C571" s="55"/>
      <c r="D571" s="55"/>
      <c r="E571" s="55"/>
      <c r="F571" s="55"/>
      <c r="G571" s="55"/>
      <c r="H571" s="55"/>
      <c r="I571" s="55"/>
    </row>
    <row r="572" spans="1:9">
      <c r="A572" s="55"/>
      <c r="B572" s="55"/>
      <c r="C572" s="55"/>
      <c r="D572" s="55"/>
      <c r="E572" s="55"/>
      <c r="F572" s="55"/>
      <c r="G572" s="55"/>
      <c r="H572" s="55"/>
      <c r="I572" s="55"/>
    </row>
    <row r="573" spans="1:9">
      <c r="A573" s="55"/>
      <c r="B573" s="55"/>
      <c r="C573" s="55"/>
      <c r="D573" s="55"/>
      <c r="E573" s="55"/>
      <c r="F573" s="55"/>
      <c r="G573" s="55"/>
      <c r="H573" s="55"/>
      <c r="I573" s="55"/>
    </row>
    <row r="574" spans="1:9">
      <c r="A574" s="55"/>
      <c r="B574" s="55"/>
      <c r="C574" s="55"/>
      <c r="D574" s="55"/>
      <c r="E574" s="55"/>
      <c r="F574" s="55"/>
      <c r="G574" s="55"/>
      <c r="H574" s="55"/>
      <c r="I574" s="55"/>
    </row>
    <row r="575" spans="1:9">
      <c r="A575" s="55"/>
      <c r="B575" s="55"/>
      <c r="C575" s="55"/>
      <c r="D575" s="55"/>
      <c r="E575" s="55"/>
      <c r="F575" s="55"/>
      <c r="G575" s="55"/>
      <c r="H575" s="55"/>
      <c r="I575" s="55"/>
    </row>
    <row r="576" spans="1:9">
      <c r="A576" s="55"/>
      <c r="B576" s="55"/>
      <c r="C576" s="55"/>
      <c r="D576" s="55"/>
      <c r="E576" s="55"/>
      <c r="F576" s="55"/>
      <c r="G576" s="55"/>
      <c r="H576" s="55"/>
      <c r="I576" s="55"/>
    </row>
    <row r="577" spans="1:9">
      <c r="A577" s="55"/>
      <c r="B577" s="55"/>
      <c r="C577" s="55"/>
      <c r="D577" s="55"/>
      <c r="E577" s="55"/>
      <c r="F577" s="55"/>
      <c r="G577" s="55"/>
      <c r="H577" s="55"/>
      <c r="I577" s="55"/>
    </row>
    <row r="578" spans="1:9">
      <c r="A578" s="55"/>
      <c r="B578" s="55"/>
      <c r="C578" s="55"/>
      <c r="D578" s="55"/>
      <c r="E578" s="55"/>
      <c r="F578" s="55"/>
      <c r="G578" s="55"/>
      <c r="H578" s="55"/>
      <c r="I578" s="55"/>
    </row>
    <row r="579" spans="1:9">
      <c r="A579" s="55"/>
      <c r="B579" s="55"/>
      <c r="C579" s="55"/>
      <c r="D579" s="55"/>
      <c r="E579" s="55"/>
      <c r="F579" s="55"/>
      <c r="G579" s="55"/>
      <c r="H579" s="55"/>
      <c r="I579" s="55"/>
    </row>
    <row r="580" spans="1:9">
      <c r="A580" s="55"/>
      <c r="B580" s="55"/>
      <c r="C580" s="55"/>
      <c r="D580" s="55"/>
      <c r="E580" s="55"/>
      <c r="F580" s="55"/>
      <c r="G580" s="55"/>
      <c r="H580" s="55"/>
      <c r="I580" s="55"/>
    </row>
    <row r="581" spans="1:9">
      <c r="A581" s="55"/>
      <c r="B581" s="55"/>
      <c r="C581" s="55"/>
      <c r="D581" s="55"/>
      <c r="E581" s="55"/>
      <c r="F581" s="55"/>
      <c r="G581" s="55"/>
      <c r="H581" s="55"/>
      <c r="I581" s="55"/>
    </row>
    <row r="582" spans="1:9">
      <c r="A582" s="55"/>
      <c r="B582" s="55"/>
      <c r="C582" s="55"/>
      <c r="D582" s="55"/>
      <c r="E582" s="55"/>
      <c r="F582" s="55"/>
      <c r="G582" s="55"/>
      <c r="H582" s="55"/>
      <c r="I582" s="55"/>
    </row>
    <row r="583" spans="1:9">
      <c r="A583" s="55"/>
      <c r="B583" s="55"/>
      <c r="C583" s="55"/>
      <c r="D583" s="55"/>
      <c r="E583" s="55"/>
      <c r="F583" s="55"/>
      <c r="G583" s="55"/>
      <c r="H583" s="55"/>
      <c r="I583" s="55"/>
    </row>
    <row r="584" spans="1:9">
      <c r="A584" s="55"/>
      <c r="B584" s="55"/>
      <c r="C584" s="55"/>
      <c r="D584" s="55"/>
      <c r="E584" s="55"/>
      <c r="F584" s="55"/>
      <c r="G584" s="55"/>
      <c r="H584" s="55"/>
      <c r="I584" s="55"/>
    </row>
    <row r="585" spans="1:9">
      <c r="A585" s="55"/>
      <c r="B585" s="55"/>
      <c r="C585" s="55"/>
      <c r="D585" s="55"/>
      <c r="E585" s="55"/>
      <c r="F585" s="55"/>
      <c r="G585" s="55"/>
      <c r="H585" s="55"/>
      <c r="I585" s="55"/>
    </row>
    <row r="586" spans="1:9">
      <c r="A586" s="55"/>
      <c r="B586" s="55"/>
      <c r="C586" s="55"/>
      <c r="D586" s="55"/>
      <c r="E586" s="55"/>
      <c r="F586" s="55"/>
      <c r="G586" s="55"/>
      <c r="H586" s="55"/>
      <c r="I586" s="55"/>
    </row>
    <row r="587" spans="1:9">
      <c r="A587" s="55"/>
      <c r="B587" s="55"/>
      <c r="C587" s="55"/>
      <c r="D587" s="55"/>
      <c r="E587" s="55"/>
      <c r="F587" s="55"/>
      <c r="G587" s="55"/>
      <c r="H587" s="55"/>
      <c r="I587" s="55"/>
    </row>
    <row r="588" spans="1:9">
      <c r="A588" s="55"/>
      <c r="B588" s="55"/>
      <c r="C588" s="55"/>
      <c r="D588" s="55"/>
      <c r="E588" s="55"/>
      <c r="F588" s="55"/>
      <c r="G588" s="55"/>
      <c r="H588" s="55"/>
      <c r="I588" s="55"/>
    </row>
    <row r="589" spans="1:9">
      <c r="A589" s="55"/>
      <c r="B589" s="55"/>
      <c r="C589" s="55"/>
      <c r="D589" s="55"/>
      <c r="E589" s="55"/>
      <c r="F589" s="55"/>
      <c r="G589" s="55"/>
      <c r="H589" s="55"/>
      <c r="I589" s="55"/>
    </row>
    <row r="590" spans="1:9">
      <c r="A590" s="55"/>
      <c r="B590" s="55"/>
      <c r="C590" s="55"/>
      <c r="D590" s="55"/>
      <c r="E590" s="55"/>
      <c r="F590" s="55"/>
      <c r="G590" s="55"/>
      <c r="H590" s="55"/>
      <c r="I590" s="55"/>
    </row>
    <row r="591" spans="1:9">
      <c r="A591" s="55"/>
      <c r="B591" s="55"/>
      <c r="C591" s="55"/>
      <c r="D591" s="55"/>
      <c r="E591" s="55"/>
      <c r="F591" s="55"/>
      <c r="G591" s="55"/>
      <c r="H591" s="55"/>
      <c r="I591" s="55"/>
    </row>
    <row r="592" spans="1:9">
      <c r="A592" s="55"/>
      <c r="B592" s="55"/>
      <c r="C592" s="55"/>
      <c r="D592" s="55"/>
      <c r="E592" s="55"/>
      <c r="F592" s="55"/>
      <c r="G592" s="55"/>
      <c r="H592" s="55"/>
      <c r="I592" s="55"/>
    </row>
    <row r="593" spans="1:9">
      <c r="A593" s="55"/>
      <c r="B593" s="55"/>
      <c r="C593" s="55"/>
      <c r="D593" s="55"/>
      <c r="E593" s="55"/>
      <c r="F593" s="55"/>
      <c r="G593" s="55"/>
      <c r="H593" s="55"/>
      <c r="I593" s="55"/>
    </row>
    <row r="594" spans="1:9">
      <c r="A594" s="55"/>
      <c r="B594" s="55"/>
      <c r="C594" s="55"/>
      <c r="D594" s="55"/>
      <c r="E594" s="55"/>
      <c r="F594" s="55"/>
      <c r="G594" s="55"/>
      <c r="H594" s="55"/>
      <c r="I594" s="55"/>
    </row>
    <row r="595" spans="1:9">
      <c r="A595" s="55"/>
      <c r="B595" s="55"/>
      <c r="C595" s="55"/>
      <c r="D595" s="55"/>
      <c r="E595" s="55"/>
      <c r="F595" s="55"/>
      <c r="G595" s="55"/>
      <c r="H595" s="55"/>
      <c r="I595" s="55"/>
    </row>
    <row r="596" spans="1:9">
      <c r="A596" s="55"/>
      <c r="B596" s="55"/>
      <c r="C596" s="55"/>
      <c r="D596" s="55"/>
      <c r="E596" s="55"/>
      <c r="F596" s="55"/>
      <c r="G596" s="55"/>
      <c r="H596" s="55"/>
      <c r="I596" s="55"/>
    </row>
    <row r="597" spans="1:9">
      <c r="A597" s="55"/>
      <c r="B597" s="55"/>
      <c r="C597" s="55"/>
      <c r="D597" s="55"/>
      <c r="E597" s="55"/>
      <c r="F597" s="55"/>
      <c r="G597" s="55"/>
      <c r="H597" s="55"/>
      <c r="I597" s="55"/>
    </row>
    <row r="598" spans="1:9">
      <c r="A598" s="55"/>
      <c r="B598" s="55"/>
      <c r="C598" s="55"/>
      <c r="D598" s="55"/>
      <c r="E598" s="55"/>
      <c r="F598" s="55"/>
      <c r="G598" s="55"/>
      <c r="H598" s="55"/>
      <c r="I598" s="55"/>
    </row>
    <row r="599" spans="1:9">
      <c r="A599" s="55"/>
      <c r="B599" s="55"/>
      <c r="C599" s="55"/>
      <c r="D599" s="55"/>
      <c r="E599" s="55"/>
      <c r="F599" s="55"/>
      <c r="G599" s="55"/>
      <c r="H599" s="55"/>
      <c r="I599" s="55"/>
    </row>
    <row r="600" spans="1:9">
      <c r="A600" s="55"/>
      <c r="B600" s="55"/>
      <c r="C600" s="55"/>
      <c r="D600" s="55"/>
      <c r="E600" s="55"/>
      <c r="F600" s="55"/>
      <c r="G600" s="55"/>
      <c r="H600" s="55"/>
      <c r="I600" s="55"/>
    </row>
    <row r="601" spans="1:9">
      <c r="A601" s="55"/>
      <c r="B601" s="55"/>
      <c r="C601" s="55"/>
      <c r="D601" s="55"/>
      <c r="E601" s="55"/>
      <c r="F601" s="55"/>
      <c r="G601" s="55"/>
      <c r="H601" s="55"/>
      <c r="I601" s="55"/>
    </row>
    <row r="602" spans="1:9">
      <c r="A602" s="55"/>
      <c r="B602" s="55"/>
      <c r="C602" s="55"/>
      <c r="D602" s="55"/>
      <c r="E602" s="55"/>
      <c r="F602" s="55"/>
      <c r="G602" s="55"/>
      <c r="H602" s="55"/>
      <c r="I602" s="55"/>
    </row>
    <row r="603" spans="1:9">
      <c r="A603" s="55"/>
      <c r="B603" s="55"/>
      <c r="C603" s="55"/>
      <c r="D603" s="55"/>
      <c r="E603" s="55"/>
      <c r="F603" s="55"/>
      <c r="G603" s="55"/>
      <c r="H603" s="55"/>
      <c r="I603" s="55"/>
    </row>
    <row r="604" spans="1:9">
      <c r="A604" s="55"/>
      <c r="B604" s="55"/>
      <c r="C604" s="55"/>
      <c r="D604" s="55"/>
      <c r="E604" s="55"/>
      <c r="F604" s="55"/>
      <c r="G604" s="55"/>
      <c r="H604" s="55"/>
      <c r="I604" s="55"/>
    </row>
    <row r="605" spans="1:9">
      <c r="A605" s="55"/>
      <c r="B605" s="55"/>
      <c r="C605" s="55"/>
      <c r="D605" s="55"/>
      <c r="E605" s="55"/>
      <c r="F605" s="55"/>
      <c r="G605" s="55"/>
      <c r="H605" s="55"/>
      <c r="I605" s="55"/>
    </row>
    <row r="606" spans="1:9">
      <c r="A606" s="55"/>
      <c r="B606" s="55"/>
      <c r="C606" s="55"/>
      <c r="D606" s="55"/>
      <c r="E606" s="55"/>
      <c r="F606" s="55"/>
      <c r="G606" s="55"/>
      <c r="H606" s="55"/>
      <c r="I606" s="55"/>
    </row>
    <row r="607" spans="1:9">
      <c r="A607" s="55"/>
      <c r="B607" s="55"/>
      <c r="C607" s="55"/>
      <c r="D607" s="55"/>
      <c r="E607" s="55"/>
      <c r="F607" s="55"/>
      <c r="G607" s="55"/>
      <c r="H607" s="55"/>
      <c r="I607" s="55"/>
    </row>
    <row r="608" spans="1:9">
      <c r="A608" s="55"/>
      <c r="B608" s="55"/>
      <c r="C608" s="55"/>
      <c r="D608" s="55"/>
      <c r="E608" s="55"/>
      <c r="F608" s="55"/>
      <c r="G608" s="55"/>
      <c r="H608" s="55"/>
      <c r="I608" s="55"/>
    </row>
    <row r="609" spans="1:9">
      <c r="A609" s="55"/>
      <c r="B609" s="55"/>
      <c r="C609" s="55"/>
      <c r="D609" s="55"/>
      <c r="E609" s="55"/>
      <c r="F609" s="55"/>
      <c r="G609" s="55"/>
      <c r="H609" s="55"/>
      <c r="I609" s="55"/>
    </row>
    <row r="610" spans="1:9">
      <c r="A610" s="55"/>
      <c r="B610" s="55"/>
      <c r="C610" s="55"/>
      <c r="D610" s="55"/>
      <c r="E610" s="55"/>
      <c r="F610" s="55"/>
      <c r="G610" s="55"/>
      <c r="H610" s="55"/>
      <c r="I610" s="55"/>
    </row>
    <row r="611" spans="1:9">
      <c r="A611" s="55"/>
      <c r="B611" s="55"/>
      <c r="C611" s="55"/>
      <c r="D611" s="55"/>
      <c r="E611" s="55"/>
      <c r="F611" s="55"/>
      <c r="G611" s="55"/>
      <c r="H611" s="55"/>
      <c r="I611" s="55"/>
    </row>
    <row r="612" spans="1:9">
      <c r="A612" s="55"/>
      <c r="B612" s="55"/>
      <c r="C612" s="55"/>
      <c r="D612" s="55"/>
      <c r="E612" s="55"/>
      <c r="F612" s="55"/>
      <c r="G612" s="55"/>
      <c r="H612" s="55"/>
      <c r="I612" s="55"/>
    </row>
    <row r="613" spans="1:9">
      <c r="A613" s="55"/>
      <c r="B613" s="55"/>
      <c r="C613" s="55"/>
      <c r="D613" s="55"/>
      <c r="E613" s="55"/>
      <c r="F613" s="55"/>
      <c r="G613" s="55"/>
      <c r="H613" s="55"/>
      <c r="I613" s="55"/>
    </row>
    <row r="614" spans="1:9">
      <c r="A614" s="55"/>
      <c r="B614" s="55"/>
      <c r="C614" s="55"/>
      <c r="D614" s="55"/>
      <c r="E614" s="55"/>
      <c r="F614" s="55"/>
      <c r="G614" s="55"/>
      <c r="H614" s="55"/>
      <c r="I614" s="55"/>
    </row>
    <row r="615" spans="1:9">
      <c r="A615" s="55"/>
      <c r="B615" s="55"/>
      <c r="C615" s="55"/>
      <c r="D615" s="55"/>
      <c r="E615" s="55"/>
      <c r="F615" s="55"/>
      <c r="G615" s="55"/>
      <c r="H615" s="55"/>
      <c r="I615" s="55"/>
    </row>
    <row r="616" spans="1:9">
      <c r="A616" s="55"/>
      <c r="B616" s="55"/>
      <c r="C616" s="55"/>
      <c r="D616" s="55"/>
      <c r="E616" s="55"/>
      <c r="F616" s="55"/>
      <c r="G616" s="55"/>
      <c r="H616" s="55"/>
      <c r="I616" s="55"/>
    </row>
    <row r="617" spans="1:9">
      <c r="A617" s="55"/>
      <c r="B617" s="55"/>
      <c r="C617" s="55"/>
      <c r="D617" s="55"/>
      <c r="E617" s="55"/>
      <c r="F617" s="55"/>
      <c r="G617" s="55"/>
      <c r="H617" s="55"/>
      <c r="I617" s="55"/>
    </row>
    <row r="618" spans="1:9">
      <c r="A618" s="55"/>
      <c r="B618" s="55"/>
      <c r="C618" s="55"/>
      <c r="D618" s="55"/>
      <c r="E618" s="55"/>
      <c r="F618" s="55"/>
      <c r="G618" s="55"/>
      <c r="H618" s="55"/>
      <c r="I618" s="55"/>
    </row>
    <row r="619" spans="1:9">
      <c r="A619" s="55"/>
      <c r="B619" s="55"/>
      <c r="C619" s="55"/>
      <c r="D619" s="55"/>
      <c r="E619" s="55"/>
      <c r="F619" s="55"/>
      <c r="G619" s="55"/>
      <c r="H619" s="55"/>
      <c r="I619" s="55"/>
    </row>
    <row r="620" spans="1:9">
      <c r="A620" s="55"/>
      <c r="B620" s="55"/>
      <c r="C620" s="55"/>
      <c r="D620" s="55"/>
      <c r="E620" s="55"/>
      <c r="F620" s="55"/>
      <c r="G620" s="55"/>
      <c r="H620" s="55"/>
      <c r="I620" s="55"/>
    </row>
    <row r="621" spans="1:9">
      <c r="A621" s="55"/>
      <c r="B621" s="55"/>
      <c r="C621" s="55"/>
      <c r="D621" s="55"/>
      <c r="E621" s="55"/>
      <c r="F621" s="55"/>
      <c r="G621" s="55"/>
      <c r="H621" s="55"/>
      <c r="I621" s="55"/>
    </row>
    <row r="622" spans="1:9">
      <c r="A622" s="55"/>
      <c r="B622" s="55"/>
      <c r="C622" s="55"/>
      <c r="D622" s="55"/>
      <c r="E622" s="55"/>
      <c r="F622" s="55"/>
      <c r="G622" s="55"/>
      <c r="H622" s="55"/>
      <c r="I622" s="55"/>
    </row>
    <row r="623" spans="1:9">
      <c r="A623" s="55"/>
      <c r="B623" s="55"/>
      <c r="C623" s="55"/>
      <c r="D623" s="55"/>
      <c r="E623" s="55"/>
      <c r="F623" s="55"/>
      <c r="G623" s="55"/>
      <c r="H623" s="55"/>
      <c r="I623" s="55"/>
    </row>
    <row r="624" spans="1:9">
      <c r="A624" s="55"/>
      <c r="B624" s="55"/>
      <c r="C624" s="55"/>
      <c r="D624" s="55"/>
      <c r="E624" s="55"/>
      <c r="F624" s="55"/>
      <c r="G624" s="55"/>
      <c r="H624" s="55"/>
      <c r="I624" s="55"/>
    </row>
    <row r="625" spans="1:9">
      <c r="A625" s="55"/>
      <c r="B625" s="55"/>
      <c r="C625" s="55"/>
      <c r="D625" s="55"/>
      <c r="E625" s="55"/>
      <c r="F625" s="55"/>
      <c r="G625" s="55"/>
      <c r="H625" s="55"/>
      <c r="I625" s="55"/>
    </row>
    <row r="626" spans="1:9">
      <c r="A626" s="55"/>
      <c r="B626" s="55"/>
      <c r="C626" s="55"/>
      <c r="D626" s="55"/>
      <c r="E626" s="55"/>
      <c r="F626" s="55"/>
      <c r="G626" s="55"/>
      <c r="H626" s="55"/>
      <c r="I626" s="55"/>
    </row>
    <row r="627" spans="1:9">
      <c r="A627" s="55"/>
      <c r="B627" s="55"/>
      <c r="C627" s="55"/>
      <c r="D627" s="55"/>
      <c r="E627" s="55"/>
      <c r="F627" s="55"/>
      <c r="G627" s="55"/>
      <c r="H627" s="55"/>
      <c r="I627" s="55"/>
    </row>
    <row r="628" spans="1:9">
      <c r="A628" s="55"/>
      <c r="B628" s="55"/>
      <c r="C628" s="55"/>
      <c r="D628" s="55"/>
      <c r="E628" s="55"/>
      <c r="F628" s="55"/>
      <c r="G628" s="55"/>
      <c r="H628" s="55"/>
      <c r="I628" s="55"/>
    </row>
    <row r="629" spans="1:9">
      <c r="A629" s="55"/>
      <c r="B629" s="55"/>
      <c r="C629" s="55"/>
      <c r="D629" s="55"/>
      <c r="E629" s="55"/>
      <c r="F629" s="55"/>
      <c r="G629" s="55"/>
      <c r="H629" s="55"/>
      <c r="I629" s="55"/>
    </row>
    <row r="630" spans="1:9">
      <c r="A630" s="55"/>
      <c r="B630" s="55"/>
      <c r="C630" s="55"/>
      <c r="D630" s="55"/>
      <c r="E630" s="55"/>
      <c r="F630" s="55"/>
      <c r="G630" s="55"/>
      <c r="H630" s="55"/>
      <c r="I630" s="55"/>
    </row>
    <row r="631" spans="1:9">
      <c r="A631" s="55"/>
      <c r="B631" s="55"/>
      <c r="C631" s="55"/>
      <c r="D631" s="55"/>
      <c r="E631" s="55"/>
      <c r="F631" s="55"/>
      <c r="G631" s="55"/>
      <c r="H631" s="55"/>
      <c r="I631" s="55"/>
    </row>
    <row r="632" spans="1:9">
      <c r="A632" s="55"/>
      <c r="B632" s="55"/>
      <c r="C632" s="55"/>
      <c r="D632" s="55"/>
      <c r="E632" s="55"/>
      <c r="F632" s="55"/>
      <c r="G632" s="55"/>
      <c r="H632" s="55"/>
      <c r="I632" s="55"/>
    </row>
    <row r="633" spans="1:9">
      <c r="A633" s="55"/>
      <c r="B633" s="55"/>
      <c r="C633" s="55"/>
      <c r="D633" s="55"/>
      <c r="E633" s="55"/>
      <c r="F633" s="55"/>
      <c r="G633" s="55"/>
      <c r="H633" s="55"/>
      <c r="I633" s="55"/>
    </row>
    <row r="634" spans="1:9">
      <c r="A634" s="55"/>
      <c r="B634" s="55"/>
      <c r="C634" s="55"/>
      <c r="D634" s="55"/>
      <c r="E634" s="55"/>
      <c r="F634" s="55"/>
      <c r="G634" s="55"/>
      <c r="H634" s="55"/>
      <c r="I634" s="55"/>
    </row>
    <row r="635" spans="1:9">
      <c r="A635" s="55"/>
      <c r="B635" s="55"/>
      <c r="C635" s="55"/>
      <c r="D635" s="55"/>
      <c r="E635" s="55"/>
      <c r="F635" s="55"/>
      <c r="G635" s="55"/>
      <c r="H635" s="55"/>
      <c r="I635" s="55"/>
    </row>
    <row r="636" spans="1:9">
      <c r="A636" s="55"/>
      <c r="B636" s="55"/>
      <c r="C636" s="55"/>
      <c r="D636" s="55"/>
      <c r="E636" s="55"/>
      <c r="F636" s="55"/>
      <c r="G636" s="55"/>
      <c r="H636" s="55"/>
      <c r="I636" s="55"/>
    </row>
    <row r="637" spans="1:9">
      <c r="A637" s="55"/>
      <c r="B637" s="55"/>
      <c r="C637" s="55"/>
      <c r="D637" s="55"/>
      <c r="E637" s="55"/>
      <c r="F637" s="55"/>
      <c r="G637" s="55"/>
      <c r="H637" s="55"/>
      <c r="I637" s="55"/>
    </row>
    <row r="638" spans="1:9">
      <c r="A638" s="55"/>
      <c r="B638" s="55"/>
      <c r="C638" s="55"/>
      <c r="D638" s="55"/>
      <c r="E638" s="55"/>
      <c r="F638" s="55"/>
      <c r="G638" s="55"/>
      <c r="H638" s="55"/>
      <c r="I638" s="55"/>
    </row>
    <row r="639" spans="1:9">
      <c r="A639" s="55"/>
      <c r="B639" s="55"/>
      <c r="C639" s="55"/>
      <c r="D639" s="55"/>
      <c r="E639" s="55"/>
      <c r="F639" s="55"/>
      <c r="G639" s="55"/>
      <c r="H639" s="55"/>
      <c r="I639" s="55"/>
    </row>
    <row r="640" spans="1:9">
      <c r="A640" s="55"/>
      <c r="B640" s="55"/>
      <c r="C640" s="55"/>
      <c r="D640" s="55"/>
      <c r="E640" s="55"/>
      <c r="F640" s="55"/>
      <c r="G640" s="55"/>
      <c r="H640" s="55"/>
      <c r="I640" s="55"/>
    </row>
    <row r="641" spans="1:9">
      <c r="A641" s="55"/>
      <c r="B641" s="55"/>
      <c r="C641" s="55"/>
      <c r="D641" s="55"/>
      <c r="E641" s="55"/>
      <c r="F641" s="55"/>
      <c r="G641" s="55"/>
      <c r="H641" s="55"/>
      <c r="I641" s="55"/>
    </row>
    <row r="642" spans="1:9">
      <c r="A642" s="55"/>
      <c r="B642" s="55"/>
      <c r="C642" s="55"/>
      <c r="D642" s="55"/>
      <c r="E642" s="55"/>
      <c r="F642" s="55"/>
      <c r="G642" s="55"/>
      <c r="H642" s="55"/>
      <c r="I642" s="55"/>
    </row>
    <row r="643" spans="1:9">
      <c r="A643" s="55"/>
      <c r="B643" s="55"/>
      <c r="C643" s="55"/>
      <c r="D643" s="55"/>
      <c r="E643" s="55"/>
      <c r="F643" s="55"/>
      <c r="G643" s="55"/>
      <c r="H643" s="55"/>
      <c r="I643" s="55"/>
    </row>
    <row r="644" spans="1:9">
      <c r="A644" s="55"/>
      <c r="B644" s="55"/>
      <c r="C644" s="55"/>
      <c r="D644" s="55"/>
      <c r="E644" s="55"/>
      <c r="F644" s="55"/>
      <c r="G644" s="55"/>
      <c r="H644" s="55"/>
      <c r="I644" s="55"/>
    </row>
    <row r="645" spans="1:9">
      <c r="A645" s="55"/>
      <c r="B645" s="55"/>
      <c r="C645" s="55"/>
      <c r="D645" s="55"/>
      <c r="E645" s="55"/>
      <c r="F645" s="55"/>
      <c r="G645" s="55"/>
      <c r="H645" s="55"/>
      <c r="I645" s="55"/>
    </row>
    <row r="646" spans="1:9">
      <c r="A646" s="55"/>
      <c r="B646" s="55"/>
      <c r="C646" s="55"/>
      <c r="D646" s="55"/>
      <c r="E646" s="55"/>
      <c r="F646" s="55"/>
      <c r="G646" s="55"/>
      <c r="H646" s="55"/>
      <c r="I646" s="55"/>
    </row>
    <row r="647" spans="1:9">
      <c r="A647" s="55"/>
      <c r="B647" s="55"/>
      <c r="C647" s="55"/>
      <c r="D647" s="55"/>
      <c r="E647" s="55"/>
      <c r="F647" s="55"/>
      <c r="G647" s="55"/>
      <c r="H647" s="55"/>
      <c r="I647" s="55"/>
    </row>
    <row r="648" spans="1:9">
      <c r="A648" s="55"/>
      <c r="B648" s="55"/>
      <c r="C648" s="55"/>
      <c r="D648" s="55"/>
      <c r="E648" s="55"/>
      <c r="F648" s="55"/>
      <c r="G648" s="55"/>
      <c r="H648" s="55"/>
      <c r="I648" s="55"/>
    </row>
    <row r="649" spans="1:9">
      <c r="A649" s="55"/>
      <c r="B649" s="55"/>
      <c r="C649" s="55"/>
      <c r="D649" s="55"/>
      <c r="E649" s="55"/>
      <c r="F649" s="55"/>
      <c r="G649" s="55"/>
      <c r="H649" s="55"/>
      <c r="I649" s="55"/>
    </row>
    <row r="650" spans="1:9">
      <c r="A650" s="55"/>
      <c r="B650" s="55"/>
      <c r="C650" s="55"/>
      <c r="D650" s="55"/>
      <c r="E650" s="55"/>
      <c r="F650" s="55"/>
      <c r="G650" s="55"/>
      <c r="H650" s="55"/>
      <c r="I650" s="55"/>
    </row>
    <row r="651" spans="1:9">
      <c r="A651" s="55"/>
      <c r="B651" s="55"/>
      <c r="C651" s="55"/>
      <c r="D651" s="55"/>
      <c r="E651" s="55"/>
      <c r="F651" s="55"/>
      <c r="G651" s="55"/>
      <c r="H651" s="55"/>
      <c r="I651" s="55"/>
    </row>
    <row r="652" spans="1:9">
      <c r="A652" s="55"/>
      <c r="B652" s="55"/>
      <c r="C652" s="55"/>
      <c r="D652" s="55"/>
      <c r="E652" s="55"/>
      <c r="F652" s="55"/>
      <c r="G652" s="55"/>
      <c r="H652" s="55"/>
      <c r="I652" s="55"/>
    </row>
    <row r="653" spans="1:9">
      <c r="A653" s="55"/>
      <c r="B653" s="55"/>
      <c r="C653" s="55"/>
      <c r="D653" s="55"/>
      <c r="E653" s="55"/>
      <c r="F653" s="55"/>
      <c r="G653" s="55"/>
      <c r="H653" s="55"/>
      <c r="I653" s="55"/>
    </row>
    <row r="654" spans="1:9">
      <c r="A654" s="55"/>
      <c r="B654" s="55"/>
      <c r="C654" s="55"/>
      <c r="D654" s="55"/>
      <c r="E654" s="55"/>
      <c r="F654" s="55"/>
      <c r="G654" s="55"/>
      <c r="H654" s="55"/>
      <c r="I654" s="55"/>
    </row>
  </sheetData>
  <mergeCells count="103">
    <mergeCell ref="A57:B57"/>
    <mergeCell ref="A58:B58"/>
    <mergeCell ref="A59:B59"/>
    <mergeCell ref="A60:B60"/>
    <mergeCell ref="A61:B61"/>
    <mergeCell ref="A52:B52"/>
    <mergeCell ref="A53:B53"/>
    <mergeCell ref="A54:B54"/>
    <mergeCell ref="A55:B55"/>
    <mergeCell ref="A56:B56"/>
    <mergeCell ref="A51:B51"/>
    <mergeCell ref="A62:B62"/>
    <mergeCell ref="A103:B103"/>
    <mergeCell ref="A110:B110"/>
    <mergeCell ref="F110:G110"/>
    <mergeCell ref="A91:B91"/>
    <mergeCell ref="A92:B92"/>
    <mergeCell ref="A120:I120"/>
    <mergeCell ref="A121:I121"/>
    <mergeCell ref="A118:I118"/>
    <mergeCell ref="A114:I114"/>
    <mergeCell ref="A115:I115"/>
    <mergeCell ref="A116:I116"/>
    <mergeCell ref="A93:B93"/>
    <mergeCell ref="A68:B68"/>
    <mergeCell ref="A71:B71"/>
    <mergeCell ref="A72:B72"/>
    <mergeCell ref="A73:B73"/>
    <mergeCell ref="A74:B74"/>
    <mergeCell ref="A63:B63"/>
    <mergeCell ref="A64:B64"/>
    <mergeCell ref="A65:B65"/>
    <mergeCell ref="A66:B66"/>
    <mergeCell ref="A67:B67"/>
    <mergeCell ref="A96:B96"/>
    <mergeCell ref="A97:B97"/>
    <mergeCell ref="A98:B98"/>
    <mergeCell ref="A99:B99"/>
    <mergeCell ref="A100:B100"/>
    <mergeCell ref="A101:B101"/>
    <mergeCell ref="A102:B102"/>
    <mergeCell ref="A112:I112"/>
    <mergeCell ref="A109:B109"/>
    <mergeCell ref="A49:B49"/>
    <mergeCell ref="A50:B50"/>
    <mergeCell ref="A29:I29"/>
    <mergeCell ref="A35:I35"/>
    <mergeCell ref="A41:I41"/>
    <mergeCell ref="C43:I43"/>
    <mergeCell ref="B1:I1"/>
    <mergeCell ref="A3:I3"/>
    <mergeCell ref="A11:I11"/>
    <mergeCell ref="A5:B5"/>
    <mergeCell ref="A6:B6"/>
    <mergeCell ref="A7:B7"/>
    <mergeCell ref="A8:B8"/>
    <mergeCell ref="D5:I5"/>
    <mergeCell ref="D6:I6"/>
    <mergeCell ref="D7:I7"/>
    <mergeCell ref="D8:I8"/>
    <mergeCell ref="A9:B9"/>
    <mergeCell ref="D9:I9"/>
    <mergeCell ref="C45:I45"/>
    <mergeCell ref="A47:I47"/>
    <mergeCell ref="D38:I38"/>
    <mergeCell ref="A15:A17"/>
    <mergeCell ref="D32:I32"/>
    <mergeCell ref="A20:I20"/>
    <mergeCell ref="F22:I22"/>
    <mergeCell ref="F23:I23"/>
    <mergeCell ref="F24:I24"/>
    <mergeCell ref="C44:I44"/>
    <mergeCell ref="F25:I25"/>
    <mergeCell ref="F26:I26"/>
    <mergeCell ref="F27:I27"/>
    <mergeCell ref="D31:I31"/>
    <mergeCell ref="C33:I33"/>
    <mergeCell ref="D37:I37"/>
    <mergeCell ref="C39:I39"/>
    <mergeCell ref="A70:B70"/>
    <mergeCell ref="A104:B104"/>
    <mergeCell ref="A105:B105"/>
    <mergeCell ref="A106:B106"/>
    <mergeCell ref="A107:B107"/>
    <mergeCell ref="A108:B108"/>
    <mergeCell ref="A85:B85"/>
    <mergeCell ref="A86:B86"/>
    <mergeCell ref="A87:B87"/>
    <mergeCell ref="A88:B88"/>
    <mergeCell ref="A89:B89"/>
    <mergeCell ref="A80:B80"/>
    <mergeCell ref="A81:B81"/>
    <mergeCell ref="A82:B82"/>
    <mergeCell ref="A83:B83"/>
    <mergeCell ref="A84:B84"/>
    <mergeCell ref="A75:B75"/>
    <mergeCell ref="A76:B76"/>
    <mergeCell ref="A77:B77"/>
    <mergeCell ref="A78:B78"/>
    <mergeCell ref="A79:B79"/>
    <mergeCell ref="A94:B94"/>
    <mergeCell ref="A95:B95"/>
    <mergeCell ref="A90:B90"/>
  </mergeCells>
  <pageMargins left="0.23622047244094491" right="0.23622047244094491" top="0.74803149606299213" bottom="0.74803149606299213" header="0.31496062992125984" footer="0.31496062992125984"/>
  <pageSetup paperSize="9" firstPageNumber="123" fitToHeight="4"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K28" sqref="K28"/>
    </sheetView>
  </sheetViews>
  <sheetFormatPr defaultColWidth="6.5" defaultRowHeight="8.2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2" customFormat="1" ht="15.75">
      <c r="A1" s="2317" t="s">
        <v>126</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3" spans="1:24" ht="9.75">
      <c r="A3" s="2405" t="s">
        <v>40</v>
      </c>
      <c r="B3" s="2401" t="s">
        <v>41</v>
      </c>
      <c r="C3" s="2406"/>
      <c r="D3" s="2401" t="s">
        <v>42</v>
      </c>
      <c r="E3" s="2402" t="s">
        <v>34</v>
      </c>
      <c r="F3" s="2402"/>
      <c r="G3" s="2402"/>
      <c r="H3" s="2402"/>
      <c r="I3" s="2402"/>
      <c r="J3" s="2402" t="s">
        <v>39</v>
      </c>
      <c r="K3" s="2402"/>
      <c r="L3" s="2402"/>
      <c r="M3" s="2402"/>
      <c r="N3" s="2402"/>
      <c r="O3" s="2402" t="s">
        <v>43</v>
      </c>
      <c r="P3" s="2402"/>
      <c r="Q3" s="2402"/>
      <c r="R3" s="2402"/>
      <c r="S3" s="2402"/>
      <c r="T3" s="2402" t="s">
        <v>38</v>
      </c>
      <c r="U3" s="2402"/>
      <c r="V3" s="2402"/>
      <c r="W3" s="2402"/>
      <c r="X3" s="2402"/>
    </row>
    <row r="4" spans="1:24" ht="9.75">
      <c r="A4" s="2406"/>
      <c r="B4" s="2406"/>
      <c r="C4" s="2406"/>
      <c r="D4" s="2401"/>
      <c r="E4" s="2404" t="s">
        <v>44</v>
      </c>
      <c r="F4" s="2316" t="s">
        <v>340</v>
      </c>
      <c r="G4" s="2316"/>
      <c r="H4" s="2316"/>
      <c r="I4" s="2405" t="s">
        <v>341</v>
      </c>
      <c r="J4" s="2404" t="s">
        <v>44</v>
      </c>
      <c r="K4" s="2316" t="s">
        <v>340</v>
      </c>
      <c r="L4" s="2316"/>
      <c r="M4" s="2316"/>
      <c r="N4" s="2405" t="s">
        <v>341</v>
      </c>
      <c r="O4" s="2404" t="s">
        <v>44</v>
      </c>
      <c r="P4" s="2316" t="s">
        <v>340</v>
      </c>
      <c r="Q4" s="2316"/>
      <c r="R4" s="2316"/>
      <c r="S4" s="2405" t="s">
        <v>341</v>
      </c>
      <c r="T4" s="2404" t="s">
        <v>44</v>
      </c>
      <c r="U4" s="2316" t="s">
        <v>340</v>
      </c>
      <c r="V4" s="2316"/>
      <c r="W4" s="2316"/>
      <c r="X4" s="2405" t="s">
        <v>341</v>
      </c>
    </row>
    <row r="5" spans="1:24" ht="9.75">
      <c r="A5" s="2406"/>
      <c r="B5" s="2406"/>
      <c r="C5" s="2406"/>
      <c r="D5" s="2401"/>
      <c r="E5" s="2404"/>
      <c r="F5" s="551" t="s">
        <v>35</v>
      </c>
      <c r="G5" s="551" t="s">
        <v>36</v>
      </c>
      <c r="H5" s="551" t="s">
        <v>37</v>
      </c>
      <c r="I5" s="2405"/>
      <c r="J5" s="2404"/>
      <c r="K5" s="551" t="s">
        <v>35</v>
      </c>
      <c r="L5" s="551" t="s">
        <v>36</v>
      </c>
      <c r="M5" s="551" t="s">
        <v>37</v>
      </c>
      <c r="N5" s="2405"/>
      <c r="O5" s="2404"/>
      <c r="P5" s="551" t="s">
        <v>35</v>
      </c>
      <c r="Q5" s="551" t="s">
        <v>36</v>
      </c>
      <c r="R5" s="551" t="s">
        <v>37</v>
      </c>
      <c r="S5" s="2405"/>
      <c r="T5" s="2404"/>
      <c r="U5" s="551" t="s">
        <v>35</v>
      </c>
      <c r="V5" s="551" t="s">
        <v>36</v>
      </c>
      <c r="W5" s="551" t="s">
        <v>37</v>
      </c>
      <c r="X5" s="2405"/>
    </row>
    <row r="6" spans="1:24" ht="9.75">
      <c r="A6" s="559" t="s">
        <v>0</v>
      </c>
      <c r="B6" s="2320" t="s">
        <v>1</v>
      </c>
      <c r="C6" s="2320"/>
      <c r="D6" s="553" t="s">
        <v>25</v>
      </c>
      <c r="E6" s="554">
        <v>10884006</v>
      </c>
      <c r="F6" s="554">
        <v>11727086.049999999</v>
      </c>
      <c r="G6" s="554">
        <v>11539819.779999999</v>
      </c>
      <c r="H6" s="552">
        <v>98.403130417892697</v>
      </c>
      <c r="I6" s="554">
        <v>10918532</v>
      </c>
      <c r="J6" s="554">
        <v>1795870</v>
      </c>
      <c r="K6" s="554">
        <v>2723669.45</v>
      </c>
      <c r="L6" s="554">
        <v>2726551.18</v>
      </c>
      <c r="M6" s="552">
        <v>100.10580322072488</v>
      </c>
      <c r="N6" s="554">
        <v>2496337</v>
      </c>
      <c r="O6" s="554">
        <v>9088136</v>
      </c>
      <c r="P6" s="554">
        <v>9003416.5999999996</v>
      </c>
      <c r="Q6" s="554">
        <v>8813268.5999999996</v>
      </c>
      <c r="R6" s="552">
        <v>97.888046189043393</v>
      </c>
      <c r="S6" s="554">
        <v>8422196</v>
      </c>
      <c r="T6" s="554">
        <v>15000</v>
      </c>
      <c r="U6" s="554">
        <v>15000</v>
      </c>
      <c r="V6" s="554">
        <v>0</v>
      </c>
      <c r="W6" s="552">
        <v>0</v>
      </c>
      <c r="X6" s="554">
        <v>0</v>
      </c>
    </row>
    <row r="7" spans="1:24" ht="9.75">
      <c r="A7" s="560" t="s">
        <v>2</v>
      </c>
      <c r="B7" s="2305" t="s">
        <v>46</v>
      </c>
      <c r="C7" s="2305"/>
      <c r="D7" s="553" t="s">
        <v>25</v>
      </c>
      <c r="E7" s="561">
        <v>445500</v>
      </c>
      <c r="F7" s="561">
        <v>350214.6</v>
      </c>
      <c r="G7" s="561">
        <v>352726.1</v>
      </c>
      <c r="H7" s="562">
        <v>100.717131724377</v>
      </c>
      <c r="I7" s="561">
        <v>444554</v>
      </c>
      <c r="J7" s="563">
        <v>445500</v>
      </c>
      <c r="K7" s="564">
        <v>340500</v>
      </c>
      <c r="L7" s="564">
        <v>343011.5</v>
      </c>
      <c r="M7" s="562">
        <v>100.73759177679882</v>
      </c>
      <c r="N7" s="564">
        <v>444554</v>
      </c>
      <c r="O7" s="564"/>
      <c r="P7" s="564">
        <v>9714.6</v>
      </c>
      <c r="Q7" s="564">
        <v>9714.6</v>
      </c>
      <c r="R7" s="562"/>
      <c r="S7" s="564"/>
      <c r="T7" s="564">
        <v>15000</v>
      </c>
      <c r="U7" s="564">
        <v>15000</v>
      </c>
      <c r="V7" s="564">
        <v>0</v>
      </c>
      <c r="W7" s="562">
        <v>0</v>
      </c>
      <c r="X7" s="564"/>
    </row>
    <row r="8" spans="1:24" ht="9.75">
      <c r="A8" s="565" t="s">
        <v>3</v>
      </c>
      <c r="B8" s="2308" t="s">
        <v>47</v>
      </c>
      <c r="C8" s="2308"/>
      <c r="D8" s="553" t="s">
        <v>25</v>
      </c>
      <c r="E8" s="561">
        <v>370</v>
      </c>
      <c r="F8" s="561">
        <v>370</v>
      </c>
      <c r="G8" s="561">
        <v>740.23</v>
      </c>
      <c r="H8" s="562">
        <v>200.06216216216214</v>
      </c>
      <c r="I8" s="561">
        <v>403</v>
      </c>
      <c r="J8" s="566">
        <v>370</v>
      </c>
      <c r="K8" s="561">
        <v>370</v>
      </c>
      <c r="L8" s="561">
        <v>740.23</v>
      </c>
      <c r="M8" s="562">
        <v>200.06216216216214</v>
      </c>
      <c r="N8" s="561">
        <v>403</v>
      </c>
      <c r="O8" s="561"/>
      <c r="P8" s="561"/>
      <c r="Q8" s="561"/>
      <c r="R8" s="562"/>
      <c r="S8" s="561"/>
      <c r="T8" s="561"/>
      <c r="U8" s="561"/>
      <c r="V8" s="561"/>
      <c r="W8" s="562"/>
      <c r="X8" s="561"/>
    </row>
    <row r="9" spans="1:24" ht="9.75">
      <c r="A9" s="565" t="s">
        <v>4</v>
      </c>
      <c r="B9" s="567" t="s">
        <v>62</v>
      </c>
      <c r="C9" s="568"/>
      <c r="D9" s="553" t="s">
        <v>25</v>
      </c>
      <c r="E9" s="561">
        <v>10438136</v>
      </c>
      <c r="F9" s="561">
        <v>11376501.449999999</v>
      </c>
      <c r="G9" s="561">
        <v>11186353.449999999</v>
      </c>
      <c r="H9" s="562">
        <v>98.328589849562235</v>
      </c>
      <c r="I9" s="561">
        <v>10473575</v>
      </c>
      <c r="J9" s="566">
        <v>1350000</v>
      </c>
      <c r="K9" s="561">
        <v>2382799.4500000002</v>
      </c>
      <c r="L9" s="561">
        <v>2382799.4500000002</v>
      </c>
      <c r="M9" s="562">
        <v>100</v>
      </c>
      <c r="N9" s="561">
        <v>2051380</v>
      </c>
      <c r="O9" s="561">
        <v>9088136</v>
      </c>
      <c r="P9" s="561">
        <v>8993702</v>
      </c>
      <c r="Q9" s="561">
        <v>8803554</v>
      </c>
      <c r="R9" s="562">
        <v>97.885764949739269</v>
      </c>
      <c r="S9" s="561">
        <v>8422196</v>
      </c>
      <c r="T9" s="561"/>
      <c r="U9" s="561"/>
      <c r="V9" s="561"/>
      <c r="W9" s="562"/>
      <c r="X9" s="561"/>
    </row>
    <row r="10" spans="1:24" ht="9.75">
      <c r="A10" s="559" t="s">
        <v>5</v>
      </c>
      <c r="B10" s="2320" t="s">
        <v>7</v>
      </c>
      <c r="C10" s="2320"/>
      <c r="D10" s="553" t="s">
        <v>25</v>
      </c>
      <c r="E10" s="555">
        <v>0</v>
      </c>
      <c r="F10" s="555">
        <v>108332</v>
      </c>
      <c r="G10" s="555">
        <v>108332</v>
      </c>
      <c r="H10" s="552"/>
      <c r="I10" s="555"/>
      <c r="J10" s="556"/>
      <c r="K10" s="555">
        <v>108332</v>
      </c>
      <c r="L10" s="555">
        <v>108332</v>
      </c>
      <c r="M10" s="552"/>
      <c r="N10" s="555"/>
      <c r="O10" s="555"/>
      <c r="P10" s="555"/>
      <c r="Q10" s="555"/>
      <c r="R10" s="552"/>
      <c r="S10" s="555"/>
      <c r="T10" s="555"/>
      <c r="U10" s="555"/>
      <c r="V10" s="555"/>
      <c r="W10" s="552"/>
      <c r="X10" s="555"/>
    </row>
    <row r="11" spans="1:24" ht="9.75">
      <c r="A11" s="559" t="s">
        <v>6</v>
      </c>
      <c r="B11" s="2320" t="s">
        <v>9</v>
      </c>
      <c r="C11" s="2320"/>
      <c r="D11" s="553" t="s">
        <v>25</v>
      </c>
      <c r="E11" s="554">
        <v>10884006</v>
      </c>
      <c r="F11" s="554">
        <v>11727086.450000001</v>
      </c>
      <c r="G11" s="554">
        <v>11357544.48</v>
      </c>
      <c r="H11" s="552">
        <v>96.848816868745772</v>
      </c>
      <c r="I11" s="554">
        <v>10860886</v>
      </c>
      <c r="J11" s="554">
        <v>1795870</v>
      </c>
      <c r="K11" s="554">
        <v>2723669.45</v>
      </c>
      <c r="L11" s="554">
        <v>2544275.88</v>
      </c>
      <c r="M11" s="552">
        <v>93.413533716435367</v>
      </c>
      <c r="N11" s="554">
        <v>2438691</v>
      </c>
      <c r="O11" s="554">
        <v>9088136</v>
      </c>
      <c r="P11" s="554">
        <v>9003417</v>
      </c>
      <c r="Q11" s="554">
        <v>8813268.5999999996</v>
      </c>
      <c r="R11" s="552">
        <v>97.88804184011471</v>
      </c>
      <c r="S11" s="554">
        <v>8422196</v>
      </c>
      <c r="T11" s="554">
        <v>10000</v>
      </c>
      <c r="U11" s="554">
        <v>10000</v>
      </c>
      <c r="V11" s="554">
        <v>0</v>
      </c>
      <c r="W11" s="552">
        <v>0</v>
      </c>
      <c r="X11" s="554">
        <v>0</v>
      </c>
    </row>
    <row r="12" spans="1:24" ht="9.75">
      <c r="A12" s="569" t="s">
        <v>8</v>
      </c>
      <c r="B12" s="2321" t="s">
        <v>28</v>
      </c>
      <c r="C12" s="2321"/>
      <c r="D12" s="553" t="s">
        <v>25</v>
      </c>
      <c r="E12" s="561">
        <v>350636</v>
      </c>
      <c r="F12" s="561">
        <v>374899.66</v>
      </c>
      <c r="G12" s="561">
        <v>315826.76</v>
      </c>
      <c r="H12" s="562">
        <v>84.243010516467265</v>
      </c>
      <c r="I12" s="561">
        <v>317784</v>
      </c>
      <c r="J12" s="570">
        <v>271000</v>
      </c>
      <c r="K12" s="571">
        <v>295263.65999999997</v>
      </c>
      <c r="L12" s="571">
        <v>282799.76</v>
      </c>
      <c r="M12" s="562">
        <v>95.778721973438934</v>
      </c>
      <c r="N12" s="571">
        <v>265984</v>
      </c>
      <c r="O12" s="571">
        <v>79636</v>
      </c>
      <c r="P12" s="571">
        <v>79636</v>
      </c>
      <c r="Q12" s="571">
        <v>33027</v>
      </c>
      <c r="R12" s="562">
        <v>41.472449645888794</v>
      </c>
      <c r="S12" s="571">
        <v>51800</v>
      </c>
      <c r="T12" s="571"/>
      <c r="U12" s="571"/>
      <c r="V12" s="571"/>
      <c r="W12" s="562"/>
      <c r="X12" s="572"/>
    </row>
    <row r="13" spans="1:24" ht="9.75">
      <c r="A13" s="560" t="s">
        <v>10</v>
      </c>
      <c r="B13" s="2305" t="s">
        <v>29</v>
      </c>
      <c r="C13" s="2305"/>
      <c r="D13" s="553" t="s">
        <v>25</v>
      </c>
      <c r="E13" s="561">
        <v>401000</v>
      </c>
      <c r="F13" s="561">
        <v>376000</v>
      </c>
      <c r="G13" s="561">
        <v>366491.75</v>
      </c>
      <c r="H13" s="562">
        <v>97.471210106382983</v>
      </c>
      <c r="I13" s="561">
        <v>412215</v>
      </c>
      <c r="J13" s="570">
        <v>401000</v>
      </c>
      <c r="K13" s="561">
        <v>376000</v>
      </c>
      <c r="L13" s="561">
        <v>366491.75</v>
      </c>
      <c r="M13" s="562">
        <v>97.471210106382983</v>
      </c>
      <c r="N13" s="561">
        <v>412215</v>
      </c>
      <c r="O13" s="561"/>
      <c r="P13" s="561"/>
      <c r="Q13" s="561"/>
      <c r="R13" s="562"/>
      <c r="S13" s="561"/>
      <c r="T13" s="561"/>
      <c r="U13" s="561"/>
      <c r="V13" s="561"/>
      <c r="W13" s="562"/>
      <c r="X13" s="561"/>
    </row>
    <row r="14" spans="1:24" ht="9.75">
      <c r="A14" s="560" t="s">
        <v>11</v>
      </c>
      <c r="B14" s="573" t="s">
        <v>63</v>
      </c>
      <c r="C14" s="573"/>
      <c r="D14" s="553" t="s">
        <v>25</v>
      </c>
      <c r="E14" s="561">
        <v>0</v>
      </c>
      <c r="F14" s="561">
        <v>0</v>
      </c>
      <c r="G14" s="561">
        <v>0</v>
      </c>
      <c r="H14" s="562"/>
      <c r="I14" s="561">
        <v>0</v>
      </c>
      <c r="J14" s="570"/>
      <c r="K14" s="561"/>
      <c r="L14" s="561"/>
      <c r="M14" s="562"/>
      <c r="N14" s="561"/>
      <c r="O14" s="561"/>
      <c r="P14" s="561"/>
      <c r="Q14" s="561"/>
      <c r="R14" s="562"/>
      <c r="S14" s="561"/>
      <c r="T14" s="561"/>
      <c r="U14" s="561"/>
      <c r="V14" s="561"/>
      <c r="W14" s="562"/>
      <c r="X14" s="561"/>
    </row>
    <row r="15" spans="1:24" ht="9.75">
      <c r="A15" s="560" t="s">
        <v>12</v>
      </c>
      <c r="B15" s="2305" t="s">
        <v>64</v>
      </c>
      <c r="C15" s="2305"/>
      <c r="D15" s="553" t="s">
        <v>25</v>
      </c>
      <c r="E15" s="561">
        <v>340540</v>
      </c>
      <c r="F15" s="561">
        <v>872208</v>
      </c>
      <c r="G15" s="561">
        <v>847781.04</v>
      </c>
      <c r="H15" s="562">
        <v>97.199411149634045</v>
      </c>
      <c r="I15" s="561">
        <v>978082</v>
      </c>
      <c r="J15" s="570">
        <v>340540</v>
      </c>
      <c r="K15" s="561">
        <v>872208</v>
      </c>
      <c r="L15" s="561">
        <v>847781.04</v>
      </c>
      <c r="M15" s="562">
        <v>97.199411149634045</v>
      </c>
      <c r="N15" s="561">
        <v>978082</v>
      </c>
      <c r="O15" s="561"/>
      <c r="P15" s="561"/>
      <c r="Q15" s="561"/>
      <c r="R15" s="562"/>
      <c r="S15" s="561"/>
      <c r="T15" s="561"/>
      <c r="U15" s="561"/>
      <c r="V15" s="561"/>
      <c r="W15" s="562"/>
      <c r="X15" s="561"/>
    </row>
    <row r="16" spans="1:24" ht="9.75">
      <c r="A16" s="560" t="s">
        <v>13</v>
      </c>
      <c r="B16" s="2305" t="s">
        <v>30</v>
      </c>
      <c r="C16" s="2305"/>
      <c r="D16" s="553" t="s">
        <v>25</v>
      </c>
      <c r="E16" s="561">
        <v>2200</v>
      </c>
      <c r="F16" s="561">
        <v>2200</v>
      </c>
      <c r="G16" s="561">
        <v>0</v>
      </c>
      <c r="H16" s="562">
        <v>0</v>
      </c>
      <c r="I16" s="561">
        <v>21527</v>
      </c>
      <c r="J16" s="570">
        <v>2200</v>
      </c>
      <c r="K16" s="561">
        <v>2200</v>
      </c>
      <c r="L16" s="561">
        <v>0</v>
      </c>
      <c r="M16" s="562">
        <v>0</v>
      </c>
      <c r="N16" s="561">
        <v>21527</v>
      </c>
      <c r="O16" s="561"/>
      <c r="P16" s="561"/>
      <c r="Q16" s="561"/>
      <c r="R16" s="562"/>
      <c r="S16" s="561"/>
      <c r="T16" s="561"/>
      <c r="U16" s="561"/>
      <c r="V16" s="561"/>
      <c r="W16" s="562"/>
      <c r="X16" s="561"/>
    </row>
    <row r="17" spans="1:24" ht="9.75">
      <c r="A17" s="560" t="s">
        <v>14</v>
      </c>
      <c r="B17" s="573" t="s">
        <v>48</v>
      </c>
      <c r="C17" s="573"/>
      <c r="D17" s="553" t="s">
        <v>25</v>
      </c>
      <c r="E17" s="561">
        <v>1252</v>
      </c>
      <c r="F17" s="561">
        <v>1252</v>
      </c>
      <c r="G17" s="561">
        <v>1028</v>
      </c>
      <c r="H17" s="562">
        <v>82.108626198083073</v>
      </c>
      <c r="I17" s="561">
        <v>1202</v>
      </c>
      <c r="J17" s="570">
        <v>1252</v>
      </c>
      <c r="K17" s="561">
        <v>1252</v>
      </c>
      <c r="L17" s="561">
        <v>1028</v>
      </c>
      <c r="M17" s="562">
        <v>82.108626198083073</v>
      </c>
      <c r="N17" s="561">
        <v>1202</v>
      </c>
      <c r="O17" s="561"/>
      <c r="P17" s="561"/>
      <c r="Q17" s="561"/>
      <c r="R17" s="562"/>
      <c r="S17" s="561"/>
      <c r="T17" s="561"/>
      <c r="U17" s="561"/>
      <c r="V17" s="561"/>
      <c r="W17" s="562"/>
      <c r="X17" s="561"/>
    </row>
    <row r="18" spans="1:24" ht="9.75">
      <c r="A18" s="560" t="s">
        <v>15</v>
      </c>
      <c r="B18" s="2305" t="s">
        <v>31</v>
      </c>
      <c r="C18" s="2305"/>
      <c r="D18" s="553" t="s">
        <v>25</v>
      </c>
      <c r="E18" s="561">
        <v>480650</v>
      </c>
      <c r="F18" s="561">
        <v>515267.99</v>
      </c>
      <c r="G18" s="561">
        <v>469770.53</v>
      </c>
      <c r="H18" s="562">
        <v>91.170136534194569</v>
      </c>
      <c r="I18" s="561">
        <v>453581</v>
      </c>
      <c r="J18" s="570">
        <v>420650</v>
      </c>
      <c r="K18" s="561">
        <v>455267.99</v>
      </c>
      <c r="L18" s="561">
        <v>442979.53</v>
      </c>
      <c r="M18" s="562">
        <v>97.300829342295742</v>
      </c>
      <c r="N18" s="561">
        <v>351178</v>
      </c>
      <c r="O18" s="561">
        <v>60000</v>
      </c>
      <c r="P18" s="561">
        <v>60000</v>
      </c>
      <c r="Q18" s="561">
        <v>26791</v>
      </c>
      <c r="R18" s="562">
        <v>44.651666666666671</v>
      </c>
      <c r="S18" s="561">
        <v>102404</v>
      </c>
      <c r="T18" s="561"/>
      <c r="U18" s="561"/>
      <c r="V18" s="561"/>
      <c r="W18" s="562"/>
      <c r="X18" s="561"/>
    </row>
    <row r="19" spans="1:24" ht="9.75">
      <c r="A19" s="560" t="s">
        <v>16</v>
      </c>
      <c r="B19" s="2305" t="s">
        <v>32</v>
      </c>
      <c r="C19" s="2305"/>
      <c r="D19" s="553" t="s">
        <v>25</v>
      </c>
      <c r="E19" s="561">
        <v>6450000</v>
      </c>
      <c r="F19" s="561">
        <v>6384769</v>
      </c>
      <c r="G19" s="561">
        <v>6353853</v>
      </c>
      <c r="H19" s="562">
        <v>99.515785144302001</v>
      </c>
      <c r="I19" s="561">
        <v>5854482</v>
      </c>
      <c r="J19" s="574"/>
      <c r="K19" s="561"/>
      <c r="L19" s="561"/>
      <c r="M19" s="562"/>
      <c r="N19" s="561"/>
      <c r="O19" s="561">
        <v>6450000</v>
      </c>
      <c r="P19" s="561">
        <v>6384769</v>
      </c>
      <c r="Q19" s="561">
        <v>6353853</v>
      </c>
      <c r="R19" s="562">
        <v>99.515785144302001</v>
      </c>
      <c r="S19" s="561">
        <v>5854482</v>
      </c>
      <c r="T19" s="575"/>
      <c r="U19" s="575"/>
      <c r="V19" s="575"/>
      <c r="W19" s="562"/>
      <c r="X19" s="575"/>
    </row>
    <row r="20" spans="1:24" ht="9.75">
      <c r="A20" s="560" t="s">
        <v>17</v>
      </c>
      <c r="B20" s="2305" t="s">
        <v>49</v>
      </c>
      <c r="C20" s="2305"/>
      <c r="D20" s="553" t="s">
        <v>25</v>
      </c>
      <c r="E20" s="561">
        <v>2170000</v>
      </c>
      <c r="F20" s="561">
        <v>2139012</v>
      </c>
      <c r="G20" s="561">
        <v>2126012</v>
      </c>
      <c r="H20" s="562">
        <v>99.392242773766583</v>
      </c>
      <c r="I20" s="561">
        <v>1982472</v>
      </c>
      <c r="J20" s="570"/>
      <c r="K20" s="561"/>
      <c r="L20" s="561"/>
      <c r="M20" s="562"/>
      <c r="N20" s="561"/>
      <c r="O20" s="561">
        <v>2170000</v>
      </c>
      <c r="P20" s="561">
        <v>2139012</v>
      </c>
      <c r="Q20" s="561">
        <v>2126012</v>
      </c>
      <c r="R20" s="562">
        <v>99.392242773766583</v>
      </c>
      <c r="S20" s="561">
        <v>1982472</v>
      </c>
      <c r="T20" s="561"/>
      <c r="U20" s="561"/>
      <c r="V20" s="561"/>
      <c r="W20" s="562"/>
      <c r="X20" s="561"/>
    </row>
    <row r="21" spans="1:24" ht="9.75">
      <c r="A21" s="560" t="s">
        <v>18</v>
      </c>
      <c r="B21" s="2305" t="s">
        <v>50</v>
      </c>
      <c r="C21" s="2305"/>
      <c r="D21" s="553" t="s">
        <v>25</v>
      </c>
      <c r="E21" s="561">
        <v>153500</v>
      </c>
      <c r="F21" s="561">
        <v>165000</v>
      </c>
      <c r="G21" s="561">
        <v>160999.6</v>
      </c>
      <c r="H21" s="562">
        <v>97.575515151515162</v>
      </c>
      <c r="I21" s="561">
        <v>152095</v>
      </c>
      <c r="J21" s="570">
        <v>25000</v>
      </c>
      <c r="K21" s="561">
        <v>25000</v>
      </c>
      <c r="L21" s="561">
        <v>25000</v>
      </c>
      <c r="M21" s="562">
        <v>100</v>
      </c>
      <c r="N21" s="561">
        <v>25000</v>
      </c>
      <c r="O21" s="561">
        <v>128500</v>
      </c>
      <c r="P21" s="561">
        <v>140000</v>
      </c>
      <c r="Q21" s="561">
        <v>135999.6</v>
      </c>
      <c r="R21" s="562">
        <v>97.142571428571429</v>
      </c>
      <c r="S21" s="561">
        <v>127095</v>
      </c>
      <c r="T21" s="561"/>
      <c r="U21" s="561"/>
      <c r="V21" s="561"/>
      <c r="W21" s="562"/>
      <c r="X21" s="561"/>
    </row>
    <row r="22" spans="1:24" ht="9.75">
      <c r="A22" s="560" t="s">
        <v>19</v>
      </c>
      <c r="B22" s="2305" t="s">
        <v>65</v>
      </c>
      <c r="C22" s="2305"/>
      <c r="D22" s="553" t="s">
        <v>25</v>
      </c>
      <c r="E22" s="561">
        <v>0</v>
      </c>
      <c r="F22" s="561">
        <v>0</v>
      </c>
      <c r="G22" s="561">
        <v>0</v>
      </c>
      <c r="H22" s="562"/>
      <c r="I22" s="561">
        <v>0</v>
      </c>
      <c r="J22" s="570"/>
      <c r="K22" s="561"/>
      <c r="L22" s="561"/>
      <c r="M22" s="562"/>
      <c r="N22" s="561"/>
      <c r="O22" s="561"/>
      <c r="P22" s="561"/>
      <c r="Q22" s="561"/>
      <c r="R22" s="562"/>
      <c r="S22" s="561"/>
      <c r="T22" s="561"/>
      <c r="U22" s="561"/>
      <c r="V22" s="561"/>
      <c r="W22" s="562"/>
      <c r="X22" s="561"/>
    </row>
    <row r="23" spans="1:24" ht="9.75">
      <c r="A23" s="560" t="s">
        <v>20</v>
      </c>
      <c r="B23" s="573" t="s">
        <v>66</v>
      </c>
      <c r="C23" s="573"/>
      <c r="D23" s="553" t="s">
        <v>25</v>
      </c>
      <c r="E23" s="561">
        <v>0</v>
      </c>
      <c r="F23" s="561">
        <v>0</v>
      </c>
      <c r="G23" s="561">
        <v>0</v>
      </c>
      <c r="H23" s="562"/>
      <c r="I23" s="561">
        <v>0</v>
      </c>
      <c r="J23" s="570"/>
      <c r="K23" s="561"/>
      <c r="L23" s="561"/>
      <c r="M23" s="562"/>
      <c r="N23" s="561"/>
      <c r="O23" s="561"/>
      <c r="P23" s="561"/>
      <c r="Q23" s="561"/>
      <c r="R23" s="562"/>
      <c r="S23" s="561"/>
      <c r="T23" s="561"/>
      <c r="U23" s="561"/>
      <c r="V23" s="561"/>
      <c r="W23" s="562"/>
      <c r="X23" s="561"/>
    </row>
    <row r="24" spans="1:24" ht="9.75">
      <c r="A24" s="560" t="s">
        <v>21</v>
      </c>
      <c r="B24" s="573" t="s">
        <v>73</v>
      </c>
      <c r="C24" s="573"/>
      <c r="D24" s="553" t="s">
        <v>25</v>
      </c>
      <c r="E24" s="561">
        <v>0</v>
      </c>
      <c r="F24" s="561">
        <v>0</v>
      </c>
      <c r="G24" s="561">
        <v>0</v>
      </c>
      <c r="H24" s="562"/>
      <c r="I24" s="561">
        <v>0</v>
      </c>
      <c r="J24" s="570"/>
      <c r="K24" s="561"/>
      <c r="L24" s="561"/>
      <c r="M24" s="562"/>
      <c r="N24" s="561"/>
      <c r="O24" s="561"/>
      <c r="P24" s="561"/>
      <c r="Q24" s="561"/>
      <c r="R24" s="562"/>
      <c r="S24" s="561"/>
      <c r="T24" s="561"/>
      <c r="U24" s="561"/>
      <c r="V24" s="561"/>
      <c r="W24" s="562"/>
      <c r="X24" s="561"/>
    </row>
    <row r="25" spans="1:24" ht="9.75">
      <c r="A25" s="569" t="s">
        <v>22</v>
      </c>
      <c r="B25" s="576" t="s">
        <v>68</v>
      </c>
      <c r="C25" s="576"/>
      <c r="D25" s="553" t="s">
        <v>25</v>
      </c>
      <c r="E25" s="561">
        <v>0</v>
      </c>
      <c r="F25" s="561">
        <v>0</v>
      </c>
      <c r="G25" s="561">
        <v>0</v>
      </c>
      <c r="H25" s="562"/>
      <c r="I25" s="561">
        <v>0</v>
      </c>
      <c r="J25" s="570"/>
      <c r="K25" s="571"/>
      <c r="L25" s="571"/>
      <c r="M25" s="562"/>
      <c r="N25" s="571"/>
      <c r="O25" s="571"/>
      <c r="P25" s="571"/>
      <c r="Q25" s="571"/>
      <c r="R25" s="562"/>
      <c r="S25" s="571"/>
      <c r="T25" s="571"/>
      <c r="U25" s="571"/>
      <c r="V25" s="571"/>
      <c r="W25" s="562"/>
      <c r="X25" s="571"/>
    </row>
    <row r="26" spans="1:24" ht="9.75">
      <c r="A26" s="560" t="s">
        <v>23</v>
      </c>
      <c r="B26" s="2305" t="s">
        <v>69</v>
      </c>
      <c r="C26" s="2305"/>
      <c r="D26" s="553" t="s">
        <v>25</v>
      </c>
      <c r="E26" s="561">
        <v>130728</v>
      </c>
      <c r="F26" s="561">
        <v>131214</v>
      </c>
      <c r="G26" s="561">
        <v>131214</v>
      </c>
      <c r="H26" s="577">
        <v>100</v>
      </c>
      <c r="I26" s="561">
        <v>130728</v>
      </c>
      <c r="J26" s="570">
        <v>130728</v>
      </c>
      <c r="K26" s="572">
        <v>131214</v>
      </c>
      <c r="L26" s="572">
        <v>131214</v>
      </c>
      <c r="M26" s="562">
        <v>100</v>
      </c>
      <c r="N26" s="572">
        <v>130728</v>
      </c>
      <c r="O26" s="572"/>
      <c r="P26" s="572"/>
      <c r="Q26" s="572"/>
      <c r="R26" s="562"/>
      <c r="S26" s="572"/>
      <c r="T26" s="578"/>
      <c r="U26" s="578"/>
      <c r="V26" s="578"/>
      <c r="W26" s="562"/>
      <c r="X26" s="578"/>
    </row>
    <row r="27" spans="1:24" ht="9.75">
      <c r="A27" s="560" t="s">
        <v>45</v>
      </c>
      <c r="B27" s="573" t="s">
        <v>70</v>
      </c>
      <c r="C27" s="573"/>
      <c r="D27" s="553" t="s">
        <v>25</v>
      </c>
      <c r="E27" s="561">
        <v>0</v>
      </c>
      <c r="F27" s="561">
        <v>0</v>
      </c>
      <c r="G27" s="561">
        <v>0</v>
      </c>
      <c r="H27" s="577"/>
      <c r="I27" s="561">
        <v>0</v>
      </c>
      <c r="J27" s="570"/>
      <c r="K27" s="572"/>
      <c r="L27" s="572"/>
      <c r="M27" s="562"/>
      <c r="N27" s="572"/>
      <c r="O27" s="572"/>
      <c r="P27" s="572"/>
      <c r="Q27" s="572"/>
      <c r="R27" s="562"/>
      <c r="S27" s="572"/>
      <c r="T27" s="578"/>
      <c r="U27" s="578"/>
      <c r="V27" s="578"/>
      <c r="W27" s="562"/>
      <c r="X27" s="578"/>
    </row>
    <row r="28" spans="1:24" ht="9.75">
      <c r="A28" s="560" t="s">
        <v>51</v>
      </c>
      <c r="B28" s="573" t="s">
        <v>74</v>
      </c>
      <c r="C28" s="573"/>
      <c r="D28" s="553" t="s">
        <v>25</v>
      </c>
      <c r="E28" s="561">
        <v>400000</v>
      </c>
      <c r="F28" s="561">
        <v>762249.8</v>
      </c>
      <c r="G28" s="561">
        <v>584251.80000000005</v>
      </c>
      <c r="H28" s="577">
        <v>76.648337592217146</v>
      </c>
      <c r="I28" s="561">
        <v>554846</v>
      </c>
      <c r="J28" s="570">
        <v>200000</v>
      </c>
      <c r="K28" s="572">
        <v>562249.80000000005</v>
      </c>
      <c r="L28" s="572">
        <v>446665.8</v>
      </c>
      <c r="M28" s="562">
        <v>79.442589397097152</v>
      </c>
      <c r="N28" s="572">
        <v>250903</v>
      </c>
      <c r="O28" s="572">
        <v>200000</v>
      </c>
      <c r="P28" s="572">
        <v>200000</v>
      </c>
      <c r="Q28" s="572">
        <v>137586</v>
      </c>
      <c r="R28" s="562">
        <v>68.793000000000006</v>
      </c>
      <c r="S28" s="572">
        <v>303943</v>
      </c>
      <c r="T28" s="578">
        <v>10000</v>
      </c>
      <c r="U28" s="578">
        <v>10000</v>
      </c>
      <c r="V28" s="578">
        <v>0</v>
      </c>
      <c r="W28" s="562">
        <v>0</v>
      </c>
      <c r="X28" s="578"/>
    </row>
    <row r="29" spans="1:24" ht="9.75">
      <c r="A29" s="560" t="s">
        <v>52</v>
      </c>
      <c r="B29" s="2305" t="s">
        <v>67</v>
      </c>
      <c r="C29" s="2305"/>
      <c r="D29" s="553" t="s">
        <v>25</v>
      </c>
      <c r="E29" s="561">
        <v>3500</v>
      </c>
      <c r="F29" s="561">
        <v>3014</v>
      </c>
      <c r="G29" s="561">
        <v>316</v>
      </c>
      <c r="H29" s="577">
        <v>10.484406104844062</v>
      </c>
      <c r="I29" s="561">
        <v>1872</v>
      </c>
      <c r="J29" s="570">
        <v>3500</v>
      </c>
      <c r="K29" s="572">
        <v>3014</v>
      </c>
      <c r="L29" s="572">
        <v>316</v>
      </c>
      <c r="M29" s="562">
        <v>10.484406104844062</v>
      </c>
      <c r="N29" s="572">
        <v>1872</v>
      </c>
      <c r="O29" s="572"/>
      <c r="P29" s="572"/>
      <c r="Q29" s="572"/>
      <c r="R29" s="562"/>
      <c r="S29" s="572"/>
      <c r="T29" s="578"/>
      <c r="U29" s="578"/>
      <c r="V29" s="578"/>
      <c r="W29" s="562"/>
      <c r="X29" s="578"/>
    </row>
    <row r="30" spans="1:24" ht="9.75">
      <c r="A30" s="560" t="s">
        <v>54</v>
      </c>
      <c r="B30" s="573" t="s">
        <v>53</v>
      </c>
      <c r="C30" s="573"/>
      <c r="D30" s="553" t="s">
        <v>25</v>
      </c>
      <c r="E30" s="561">
        <v>0</v>
      </c>
      <c r="F30" s="561">
        <v>0</v>
      </c>
      <c r="G30" s="561">
        <v>0</v>
      </c>
      <c r="H30" s="577"/>
      <c r="I30" s="561">
        <v>0</v>
      </c>
      <c r="J30" s="570"/>
      <c r="K30" s="572"/>
      <c r="L30" s="572"/>
      <c r="M30" s="562"/>
      <c r="N30" s="572"/>
      <c r="O30" s="572"/>
      <c r="P30" s="572"/>
      <c r="Q30" s="572"/>
      <c r="R30" s="562"/>
      <c r="S30" s="572"/>
      <c r="T30" s="578"/>
      <c r="U30" s="578"/>
      <c r="V30" s="578"/>
      <c r="W30" s="562"/>
      <c r="X30" s="578"/>
    </row>
    <row r="31" spans="1:24" ht="9.75">
      <c r="A31" s="560" t="s">
        <v>55</v>
      </c>
      <c r="B31" s="567" t="s">
        <v>71</v>
      </c>
      <c r="C31" s="567"/>
      <c r="D31" s="553" t="s">
        <v>25</v>
      </c>
      <c r="E31" s="561">
        <v>0</v>
      </c>
      <c r="F31" s="561">
        <v>0</v>
      </c>
      <c r="G31" s="561">
        <v>0</v>
      </c>
      <c r="H31" s="577"/>
      <c r="I31" s="561">
        <v>0</v>
      </c>
      <c r="J31" s="570"/>
      <c r="K31" s="579"/>
      <c r="L31" s="579"/>
      <c r="M31" s="562"/>
      <c r="N31" s="579"/>
      <c r="O31" s="579"/>
      <c r="P31" s="579"/>
      <c r="Q31" s="579"/>
      <c r="R31" s="562"/>
      <c r="S31" s="579"/>
      <c r="T31" s="580"/>
      <c r="U31" s="580"/>
      <c r="V31" s="580"/>
      <c r="W31" s="562"/>
      <c r="X31" s="580"/>
    </row>
    <row r="32" spans="1:24" ht="9.75">
      <c r="A32" s="569" t="s">
        <v>56</v>
      </c>
      <c r="B32" s="576" t="s">
        <v>72</v>
      </c>
      <c r="C32" s="576"/>
      <c r="D32" s="553" t="s">
        <v>25</v>
      </c>
      <c r="E32" s="561">
        <v>0</v>
      </c>
      <c r="F32" s="561">
        <v>0</v>
      </c>
      <c r="G32" s="561">
        <v>0</v>
      </c>
      <c r="H32" s="577"/>
      <c r="I32" s="561">
        <v>0</v>
      </c>
      <c r="J32" s="581"/>
      <c r="K32" s="580"/>
      <c r="L32" s="580"/>
      <c r="M32" s="562"/>
      <c r="N32" s="580"/>
      <c r="O32" s="580"/>
      <c r="P32" s="580"/>
      <c r="Q32" s="580"/>
      <c r="R32" s="562"/>
      <c r="S32" s="580"/>
      <c r="T32" s="580"/>
      <c r="U32" s="580"/>
      <c r="V32" s="580"/>
      <c r="W32" s="562"/>
      <c r="X32" s="580"/>
    </row>
    <row r="33" spans="1:24" ht="9.75">
      <c r="A33" s="559" t="s">
        <v>57</v>
      </c>
      <c r="B33" s="557" t="s">
        <v>58</v>
      </c>
      <c r="C33" s="557"/>
      <c r="D33" s="553" t="s">
        <v>25</v>
      </c>
      <c r="E33" s="554">
        <v>0</v>
      </c>
      <c r="F33" s="554">
        <v>-0.40000000223517418</v>
      </c>
      <c r="G33" s="554">
        <v>182275.29999999888</v>
      </c>
      <c r="H33" s="582"/>
      <c r="I33" s="554">
        <v>57646</v>
      </c>
      <c r="J33" s="554">
        <v>0</v>
      </c>
      <c r="K33" s="554">
        <v>0</v>
      </c>
      <c r="L33" s="554">
        <v>182275.30000000028</v>
      </c>
      <c r="M33" s="552"/>
      <c r="N33" s="554">
        <v>57646</v>
      </c>
      <c r="O33" s="554">
        <v>0</v>
      </c>
      <c r="P33" s="554">
        <v>-0.40000000037252903</v>
      </c>
      <c r="Q33" s="554">
        <v>0</v>
      </c>
      <c r="R33" s="552"/>
      <c r="S33" s="554">
        <v>0</v>
      </c>
      <c r="T33" s="554">
        <v>5000</v>
      </c>
      <c r="U33" s="554">
        <v>5000</v>
      </c>
      <c r="V33" s="554">
        <v>0</v>
      </c>
      <c r="W33" s="562">
        <v>0</v>
      </c>
      <c r="X33" s="554">
        <v>0</v>
      </c>
    </row>
    <row r="34" spans="1:24" ht="9.75">
      <c r="A34" s="583" t="s">
        <v>59</v>
      </c>
      <c r="B34" s="2306" t="s">
        <v>24</v>
      </c>
      <c r="C34" s="2306"/>
      <c r="D34" s="584" t="s">
        <v>25</v>
      </c>
      <c r="E34" s="561"/>
      <c r="F34" s="561"/>
      <c r="G34" s="561"/>
      <c r="H34" s="577"/>
      <c r="I34" s="580"/>
      <c r="J34" s="558"/>
      <c r="K34" s="558"/>
      <c r="L34" s="558"/>
      <c r="M34" s="562"/>
      <c r="N34" s="558"/>
      <c r="O34" s="558"/>
      <c r="P34" s="558"/>
      <c r="Q34" s="558"/>
      <c r="R34" s="562"/>
      <c r="S34" s="558"/>
      <c r="T34" s="558"/>
      <c r="U34" s="558"/>
      <c r="V34" s="558"/>
      <c r="W34" s="562"/>
      <c r="X34" s="558"/>
    </row>
    <row r="35" spans="1:24" ht="9.75">
      <c r="A35" s="585" t="s">
        <v>60</v>
      </c>
      <c r="B35" s="2318" t="s">
        <v>33</v>
      </c>
      <c r="C35" s="2318"/>
      <c r="D35" s="586" t="s">
        <v>26</v>
      </c>
      <c r="E35" s="589"/>
      <c r="F35" s="589"/>
      <c r="G35" s="589"/>
      <c r="H35" s="577"/>
      <c r="I35" s="590"/>
      <c r="J35" s="558"/>
      <c r="K35" s="558"/>
      <c r="L35" s="558"/>
      <c r="M35" s="562"/>
      <c r="N35" s="558"/>
      <c r="O35" s="588"/>
      <c r="P35" s="588"/>
      <c r="Q35" s="588"/>
      <c r="R35" s="562"/>
      <c r="S35" s="587"/>
      <c r="T35" s="558"/>
      <c r="U35" s="558"/>
      <c r="V35" s="558"/>
      <c r="W35" s="562"/>
      <c r="X35" s="558"/>
    </row>
    <row r="36" spans="1:24" ht="9.75">
      <c r="A36" s="583" t="s">
        <v>61</v>
      </c>
      <c r="B36" s="2306" t="s">
        <v>27</v>
      </c>
      <c r="C36" s="2306"/>
      <c r="D36" s="584" t="s">
        <v>26</v>
      </c>
      <c r="E36" s="589"/>
      <c r="F36" s="589"/>
      <c r="G36" s="589"/>
      <c r="H36" s="577"/>
      <c r="I36" s="580"/>
      <c r="J36" s="558"/>
      <c r="K36" s="558"/>
      <c r="L36" s="558"/>
      <c r="M36" s="562"/>
      <c r="N36" s="558"/>
      <c r="O36" s="588"/>
      <c r="P36" s="588"/>
      <c r="Q36" s="588"/>
      <c r="R36" s="562"/>
      <c r="S36" s="587"/>
      <c r="T36" s="558"/>
      <c r="U36" s="558"/>
      <c r="V36" s="558"/>
      <c r="W36" s="562"/>
      <c r="X36" s="558"/>
    </row>
  </sheetData>
  <mergeCells count="39">
    <mergeCell ref="B35:C35"/>
    <mergeCell ref="B36:C36"/>
    <mergeCell ref="A1:X1"/>
    <mergeCell ref="B10:C10"/>
    <mergeCell ref="B11:C11"/>
    <mergeCell ref="B12:C12"/>
    <mergeCell ref="B13:C13"/>
    <mergeCell ref="T4:T5"/>
    <mergeCell ref="U4:W4"/>
    <mergeCell ref="X4:X5"/>
    <mergeCell ref="T3:X3"/>
    <mergeCell ref="A3:A5"/>
    <mergeCell ref="B3:C5"/>
    <mergeCell ref="D3:D5"/>
    <mergeCell ref="P4:R4"/>
    <mergeCell ref="N4:N5"/>
    <mergeCell ref="O3:S3"/>
    <mergeCell ref="F4:H4"/>
    <mergeCell ref="S4:S5"/>
    <mergeCell ref="I4:I5"/>
    <mergeCell ref="J3:N3"/>
    <mergeCell ref="J4:J5"/>
    <mergeCell ref="E3:I3"/>
    <mergeCell ref="O4:O5"/>
    <mergeCell ref="K4:M4"/>
    <mergeCell ref="B6:C6"/>
    <mergeCell ref="B7:C7"/>
    <mergeCell ref="B8:C8"/>
    <mergeCell ref="E4:E5"/>
    <mergeCell ref="B15:C15"/>
    <mergeCell ref="B16:C16"/>
    <mergeCell ref="B18:C18"/>
    <mergeCell ref="B19:C19"/>
    <mergeCell ref="B34:C34"/>
    <mergeCell ref="B20:C20"/>
    <mergeCell ref="B21:C21"/>
    <mergeCell ref="B22:C22"/>
    <mergeCell ref="B26:C26"/>
    <mergeCell ref="B29:C29"/>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zoomScaleNormal="100" workbookViewId="0">
      <selection activeCell="K28" sqref="K28"/>
    </sheetView>
  </sheetViews>
  <sheetFormatPr defaultColWidth="16.5" defaultRowHeight="12.75"/>
  <cols>
    <col min="1" max="1" width="59.5" style="16" customWidth="1"/>
    <col min="2" max="2" width="34.5" style="16" customWidth="1"/>
    <col min="3" max="5" width="26.5" style="16" customWidth="1"/>
    <col min="6" max="6" width="23.5" style="16" customWidth="1"/>
    <col min="7" max="16384" width="16.5" style="16"/>
  </cols>
  <sheetData>
    <row r="1" spans="1:9" ht="18.75">
      <c r="A1" s="593" t="s">
        <v>547</v>
      </c>
      <c r="B1" s="593"/>
      <c r="C1" s="593"/>
      <c r="D1" s="593"/>
      <c r="E1" s="593"/>
      <c r="F1" s="593"/>
      <c r="G1" s="593"/>
      <c r="H1" s="593"/>
      <c r="I1" s="593"/>
    </row>
    <row r="2" spans="1:9">
      <c r="A2" s="13"/>
    </row>
    <row r="3" spans="1:9">
      <c r="A3" s="2436" t="s">
        <v>349</v>
      </c>
      <c r="B3" s="2436"/>
      <c r="C3" s="2436"/>
      <c r="D3" s="2436"/>
      <c r="E3" s="2436"/>
      <c r="F3" s="2436"/>
      <c r="G3" s="2436"/>
      <c r="H3" s="2436"/>
      <c r="I3" s="2436"/>
    </row>
    <row r="4" spans="1:9">
      <c r="A4" s="591"/>
      <c r="B4" s="591"/>
      <c r="C4" s="591"/>
      <c r="D4" s="591"/>
      <c r="E4" s="591"/>
      <c r="F4" s="591"/>
      <c r="G4" s="591"/>
      <c r="H4" s="591"/>
      <c r="I4" s="591"/>
    </row>
    <row r="5" spans="1:9">
      <c r="A5" s="2458" t="s">
        <v>76</v>
      </c>
      <c r="B5" s="2459"/>
      <c r="C5" s="630" t="s">
        <v>25</v>
      </c>
      <c r="D5" s="2431" t="s">
        <v>350</v>
      </c>
      <c r="E5" s="2431"/>
      <c r="F5" s="2431"/>
      <c r="G5" s="2431"/>
      <c r="H5" s="2431"/>
      <c r="I5" s="2431"/>
    </row>
    <row r="6" spans="1:9">
      <c r="A6" s="2526" t="s">
        <v>351</v>
      </c>
      <c r="B6" s="2527"/>
      <c r="C6" s="604">
        <v>182275.3</v>
      </c>
      <c r="D6" s="2463"/>
      <c r="E6" s="2464"/>
      <c r="F6" s="2464"/>
      <c r="G6" s="2464"/>
      <c r="H6" s="2464"/>
      <c r="I6" s="2465"/>
    </row>
    <row r="7" spans="1:9" ht="61.5" customHeight="1">
      <c r="A7" s="2528" t="s">
        <v>77</v>
      </c>
      <c r="B7" s="2529"/>
      <c r="C7" s="601">
        <v>182275.3</v>
      </c>
      <c r="D7" s="2454" t="s">
        <v>548</v>
      </c>
      <c r="E7" s="2454"/>
      <c r="F7" s="2454"/>
      <c r="G7" s="2454"/>
      <c r="H7" s="2454"/>
      <c r="I7" s="2455"/>
    </row>
    <row r="8" spans="1:9">
      <c r="A8" s="2440" t="s">
        <v>78</v>
      </c>
      <c r="B8" s="2441"/>
      <c r="C8" s="602">
        <v>0</v>
      </c>
      <c r="D8" s="2454" t="s">
        <v>549</v>
      </c>
      <c r="E8" s="2454"/>
      <c r="F8" s="2454"/>
      <c r="G8" s="2454"/>
      <c r="H8" s="2454"/>
      <c r="I8" s="2455"/>
    </row>
    <row r="9" spans="1:9">
      <c r="A9" s="2456" t="s">
        <v>79</v>
      </c>
      <c r="B9" s="2457"/>
      <c r="C9" s="634">
        <v>0</v>
      </c>
      <c r="D9" s="2419"/>
      <c r="E9" s="2420"/>
      <c r="F9" s="2420"/>
      <c r="G9" s="2420"/>
      <c r="H9" s="2420"/>
      <c r="I9" s="2421"/>
    </row>
    <row r="10" spans="1:9">
      <c r="A10" s="591"/>
      <c r="B10" s="591"/>
      <c r="C10" s="594"/>
      <c r="D10" s="591"/>
      <c r="E10" s="591"/>
      <c r="F10" s="591"/>
      <c r="G10" s="591"/>
      <c r="H10" s="591"/>
      <c r="I10" s="591"/>
    </row>
    <row r="11" spans="1:9">
      <c r="A11" s="2436" t="s">
        <v>354</v>
      </c>
      <c r="B11" s="2436"/>
      <c r="C11" s="2436"/>
      <c r="D11" s="2436"/>
      <c r="E11" s="2436"/>
      <c r="F11" s="2436"/>
      <c r="G11" s="2436"/>
      <c r="H11" s="2436"/>
      <c r="I11" s="2436"/>
    </row>
    <row r="12" spans="1:9">
      <c r="A12" s="591"/>
      <c r="B12" s="591"/>
      <c r="C12" s="594"/>
      <c r="D12" s="613"/>
      <c r="E12" s="613"/>
      <c r="F12" s="613"/>
      <c r="G12" s="613"/>
      <c r="H12" s="613"/>
      <c r="I12" s="613"/>
    </row>
    <row r="13" spans="1:9">
      <c r="A13" s="630" t="s">
        <v>76</v>
      </c>
      <c r="B13" s="630" t="s">
        <v>80</v>
      </c>
      <c r="C13" s="630" t="s">
        <v>25</v>
      </c>
      <c r="D13" s="615"/>
      <c r="E13" s="615"/>
      <c r="F13" s="615"/>
      <c r="G13" s="615"/>
      <c r="H13" s="615"/>
      <c r="I13" s="615"/>
    </row>
    <row r="14" spans="1:9">
      <c r="A14" s="635" t="s">
        <v>81</v>
      </c>
      <c r="B14" s="605"/>
      <c r="C14" s="636">
        <v>0</v>
      </c>
      <c r="D14" s="616"/>
      <c r="E14" s="616"/>
      <c r="F14" s="616"/>
      <c r="G14" s="616"/>
      <c r="H14" s="616"/>
      <c r="I14" s="616"/>
    </row>
    <row r="15" spans="1:9">
      <c r="A15" s="2437" t="s">
        <v>82</v>
      </c>
      <c r="B15" s="628" t="s">
        <v>94</v>
      </c>
      <c r="C15" s="637">
        <v>0</v>
      </c>
      <c r="D15" s="616"/>
      <c r="E15" s="616"/>
      <c r="F15" s="616"/>
      <c r="G15" s="616"/>
      <c r="H15" s="616"/>
      <c r="I15" s="616"/>
    </row>
    <row r="16" spans="1:9">
      <c r="A16" s="2438"/>
      <c r="B16" s="597" t="s">
        <v>83</v>
      </c>
      <c r="C16" s="638">
        <v>165275.29999999999</v>
      </c>
      <c r="D16" s="611" t="s">
        <v>550</v>
      </c>
      <c r="E16" s="611"/>
      <c r="F16" s="611"/>
      <c r="G16" s="611"/>
      <c r="H16" s="611"/>
      <c r="I16" s="699"/>
    </row>
    <row r="17" spans="1:9" ht="22.5">
      <c r="A17" s="2439"/>
      <c r="B17" s="599" t="s">
        <v>84</v>
      </c>
      <c r="C17" s="639">
        <v>17000</v>
      </c>
      <c r="D17" s="700" t="s">
        <v>551</v>
      </c>
      <c r="E17" s="700" t="s">
        <v>552</v>
      </c>
      <c r="F17" s="617"/>
      <c r="G17" s="617"/>
      <c r="H17" s="617"/>
      <c r="I17" s="617"/>
    </row>
    <row r="18" spans="1:9">
      <c r="A18" s="629" t="s">
        <v>351</v>
      </c>
      <c r="B18" s="609"/>
      <c r="C18" s="610">
        <v>182275.3</v>
      </c>
      <c r="D18" s="612"/>
      <c r="E18" s="612"/>
      <c r="F18" s="612"/>
      <c r="G18" s="612"/>
      <c r="H18" s="612"/>
      <c r="I18" s="612"/>
    </row>
    <row r="19" spans="1:9">
      <c r="A19" s="608"/>
      <c r="B19" s="606"/>
      <c r="C19" s="607"/>
      <c r="D19" s="614"/>
      <c r="E19" s="614"/>
      <c r="F19" s="614"/>
      <c r="G19" s="614"/>
      <c r="H19" s="614"/>
      <c r="I19" s="614"/>
    </row>
    <row r="20" spans="1:9">
      <c r="A20" s="2436" t="s">
        <v>355</v>
      </c>
      <c r="B20" s="2436"/>
      <c r="C20" s="2436"/>
      <c r="D20" s="2436"/>
      <c r="E20" s="2436"/>
      <c r="F20" s="2436"/>
      <c r="G20" s="2436"/>
      <c r="H20" s="2436"/>
      <c r="I20" s="2436"/>
    </row>
    <row r="21" spans="1:9">
      <c r="A21" s="591"/>
      <c r="B21" s="591"/>
      <c r="C21" s="594"/>
      <c r="D21" s="591"/>
      <c r="E21" s="591"/>
      <c r="F21" s="591"/>
      <c r="G21" s="591"/>
      <c r="H21" s="591"/>
      <c r="I21" s="591"/>
    </row>
    <row r="22" spans="1:9">
      <c r="A22" s="630" t="s">
        <v>80</v>
      </c>
      <c r="B22" s="630" t="s">
        <v>356</v>
      </c>
      <c r="C22" s="631" t="s">
        <v>357</v>
      </c>
      <c r="D22" s="630" t="s">
        <v>358</v>
      </c>
      <c r="E22" s="630" t="s">
        <v>359</v>
      </c>
      <c r="F22" s="2431" t="s">
        <v>360</v>
      </c>
      <c r="G22" s="2431"/>
      <c r="H22" s="2431"/>
      <c r="I22" s="2431"/>
    </row>
    <row r="23" spans="1:9" ht="51" customHeight="1">
      <c r="A23" s="640" t="s">
        <v>85</v>
      </c>
      <c r="B23" s="596">
        <v>708000.13</v>
      </c>
      <c r="C23" s="596">
        <v>64995.59</v>
      </c>
      <c r="D23" s="596">
        <v>360226</v>
      </c>
      <c r="E23" s="596">
        <v>412769.72</v>
      </c>
      <c r="F23" s="2451" t="s">
        <v>553</v>
      </c>
      <c r="G23" s="2452"/>
      <c r="H23" s="2452"/>
      <c r="I23" s="2453"/>
    </row>
    <row r="24" spans="1:9" ht="36.75" customHeight="1">
      <c r="A24" s="641" t="s">
        <v>86</v>
      </c>
      <c r="B24" s="598">
        <v>24439</v>
      </c>
      <c r="C24" s="598">
        <v>239546</v>
      </c>
      <c r="D24" s="598">
        <v>232082</v>
      </c>
      <c r="E24" s="598">
        <v>31903</v>
      </c>
      <c r="F24" s="2424" t="s">
        <v>554</v>
      </c>
      <c r="G24" s="2425"/>
      <c r="H24" s="2425"/>
      <c r="I24" s="2426"/>
    </row>
    <row r="25" spans="1:9">
      <c r="A25" s="641" t="s">
        <v>84</v>
      </c>
      <c r="B25" s="598">
        <v>53000</v>
      </c>
      <c r="C25" s="598">
        <v>0</v>
      </c>
      <c r="D25" s="598">
        <v>0</v>
      </c>
      <c r="E25" s="598">
        <v>53000</v>
      </c>
      <c r="F25" s="2424" t="s">
        <v>555</v>
      </c>
      <c r="G25" s="2425"/>
      <c r="H25" s="2425"/>
      <c r="I25" s="2426"/>
    </row>
    <row r="26" spans="1:9">
      <c r="A26" s="642" t="s">
        <v>87</v>
      </c>
      <c r="B26" s="600">
        <v>87571.02</v>
      </c>
      <c r="C26" s="600">
        <v>126285</v>
      </c>
      <c r="D26" s="600">
        <v>98841</v>
      </c>
      <c r="E26" s="598">
        <v>115015.02000000002</v>
      </c>
      <c r="F26" s="2427" t="s">
        <v>556</v>
      </c>
      <c r="G26" s="2428"/>
      <c r="H26" s="2428"/>
      <c r="I26" s="2429"/>
    </row>
    <row r="27" spans="1:9">
      <c r="A27" s="603" t="s">
        <v>34</v>
      </c>
      <c r="B27" s="604">
        <v>873010.15</v>
      </c>
      <c r="C27" s="604">
        <v>430826.58999999997</v>
      </c>
      <c r="D27" s="604">
        <v>691149</v>
      </c>
      <c r="E27" s="604">
        <v>612687.74</v>
      </c>
      <c r="F27" s="2430"/>
      <c r="G27" s="2430"/>
      <c r="H27" s="2430"/>
      <c r="I27" s="2430"/>
    </row>
    <row r="28" spans="1:9">
      <c r="A28" s="591"/>
      <c r="B28" s="591"/>
      <c r="C28" s="594"/>
      <c r="D28" s="591"/>
      <c r="E28" s="591"/>
      <c r="F28" s="591"/>
      <c r="G28" s="591"/>
      <c r="H28" s="591"/>
      <c r="I28" s="591"/>
    </row>
    <row r="29" spans="1:9">
      <c r="A29" s="2436" t="s">
        <v>365</v>
      </c>
      <c r="B29" s="2436"/>
      <c r="C29" s="2436"/>
      <c r="D29" s="2436"/>
      <c r="E29" s="2436"/>
      <c r="F29" s="2436"/>
      <c r="G29" s="2436"/>
      <c r="H29" s="2436"/>
      <c r="I29" s="2436"/>
    </row>
    <row r="30" spans="1:9">
      <c r="A30" s="651" t="s">
        <v>242</v>
      </c>
      <c r="B30" s="591"/>
      <c r="C30" s="594"/>
      <c r="D30" s="591"/>
      <c r="E30" s="591"/>
      <c r="F30" s="591"/>
      <c r="G30" s="591"/>
      <c r="H30" s="591"/>
      <c r="I30" s="591"/>
    </row>
    <row r="31" spans="1:9">
      <c r="A31" s="630"/>
      <c r="B31" s="630"/>
      <c r="C31" s="631"/>
      <c r="D31" s="2431"/>
      <c r="E31" s="2431"/>
      <c r="F31" s="2431"/>
      <c r="G31" s="2431"/>
      <c r="H31" s="2431"/>
      <c r="I31" s="2431"/>
    </row>
    <row r="32" spans="1:9">
      <c r="A32" s="643"/>
      <c r="B32" s="644"/>
      <c r="C32" s="2432"/>
      <c r="D32" s="2432"/>
      <c r="E32" s="2432"/>
      <c r="F32" s="2432"/>
      <c r="G32" s="2432"/>
      <c r="H32" s="2432"/>
      <c r="I32" s="2433"/>
    </row>
    <row r="33" spans="1:9">
      <c r="A33" s="591"/>
      <c r="B33" s="591"/>
      <c r="C33" s="594"/>
      <c r="D33" s="591"/>
      <c r="E33" s="591"/>
      <c r="F33" s="591"/>
      <c r="G33" s="591"/>
      <c r="H33" s="591"/>
      <c r="I33" s="591"/>
    </row>
    <row r="34" spans="1:9">
      <c r="A34" s="2436" t="s">
        <v>367</v>
      </c>
      <c r="B34" s="2436"/>
      <c r="C34" s="2436"/>
      <c r="D34" s="2436"/>
      <c r="E34" s="2436"/>
      <c r="F34" s="2436"/>
      <c r="G34" s="2436"/>
      <c r="H34" s="2436"/>
      <c r="I34" s="2436"/>
    </row>
    <row r="35" spans="1:9">
      <c r="A35" s="651" t="s">
        <v>557</v>
      </c>
      <c r="B35" s="591"/>
      <c r="C35" s="594"/>
      <c r="D35" s="591"/>
      <c r="E35" s="591"/>
      <c r="F35" s="591"/>
      <c r="G35" s="591"/>
      <c r="H35" s="591"/>
      <c r="I35" s="591"/>
    </row>
    <row r="36" spans="1:9">
      <c r="A36" s="630"/>
      <c r="B36" s="630"/>
      <c r="C36" s="631"/>
      <c r="D36" s="2431"/>
      <c r="E36" s="2431"/>
      <c r="F36" s="2431"/>
      <c r="G36" s="2431"/>
      <c r="H36" s="2431"/>
      <c r="I36" s="2431"/>
    </row>
    <row r="37" spans="1:9">
      <c r="A37" s="603"/>
      <c r="B37" s="604"/>
      <c r="C37" s="2434"/>
      <c r="D37" s="2435"/>
      <c r="E37" s="2435"/>
      <c r="F37" s="2435"/>
      <c r="G37" s="2435"/>
      <c r="H37" s="2435"/>
      <c r="I37" s="2435"/>
    </row>
    <row r="38" spans="1:9">
      <c r="A38" s="591"/>
      <c r="B38" s="591"/>
      <c r="C38" s="594"/>
      <c r="D38" s="591"/>
      <c r="E38" s="591"/>
      <c r="F38" s="591"/>
      <c r="G38" s="591"/>
      <c r="H38" s="591"/>
      <c r="I38" s="591"/>
    </row>
    <row r="39" spans="1:9">
      <c r="A39" s="2436" t="s">
        <v>369</v>
      </c>
      <c r="B39" s="2436"/>
      <c r="C39" s="2436"/>
      <c r="D39" s="2436"/>
      <c r="E39" s="2436"/>
      <c r="F39" s="2436"/>
      <c r="G39" s="2436"/>
      <c r="H39" s="2436"/>
      <c r="I39" s="2436"/>
    </row>
    <row r="40" spans="1:9">
      <c r="A40" s="591"/>
      <c r="B40" s="591"/>
      <c r="C40" s="595"/>
      <c r="D40" s="591"/>
      <c r="E40" s="591"/>
      <c r="F40" s="591"/>
      <c r="G40" s="591"/>
      <c r="H40" s="591"/>
      <c r="I40" s="591"/>
    </row>
    <row r="41" spans="1:9">
      <c r="A41" s="702" t="s">
        <v>25</v>
      </c>
      <c r="B41" s="703" t="s">
        <v>370</v>
      </c>
      <c r="C41" s="2410" t="s">
        <v>91</v>
      </c>
      <c r="D41" s="2410"/>
      <c r="E41" s="2410"/>
      <c r="F41" s="2410"/>
      <c r="G41" s="2410"/>
      <c r="H41" s="2410"/>
      <c r="I41" s="2410"/>
    </row>
    <row r="42" spans="1:9">
      <c r="A42" s="652" t="s">
        <v>558</v>
      </c>
      <c r="B42" s="622">
        <v>0</v>
      </c>
      <c r="C42" s="2524" t="s">
        <v>559</v>
      </c>
      <c r="D42" s="2524"/>
      <c r="E42" s="2524"/>
      <c r="F42" s="2524"/>
      <c r="G42" s="2524"/>
      <c r="H42" s="2524"/>
      <c r="I42" s="2525"/>
    </row>
    <row r="43" spans="1:9">
      <c r="A43" s="645"/>
      <c r="B43" s="598"/>
      <c r="C43" s="2475"/>
      <c r="D43" s="2476"/>
      <c r="E43" s="2476"/>
      <c r="F43" s="2476"/>
      <c r="G43" s="2476"/>
      <c r="H43" s="2476"/>
      <c r="I43" s="2477"/>
    </row>
    <row r="44" spans="1:9">
      <c r="A44" s="646"/>
      <c r="B44" s="621"/>
      <c r="C44" s="2478"/>
      <c r="D44" s="2478"/>
      <c r="E44" s="2478"/>
      <c r="F44" s="2478"/>
      <c r="G44" s="2478"/>
      <c r="H44" s="2478"/>
      <c r="I44" s="2479"/>
    </row>
    <row r="45" spans="1:9">
      <c r="A45" s="604">
        <v>7350</v>
      </c>
      <c r="B45" s="604">
        <v>0</v>
      </c>
      <c r="C45" s="2480" t="s">
        <v>34</v>
      </c>
      <c r="D45" s="2480"/>
      <c r="E45" s="2480"/>
      <c r="F45" s="2480"/>
      <c r="G45" s="2480"/>
      <c r="H45" s="2480"/>
      <c r="I45" s="2480"/>
    </row>
    <row r="46" spans="1:9">
      <c r="A46" s="591"/>
      <c r="B46" s="591"/>
      <c r="C46" s="595"/>
      <c r="D46" s="591"/>
      <c r="E46" s="591"/>
      <c r="F46" s="591"/>
      <c r="G46" s="591"/>
      <c r="H46" s="591"/>
      <c r="I46" s="591"/>
    </row>
    <row r="47" spans="1:9">
      <c r="A47" s="2436" t="s">
        <v>372</v>
      </c>
      <c r="B47" s="2436"/>
      <c r="C47" s="2436"/>
      <c r="D47" s="2436"/>
      <c r="E47" s="2436"/>
      <c r="F47" s="2436"/>
      <c r="G47" s="2436"/>
      <c r="H47" s="2436"/>
      <c r="I47" s="2436"/>
    </row>
    <row r="48" spans="1:9">
      <c r="A48" s="591"/>
      <c r="B48" s="591"/>
      <c r="C48" s="595"/>
      <c r="D48" s="591"/>
      <c r="E48" s="591"/>
      <c r="F48" s="591"/>
      <c r="G48" s="591"/>
      <c r="H48" s="591"/>
      <c r="I48" s="591"/>
    </row>
    <row r="49" spans="1:9" ht="31.5">
      <c r="A49" s="2481" t="s">
        <v>373</v>
      </c>
      <c r="B49" s="2482"/>
      <c r="C49" s="632" t="s">
        <v>227</v>
      </c>
      <c r="D49" s="632" t="s">
        <v>137</v>
      </c>
      <c r="E49" s="632" t="s">
        <v>138</v>
      </c>
      <c r="F49" s="632" t="s">
        <v>374</v>
      </c>
      <c r="G49" s="632" t="s">
        <v>228</v>
      </c>
      <c r="H49" s="592"/>
      <c r="I49" s="592"/>
    </row>
    <row r="50" spans="1:9" ht="34.5" customHeight="1">
      <c r="A50" s="2516" t="s">
        <v>560</v>
      </c>
      <c r="B50" s="2517"/>
      <c r="C50" s="653">
        <v>672</v>
      </c>
      <c r="D50" s="655">
        <v>470000</v>
      </c>
      <c r="E50" s="625"/>
      <c r="F50" s="688">
        <v>43865</v>
      </c>
      <c r="G50" s="654">
        <v>43921</v>
      </c>
      <c r="H50" s="591"/>
      <c r="I50" s="591"/>
    </row>
    <row r="51" spans="1:9">
      <c r="A51" s="2518" t="s">
        <v>561</v>
      </c>
      <c r="B51" s="2519"/>
      <c r="C51" s="657" t="s">
        <v>164</v>
      </c>
      <c r="D51" s="658"/>
      <c r="E51" s="659">
        <v>470000</v>
      </c>
      <c r="F51" s="689">
        <v>43865</v>
      </c>
      <c r="G51" s="660">
        <v>43921</v>
      </c>
      <c r="H51" s="591"/>
      <c r="I51" s="591"/>
    </row>
    <row r="52" spans="1:9" ht="37.5" customHeight="1">
      <c r="A52" s="2514" t="s">
        <v>562</v>
      </c>
      <c r="B52" s="2515"/>
      <c r="C52" s="661">
        <v>672</v>
      </c>
      <c r="D52" s="663">
        <v>501131.45</v>
      </c>
      <c r="E52" s="627"/>
      <c r="F52" s="690">
        <v>44068</v>
      </c>
      <c r="G52" s="664">
        <v>44196</v>
      </c>
      <c r="H52" s="591"/>
      <c r="I52" s="591"/>
    </row>
    <row r="53" spans="1:9">
      <c r="A53" s="2520" t="s">
        <v>563</v>
      </c>
      <c r="B53" s="2521"/>
      <c r="C53" s="662" t="s">
        <v>564</v>
      </c>
      <c r="D53" s="624"/>
      <c r="E53" s="623">
        <v>84617.99</v>
      </c>
      <c r="F53" s="691">
        <v>44068</v>
      </c>
      <c r="G53" s="656">
        <v>44196</v>
      </c>
      <c r="H53" s="591"/>
      <c r="I53" s="591"/>
    </row>
    <row r="54" spans="1:9">
      <c r="A54" s="2520" t="s">
        <v>565</v>
      </c>
      <c r="B54" s="2521"/>
      <c r="C54" s="661" t="s">
        <v>216</v>
      </c>
      <c r="D54" s="626"/>
      <c r="E54" s="627">
        <v>362249.8</v>
      </c>
      <c r="F54" s="690">
        <v>44068</v>
      </c>
      <c r="G54" s="664">
        <v>44196</v>
      </c>
      <c r="H54" s="591"/>
      <c r="I54" s="591"/>
    </row>
    <row r="55" spans="1:9">
      <c r="A55" s="2510" t="s">
        <v>566</v>
      </c>
      <c r="B55" s="2511"/>
      <c r="C55" s="662" t="s">
        <v>567</v>
      </c>
      <c r="D55" s="624"/>
      <c r="E55" s="623">
        <v>54263.66</v>
      </c>
      <c r="F55" s="691">
        <v>44068</v>
      </c>
      <c r="G55" s="656">
        <v>44196</v>
      </c>
      <c r="H55" s="591"/>
      <c r="I55" s="591"/>
    </row>
    <row r="56" spans="1:9">
      <c r="A56" s="2512"/>
      <c r="B56" s="2513"/>
      <c r="C56" s="665"/>
      <c r="D56" s="666"/>
      <c r="E56" s="667"/>
      <c r="F56" s="692"/>
      <c r="G56" s="668"/>
      <c r="H56" s="591"/>
      <c r="I56" s="591"/>
    </row>
    <row r="57" spans="1:9">
      <c r="A57" s="669" t="s">
        <v>568</v>
      </c>
      <c r="B57" s="701" t="s">
        <v>569</v>
      </c>
      <c r="C57" s="661" t="s">
        <v>570</v>
      </c>
      <c r="D57" s="626"/>
      <c r="E57" s="676">
        <v>-486</v>
      </c>
      <c r="F57" s="690">
        <v>44096</v>
      </c>
      <c r="G57" s="664">
        <v>44127</v>
      </c>
      <c r="H57" s="591"/>
      <c r="I57" s="591"/>
    </row>
    <row r="58" spans="1:9" ht="21.75" customHeight="1">
      <c r="A58" s="2514" t="s">
        <v>571</v>
      </c>
      <c r="B58" s="2515"/>
      <c r="C58" s="661"/>
      <c r="D58" s="626"/>
      <c r="E58" s="627"/>
      <c r="F58" s="693"/>
      <c r="G58" s="648"/>
      <c r="H58" s="591"/>
      <c r="I58" s="591"/>
    </row>
    <row r="59" spans="1:9" ht="15">
      <c r="A59" s="670" t="s">
        <v>572</v>
      </c>
      <c r="B59" s="650"/>
      <c r="C59" s="662"/>
      <c r="D59" s="624"/>
      <c r="E59" s="623"/>
      <c r="F59" s="694"/>
      <c r="G59" s="647"/>
      <c r="H59" s="591"/>
      <c r="I59" s="591"/>
    </row>
    <row r="60" spans="1:9" ht="22.5">
      <c r="A60" s="674" t="s">
        <v>573</v>
      </c>
      <c r="B60" s="675" t="s">
        <v>574</v>
      </c>
      <c r="C60" s="673" t="s">
        <v>160</v>
      </c>
      <c r="D60" s="658"/>
      <c r="E60" s="659">
        <v>486</v>
      </c>
      <c r="F60" s="689">
        <v>44096</v>
      </c>
      <c r="G60" s="660">
        <v>44127</v>
      </c>
      <c r="H60" s="591"/>
      <c r="I60" s="591"/>
    </row>
    <row r="61" spans="1:9" ht="45">
      <c r="A61" s="677" t="s">
        <v>575</v>
      </c>
      <c r="B61" s="678" t="s">
        <v>576</v>
      </c>
      <c r="C61" s="662">
        <v>672</v>
      </c>
      <c r="D61" s="679">
        <v>61668</v>
      </c>
      <c r="E61" s="623"/>
      <c r="F61" s="691">
        <v>44153</v>
      </c>
      <c r="G61" s="656">
        <v>44165</v>
      </c>
      <c r="H61" s="591"/>
      <c r="I61" s="591"/>
    </row>
    <row r="62" spans="1:9">
      <c r="A62" s="671" t="s">
        <v>577</v>
      </c>
      <c r="B62" s="672" t="s">
        <v>578</v>
      </c>
      <c r="C62" s="673" t="s">
        <v>164</v>
      </c>
      <c r="D62" s="658"/>
      <c r="E62" s="659">
        <v>61668</v>
      </c>
      <c r="F62" s="689">
        <v>44153</v>
      </c>
      <c r="G62" s="660">
        <v>44165</v>
      </c>
      <c r="H62" s="591"/>
      <c r="I62" s="591"/>
    </row>
    <row r="63" spans="1:9" ht="56.25">
      <c r="A63" s="677" t="s">
        <v>579</v>
      </c>
      <c r="B63" s="683" t="s">
        <v>580</v>
      </c>
      <c r="C63" s="662" t="s">
        <v>217</v>
      </c>
      <c r="D63" s="684">
        <v>-105000</v>
      </c>
      <c r="E63" s="623"/>
      <c r="F63" s="691">
        <v>44196</v>
      </c>
      <c r="G63" s="656">
        <v>44196</v>
      </c>
      <c r="H63" s="591"/>
      <c r="I63" s="591"/>
    </row>
    <row r="64" spans="1:9">
      <c r="A64" s="649" t="s">
        <v>581</v>
      </c>
      <c r="B64" s="685" t="s">
        <v>582</v>
      </c>
      <c r="C64" s="662">
        <v>518</v>
      </c>
      <c r="D64" s="624"/>
      <c r="E64" s="686">
        <v>-50000</v>
      </c>
      <c r="F64" s="691">
        <v>44196</v>
      </c>
      <c r="G64" s="656">
        <v>44196</v>
      </c>
      <c r="H64" s="591"/>
      <c r="I64" s="591"/>
    </row>
    <row r="65" spans="1:9" ht="22.5">
      <c r="A65" s="677" t="s">
        <v>583</v>
      </c>
      <c r="B65" s="687" t="s">
        <v>584</v>
      </c>
      <c r="C65" s="662">
        <v>502</v>
      </c>
      <c r="D65" s="624"/>
      <c r="E65" s="686">
        <v>-25000</v>
      </c>
      <c r="F65" s="691">
        <v>44196</v>
      </c>
      <c r="G65" s="656">
        <v>44196</v>
      </c>
      <c r="H65" s="591"/>
      <c r="I65" s="591"/>
    </row>
    <row r="66" spans="1:9" ht="45">
      <c r="A66" s="677" t="s">
        <v>585</v>
      </c>
      <c r="B66" s="682" t="s">
        <v>586</v>
      </c>
      <c r="C66" s="662">
        <v>501</v>
      </c>
      <c r="D66" s="624"/>
      <c r="E66" s="686">
        <v>-30000</v>
      </c>
      <c r="F66" s="691">
        <v>44196</v>
      </c>
      <c r="G66" s="656">
        <v>44196</v>
      </c>
      <c r="H66" s="591"/>
      <c r="I66" s="591"/>
    </row>
    <row r="67" spans="1:9" ht="15">
      <c r="A67" s="680"/>
      <c r="B67" s="681"/>
      <c r="C67" s="673"/>
      <c r="D67" s="658"/>
      <c r="E67" s="659"/>
      <c r="F67" s="695"/>
      <c r="G67" s="696"/>
      <c r="H67" s="591"/>
      <c r="I67" s="591"/>
    </row>
    <row r="68" spans="1:9">
      <c r="A68" s="2522" t="s">
        <v>220</v>
      </c>
      <c r="B68" s="2523"/>
      <c r="C68" s="697"/>
      <c r="D68" s="698">
        <v>927799.45</v>
      </c>
      <c r="E68" s="698">
        <v>927799.45000000007</v>
      </c>
      <c r="F68" s="2473"/>
      <c r="G68" s="2474"/>
      <c r="H68" s="591"/>
      <c r="I68" s="591"/>
    </row>
    <row r="69" spans="1:9">
      <c r="A69" s="618"/>
      <c r="B69" s="618"/>
      <c r="C69" s="619"/>
      <c r="D69" s="619"/>
      <c r="E69" s="620"/>
      <c r="F69" s="591"/>
      <c r="G69" s="591"/>
      <c r="H69" s="591"/>
      <c r="I69" s="591"/>
    </row>
    <row r="70" spans="1:9">
      <c r="A70" s="2418" t="s">
        <v>439</v>
      </c>
      <c r="B70" s="2418"/>
      <c r="C70" s="2418"/>
      <c r="D70" s="2418"/>
      <c r="E70" s="2418"/>
      <c r="F70" s="2418"/>
      <c r="G70" s="2418"/>
      <c r="H70" s="2418"/>
      <c r="I70" s="2418"/>
    </row>
    <row r="71" spans="1:9">
      <c r="A71" s="633"/>
      <c r="B71" s="591"/>
      <c r="C71" s="591"/>
      <c r="D71" s="591"/>
      <c r="E71" s="591"/>
      <c r="F71" s="591"/>
      <c r="G71" s="591"/>
      <c r="H71" s="591"/>
      <c r="I71" s="591"/>
    </row>
    <row r="72" spans="1:9" ht="48.75" customHeight="1">
      <c r="A72" s="2407" t="s">
        <v>587</v>
      </c>
      <c r="B72" s="2408"/>
      <c r="C72" s="2408"/>
      <c r="D72" s="2408"/>
      <c r="E72" s="2408"/>
      <c r="F72" s="2408"/>
      <c r="G72" s="2408"/>
      <c r="H72" s="2408"/>
      <c r="I72" s="2409"/>
    </row>
    <row r="73" spans="1:9">
      <c r="A73" s="2407"/>
      <c r="B73" s="2408"/>
      <c r="C73" s="2408"/>
      <c r="D73" s="2408"/>
      <c r="E73" s="2408"/>
      <c r="F73" s="2408"/>
      <c r="G73" s="2408"/>
      <c r="H73" s="2408"/>
      <c r="I73" s="2409"/>
    </row>
    <row r="74" spans="1:9">
      <c r="A74" s="2407"/>
      <c r="B74" s="2408"/>
      <c r="C74" s="2408"/>
      <c r="D74" s="2408"/>
      <c r="E74" s="2408"/>
      <c r="F74" s="2408"/>
      <c r="G74" s="2408"/>
      <c r="H74" s="2408"/>
      <c r="I74" s="2409"/>
    </row>
    <row r="75" spans="1:9">
      <c r="A75" s="591"/>
      <c r="B75" s="591"/>
      <c r="C75" s="591"/>
      <c r="D75" s="591"/>
      <c r="E75" s="591"/>
      <c r="F75" s="591"/>
      <c r="G75" s="591"/>
      <c r="H75" s="591"/>
      <c r="I75" s="591"/>
    </row>
    <row r="76" spans="1:9">
      <c r="A76" s="2436" t="s">
        <v>441</v>
      </c>
      <c r="B76" s="2436"/>
      <c r="C76" s="2436"/>
      <c r="D76" s="2436"/>
      <c r="E76" s="2436"/>
      <c r="F76" s="2436"/>
      <c r="G76" s="2436"/>
      <c r="H76" s="2436"/>
      <c r="I76" s="2436"/>
    </row>
    <row r="77" spans="1:9">
      <c r="A77" s="591"/>
      <c r="B77" s="591"/>
      <c r="C77" s="591"/>
      <c r="D77" s="591"/>
      <c r="E77" s="591"/>
      <c r="F77" s="591"/>
      <c r="G77" s="591"/>
      <c r="H77" s="591"/>
      <c r="I77" s="591"/>
    </row>
    <row r="78" spans="1:9" ht="178.5" customHeight="1">
      <c r="A78" s="2407" t="s">
        <v>588</v>
      </c>
      <c r="B78" s="2408"/>
      <c r="C78" s="2408"/>
      <c r="D78" s="2408"/>
      <c r="E78" s="2408"/>
      <c r="F78" s="2408"/>
      <c r="G78" s="2408"/>
      <c r="H78" s="2408"/>
      <c r="I78" s="2409"/>
    </row>
    <row r="79" spans="1:9">
      <c r="A79" s="2407" t="s">
        <v>589</v>
      </c>
      <c r="B79" s="2408"/>
      <c r="C79" s="2408"/>
      <c r="D79" s="2408"/>
      <c r="E79" s="2408"/>
      <c r="F79" s="2408"/>
      <c r="G79" s="2408"/>
      <c r="H79" s="2408"/>
      <c r="I79" s="2409"/>
    </row>
  </sheetData>
  <mergeCells count="51">
    <mergeCell ref="A3:I3"/>
    <mergeCell ref="A11:I11"/>
    <mergeCell ref="A5:B5"/>
    <mergeCell ref="C43:I43"/>
    <mergeCell ref="C44:I44"/>
    <mergeCell ref="A6:B6"/>
    <mergeCell ref="A7:B7"/>
    <mergeCell ref="A8:B8"/>
    <mergeCell ref="D5:I5"/>
    <mergeCell ref="D6:I6"/>
    <mergeCell ref="D7:I7"/>
    <mergeCell ref="D8:I8"/>
    <mergeCell ref="A9:B9"/>
    <mergeCell ref="D9:I9"/>
    <mergeCell ref="A39:I39"/>
    <mergeCell ref="C41:I41"/>
    <mergeCell ref="A20:I20"/>
    <mergeCell ref="F22:I22"/>
    <mergeCell ref="F23:I23"/>
    <mergeCell ref="F24:I24"/>
    <mergeCell ref="C42:I42"/>
    <mergeCell ref="F25:I25"/>
    <mergeCell ref="F26:I26"/>
    <mergeCell ref="F27:I27"/>
    <mergeCell ref="D31:I31"/>
    <mergeCell ref="C32:I32"/>
    <mergeCell ref="D36:I36"/>
    <mergeCell ref="C37:I37"/>
    <mergeCell ref="A29:I29"/>
    <mergeCell ref="A34:I34"/>
    <mergeCell ref="F68:G68"/>
    <mergeCell ref="A68:B68"/>
    <mergeCell ref="A54:B54"/>
    <mergeCell ref="C45:I45"/>
    <mergeCell ref="A47:I47"/>
    <mergeCell ref="A55:B55"/>
    <mergeCell ref="A56:B56"/>
    <mergeCell ref="A58:B58"/>
    <mergeCell ref="A15:A17"/>
    <mergeCell ref="A79:I79"/>
    <mergeCell ref="A76:I76"/>
    <mergeCell ref="A72:I72"/>
    <mergeCell ref="A73:I73"/>
    <mergeCell ref="A74:I74"/>
    <mergeCell ref="A49:B49"/>
    <mergeCell ref="A70:I70"/>
    <mergeCell ref="A78:I78"/>
    <mergeCell ref="A50:B50"/>
    <mergeCell ref="A51:B51"/>
    <mergeCell ref="A52:B52"/>
    <mergeCell ref="A53:B53"/>
  </mergeCells>
  <pageMargins left="0.23622047244094491" right="0.23622047244094491" top="0.74803149606299213" bottom="0.74803149606299213" header="0.31496062992125984" footer="0.31496062992125984"/>
  <pageSetup paperSize="9" firstPageNumber="123" fitToHeight="4"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K28" sqref="K28"/>
    </sheetView>
  </sheetViews>
  <sheetFormatPr defaultColWidth="6.5" defaultRowHeight="8.25"/>
  <cols>
    <col min="1" max="1" width="5.5" style="1"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4" width="11" customWidth="1"/>
    <col min="15" max="15" width="11.75" customWidth="1"/>
    <col min="16" max="17" width="11" customWidth="1"/>
    <col min="18" max="18" width="8.75" customWidth="1"/>
    <col min="19" max="22" width="11" customWidth="1"/>
    <col min="23" max="23" width="8.75" customWidth="1"/>
    <col min="24" max="24" width="11" customWidth="1"/>
  </cols>
  <sheetData>
    <row r="1" spans="1:24" s="2" customFormat="1" ht="15.75">
      <c r="A1" s="2317" t="s">
        <v>127</v>
      </c>
      <c r="B1" s="2317"/>
      <c r="C1" s="2317"/>
      <c r="D1" s="2317"/>
      <c r="E1" s="2317"/>
      <c r="F1" s="2317"/>
      <c r="G1" s="2317"/>
      <c r="H1" s="2317"/>
      <c r="I1" s="2317"/>
      <c r="J1" s="2317"/>
      <c r="K1" s="2317"/>
      <c r="L1" s="2317"/>
      <c r="M1" s="2317"/>
      <c r="N1" s="2317"/>
      <c r="O1" s="2317"/>
      <c r="P1" s="2317"/>
      <c r="Q1" s="2317"/>
      <c r="R1" s="2317"/>
      <c r="S1" s="2317"/>
      <c r="T1" s="2317"/>
      <c r="U1" s="2317"/>
      <c r="V1" s="2317"/>
      <c r="W1" s="2317"/>
      <c r="X1" s="2317"/>
    </row>
    <row r="2" spans="1:24" ht="9" thickBot="1"/>
    <row r="3" spans="1:24" ht="9.75">
      <c r="A3" s="2322" t="s">
        <v>40</v>
      </c>
      <c r="B3" s="2325" t="s">
        <v>41</v>
      </c>
      <c r="C3" s="2326"/>
      <c r="D3" s="2329" t="s">
        <v>42</v>
      </c>
      <c r="E3" s="2313" t="s">
        <v>34</v>
      </c>
      <c r="F3" s="2314"/>
      <c r="G3" s="2314"/>
      <c r="H3" s="2314"/>
      <c r="I3" s="2315"/>
      <c r="J3" s="2313" t="s">
        <v>39</v>
      </c>
      <c r="K3" s="2314"/>
      <c r="L3" s="2314"/>
      <c r="M3" s="2314"/>
      <c r="N3" s="2315"/>
      <c r="O3" s="2313" t="s">
        <v>43</v>
      </c>
      <c r="P3" s="2314"/>
      <c r="Q3" s="2314"/>
      <c r="R3" s="2314"/>
      <c r="S3" s="2315"/>
      <c r="T3" s="2313" t="s">
        <v>38</v>
      </c>
      <c r="U3" s="2314"/>
      <c r="V3" s="2314"/>
      <c r="W3" s="2314"/>
      <c r="X3" s="2315"/>
    </row>
    <row r="4" spans="1:24" ht="9.75">
      <c r="A4" s="2323"/>
      <c r="B4" s="2327"/>
      <c r="C4" s="2327"/>
      <c r="D4" s="2330"/>
      <c r="E4" s="2309" t="s">
        <v>339</v>
      </c>
      <c r="F4" s="2316" t="s">
        <v>340</v>
      </c>
      <c r="G4" s="2316"/>
      <c r="H4" s="2316"/>
      <c r="I4" s="2311" t="s">
        <v>341</v>
      </c>
      <c r="J4" s="2309" t="s">
        <v>339</v>
      </c>
      <c r="K4" s="2316" t="s">
        <v>340</v>
      </c>
      <c r="L4" s="2316"/>
      <c r="M4" s="2316"/>
      <c r="N4" s="2311" t="s">
        <v>341</v>
      </c>
      <c r="O4" s="2309" t="s">
        <v>339</v>
      </c>
      <c r="P4" s="2316" t="s">
        <v>340</v>
      </c>
      <c r="Q4" s="2316"/>
      <c r="R4" s="2316"/>
      <c r="S4" s="2311" t="s">
        <v>341</v>
      </c>
      <c r="T4" s="2309" t="s">
        <v>339</v>
      </c>
      <c r="U4" s="2316" t="s">
        <v>340</v>
      </c>
      <c r="V4" s="2316"/>
      <c r="W4" s="2316"/>
      <c r="X4" s="2311" t="s">
        <v>341</v>
      </c>
    </row>
    <row r="5" spans="1:24" ht="10.5" thickBot="1">
      <c r="A5" s="2324"/>
      <c r="B5" s="2328"/>
      <c r="C5" s="2328"/>
      <c r="D5" s="2331"/>
      <c r="E5" s="2310"/>
      <c r="F5" s="444" t="s">
        <v>101</v>
      </c>
      <c r="G5" s="444" t="s">
        <v>36</v>
      </c>
      <c r="H5" s="444" t="s">
        <v>342</v>
      </c>
      <c r="I5" s="2312"/>
      <c r="J5" s="2310"/>
      <c r="K5" s="444" t="s">
        <v>101</v>
      </c>
      <c r="L5" s="444" t="s">
        <v>36</v>
      </c>
      <c r="M5" s="444" t="s">
        <v>342</v>
      </c>
      <c r="N5" s="2312"/>
      <c r="O5" s="2310"/>
      <c r="P5" s="444" t="s">
        <v>101</v>
      </c>
      <c r="Q5" s="444" t="s">
        <v>36</v>
      </c>
      <c r="R5" s="444" t="s">
        <v>342</v>
      </c>
      <c r="S5" s="2312"/>
      <c r="T5" s="2310"/>
      <c r="U5" s="444" t="s">
        <v>101</v>
      </c>
      <c r="V5" s="444" t="s">
        <v>36</v>
      </c>
      <c r="W5" s="444" t="s">
        <v>342</v>
      </c>
      <c r="X5" s="2312"/>
    </row>
    <row r="6" spans="1:24" ht="9.75">
      <c r="A6" s="445" t="s">
        <v>0</v>
      </c>
      <c r="B6" s="2307" t="s">
        <v>1</v>
      </c>
      <c r="C6" s="2307"/>
      <c r="D6" s="446" t="s">
        <v>25</v>
      </c>
      <c r="E6" s="447">
        <f>SUM(E7:E9)</f>
        <v>30456792</v>
      </c>
      <c r="F6" s="448">
        <f>SUM(F7:F9)</f>
        <v>31377656</v>
      </c>
      <c r="G6" s="448">
        <f>SUM(G7:G9)</f>
        <v>30901166</v>
      </c>
      <c r="H6" s="449">
        <f t="shared" ref="H6:H37" si="0">G6/F6*100</f>
        <v>98.481435324550688</v>
      </c>
      <c r="I6" s="450">
        <f>SUM(I7:I9)</f>
        <v>28184083</v>
      </c>
      <c r="J6" s="447">
        <f>SUM(J7:J9)</f>
        <v>5510000</v>
      </c>
      <c r="K6" s="448">
        <f t="shared" ref="K6:X6" si="1">SUM(K7:K9)</f>
        <v>6430864</v>
      </c>
      <c r="L6" s="448">
        <f t="shared" si="1"/>
        <v>5954374</v>
      </c>
      <c r="M6" s="449">
        <f t="shared" ref="M6:M29" si="2">L6/K6*100</f>
        <v>92.590575698693058</v>
      </c>
      <c r="N6" s="450">
        <f t="shared" si="1"/>
        <v>6105483</v>
      </c>
      <c r="O6" s="447">
        <f t="shared" si="1"/>
        <v>24946792</v>
      </c>
      <c r="P6" s="448">
        <f t="shared" si="1"/>
        <v>24946792</v>
      </c>
      <c r="Q6" s="448">
        <f t="shared" si="1"/>
        <v>24946792</v>
      </c>
      <c r="R6" s="449">
        <f t="shared" ref="R6:R37" si="3">Q6/P6*100</f>
        <v>100</v>
      </c>
      <c r="S6" s="450">
        <f t="shared" si="1"/>
        <v>22078600</v>
      </c>
      <c r="T6" s="447">
        <f t="shared" si="1"/>
        <v>5000</v>
      </c>
      <c r="U6" s="448">
        <f t="shared" si="1"/>
        <v>5000</v>
      </c>
      <c r="V6" s="448">
        <f t="shared" si="1"/>
        <v>5000</v>
      </c>
      <c r="W6" s="449">
        <f t="shared" ref="W6:W33" si="4">V6/U6*100</f>
        <v>100</v>
      </c>
      <c r="X6" s="450">
        <f t="shared" si="1"/>
        <v>5000</v>
      </c>
    </row>
    <row r="7" spans="1:24" ht="9.75">
      <c r="A7" s="428" t="s">
        <v>2</v>
      </c>
      <c r="B7" s="2305" t="s">
        <v>46</v>
      </c>
      <c r="C7" s="2305"/>
      <c r="D7" s="440" t="s">
        <v>25</v>
      </c>
      <c r="E7" s="399">
        <f t="shared" ref="E7:G10" si="5">SUM(J7,O7)</f>
        <v>2010000</v>
      </c>
      <c r="F7" s="561">
        <f t="shared" si="5"/>
        <v>2010500</v>
      </c>
      <c r="G7" s="561">
        <f t="shared" si="5"/>
        <v>1534010</v>
      </c>
      <c r="H7" s="562">
        <f t="shared" si="0"/>
        <v>76.29992539169362</v>
      </c>
      <c r="I7" s="400">
        <v>2050041</v>
      </c>
      <c r="J7" s="404">
        <v>2010000</v>
      </c>
      <c r="K7" s="564">
        <v>2010500</v>
      </c>
      <c r="L7" s="564">
        <v>1534010</v>
      </c>
      <c r="M7" s="562">
        <f t="shared" si="2"/>
        <v>76.29992539169362</v>
      </c>
      <c r="N7" s="405">
        <v>2050041</v>
      </c>
      <c r="O7" s="419">
        <v>0</v>
      </c>
      <c r="P7" s="564">
        <v>0</v>
      </c>
      <c r="Q7" s="564">
        <v>0</v>
      </c>
      <c r="R7" s="562">
        <v>0</v>
      </c>
      <c r="S7" s="405"/>
      <c r="T7" s="419">
        <v>5000</v>
      </c>
      <c r="U7" s="564">
        <v>5000</v>
      </c>
      <c r="V7" s="564">
        <v>5000</v>
      </c>
      <c r="W7" s="562">
        <f t="shared" si="4"/>
        <v>100</v>
      </c>
      <c r="X7" s="405">
        <v>5000</v>
      </c>
    </row>
    <row r="8" spans="1:24" ht="9.75">
      <c r="A8" s="429" t="s">
        <v>3</v>
      </c>
      <c r="B8" s="2308" t="s">
        <v>47</v>
      </c>
      <c r="C8" s="2308"/>
      <c r="D8" s="440" t="s">
        <v>25</v>
      </c>
      <c r="E8" s="399">
        <f t="shared" si="5"/>
        <v>0</v>
      </c>
      <c r="F8" s="561">
        <f t="shared" si="5"/>
        <v>0</v>
      </c>
      <c r="G8" s="561">
        <f t="shared" si="5"/>
        <v>0</v>
      </c>
      <c r="H8" s="562">
        <v>0</v>
      </c>
      <c r="I8" s="400">
        <f>SUM(N8,S8)</f>
        <v>0</v>
      </c>
      <c r="J8" s="406">
        <v>0</v>
      </c>
      <c r="K8" s="561">
        <v>0</v>
      </c>
      <c r="L8" s="561">
        <v>0</v>
      </c>
      <c r="M8" s="562">
        <v>0</v>
      </c>
      <c r="N8" s="400"/>
      <c r="O8" s="399">
        <v>0</v>
      </c>
      <c r="P8" s="561">
        <v>0</v>
      </c>
      <c r="Q8" s="561">
        <v>0</v>
      </c>
      <c r="R8" s="562">
        <v>0</v>
      </c>
      <c r="S8" s="400"/>
      <c r="T8" s="399">
        <v>0</v>
      </c>
      <c r="U8" s="561">
        <v>0</v>
      </c>
      <c r="V8" s="561">
        <v>0</v>
      </c>
      <c r="W8" s="562">
        <v>0</v>
      </c>
      <c r="X8" s="400"/>
    </row>
    <row r="9" spans="1:24" ht="9.75">
      <c r="A9" s="429" t="s">
        <v>4</v>
      </c>
      <c r="B9" s="567" t="s">
        <v>62</v>
      </c>
      <c r="C9" s="568"/>
      <c r="D9" s="440" t="s">
        <v>25</v>
      </c>
      <c r="E9" s="399">
        <f t="shared" si="5"/>
        <v>28446792</v>
      </c>
      <c r="F9" s="561">
        <f t="shared" si="5"/>
        <v>29367156</v>
      </c>
      <c r="G9" s="561">
        <f t="shared" si="5"/>
        <v>29367156</v>
      </c>
      <c r="H9" s="562">
        <f t="shared" si="0"/>
        <v>100</v>
      </c>
      <c r="I9" s="400">
        <v>26134042</v>
      </c>
      <c r="J9" s="406">
        <v>3500000</v>
      </c>
      <c r="K9" s="561">
        <v>4420364</v>
      </c>
      <c r="L9" s="561">
        <v>4420364</v>
      </c>
      <c r="M9" s="562">
        <f t="shared" si="2"/>
        <v>100</v>
      </c>
      <c r="N9" s="400">
        <v>4055442</v>
      </c>
      <c r="O9" s="399">
        <v>24946792</v>
      </c>
      <c r="P9" s="561">
        <v>24946792</v>
      </c>
      <c r="Q9" s="561">
        <v>24946792</v>
      </c>
      <c r="R9" s="562">
        <f t="shared" si="3"/>
        <v>100</v>
      </c>
      <c r="S9" s="400">
        <v>22078600</v>
      </c>
      <c r="T9" s="399">
        <v>0</v>
      </c>
      <c r="U9" s="561">
        <v>0</v>
      </c>
      <c r="V9" s="561">
        <v>0</v>
      </c>
      <c r="W9" s="562">
        <v>0</v>
      </c>
      <c r="X9" s="400"/>
    </row>
    <row r="10" spans="1:24" ht="9.75">
      <c r="A10" s="427" t="s">
        <v>5</v>
      </c>
      <c r="B10" s="2320" t="s">
        <v>7</v>
      </c>
      <c r="C10" s="2320"/>
      <c r="D10" s="440" t="s">
        <v>25</v>
      </c>
      <c r="E10" s="401">
        <f t="shared" si="5"/>
        <v>0</v>
      </c>
      <c r="F10" s="555">
        <f t="shared" si="5"/>
        <v>0</v>
      </c>
      <c r="G10" s="555">
        <f t="shared" si="5"/>
        <v>0</v>
      </c>
      <c r="H10" s="552">
        <v>0</v>
      </c>
      <c r="I10" s="402">
        <f>SUM(N10,S10)</f>
        <v>0</v>
      </c>
      <c r="J10" s="407"/>
      <c r="K10" s="555"/>
      <c r="L10" s="555"/>
      <c r="M10" s="552">
        <v>0</v>
      </c>
      <c r="N10" s="402"/>
      <c r="O10" s="401"/>
      <c r="P10" s="555"/>
      <c r="Q10" s="555"/>
      <c r="R10" s="552">
        <v>0</v>
      </c>
      <c r="S10" s="402"/>
      <c r="T10" s="401"/>
      <c r="U10" s="555"/>
      <c r="V10" s="555"/>
      <c r="W10" s="552">
        <v>0</v>
      </c>
      <c r="X10" s="402"/>
    </row>
    <row r="11" spans="1:24" ht="9.75">
      <c r="A11" s="427" t="s">
        <v>6</v>
      </c>
      <c r="B11" s="2320" t="s">
        <v>9</v>
      </c>
      <c r="C11" s="2320"/>
      <c r="D11" s="440" t="s">
        <v>25</v>
      </c>
      <c r="E11" s="397">
        <f>SUM(E12:E31)</f>
        <v>30456792</v>
      </c>
      <c r="F11" s="554">
        <f>SUM(F12:F31)</f>
        <v>31377656</v>
      </c>
      <c r="G11" s="554">
        <f>SUM(G12:G31)</f>
        <v>30769268</v>
      </c>
      <c r="H11" s="552">
        <f t="shared" si="0"/>
        <v>98.061078877274966</v>
      </c>
      <c r="I11" s="398">
        <f>SUM(I12:I31)</f>
        <v>27974406</v>
      </c>
      <c r="J11" s="397">
        <f>SUM(J12:J31)</f>
        <v>5510000</v>
      </c>
      <c r="K11" s="554">
        <f>SUM(K12:K31)</f>
        <v>6430864</v>
      </c>
      <c r="L11" s="554">
        <f>SUM(L12:L31)</f>
        <v>5822476</v>
      </c>
      <c r="M11" s="552">
        <f t="shared" si="2"/>
        <v>90.539560469635177</v>
      </c>
      <c r="N11" s="398">
        <f>SUM(N12:N31)</f>
        <v>5895278</v>
      </c>
      <c r="O11" s="397">
        <f>SUM(O12:O31)</f>
        <v>24946792</v>
      </c>
      <c r="P11" s="554">
        <f>SUM(P12:P31)</f>
        <v>24946792</v>
      </c>
      <c r="Q11" s="554">
        <f>SUM(Q12:Q31)</f>
        <v>24946792</v>
      </c>
      <c r="R11" s="552">
        <f t="shared" si="3"/>
        <v>100</v>
      </c>
      <c r="S11" s="398">
        <f>SUM(S12:S31)</f>
        <v>22079128</v>
      </c>
      <c r="T11" s="397">
        <v>1000</v>
      </c>
      <c r="U11" s="554">
        <f>SUM(U12:U31)</f>
        <v>1000</v>
      </c>
      <c r="V11" s="554">
        <f>SUM(V12:V31)</f>
        <v>0</v>
      </c>
      <c r="W11" s="552">
        <v>0</v>
      </c>
      <c r="X11" s="398">
        <f>SUM(X12:X31)</f>
        <v>0</v>
      </c>
    </row>
    <row r="12" spans="1:24" ht="9.75">
      <c r="A12" s="430" t="s">
        <v>8</v>
      </c>
      <c r="B12" s="2321" t="s">
        <v>28</v>
      </c>
      <c r="C12" s="2321"/>
      <c r="D12" s="440" t="s">
        <v>25</v>
      </c>
      <c r="E12" s="399">
        <f>SUM(J12,O12)</f>
        <v>1625480</v>
      </c>
      <c r="F12" s="561">
        <f t="shared" ref="E12:I28" si="6">SUM(K12,P12)</f>
        <v>1676707</v>
      </c>
      <c r="G12" s="561">
        <f t="shared" si="6"/>
        <v>1263275</v>
      </c>
      <c r="H12" s="562">
        <f t="shared" si="0"/>
        <v>75.342620982676166</v>
      </c>
      <c r="I12" s="400">
        <v>1824601</v>
      </c>
      <c r="J12" s="408">
        <v>1604202</v>
      </c>
      <c r="K12" s="571">
        <v>1655429</v>
      </c>
      <c r="L12" s="571">
        <v>1241997</v>
      </c>
      <c r="M12" s="562">
        <f t="shared" si="2"/>
        <v>75.025688205293008</v>
      </c>
      <c r="N12" s="409">
        <v>1717445</v>
      </c>
      <c r="O12" s="420">
        <v>21278</v>
      </c>
      <c r="P12" s="571">
        <v>21278</v>
      </c>
      <c r="Q12" s="571">
        <v>21278</v>
      </c>
      <c r="R12" s="562">
        <f t="shared" si="3"/>
        <v>100</v>
      </c>
      <c r="S12" s="421">
        <v>107156</v>
      </c>
      <c r="T12" s="420">
        <v>0</v>
      </c>
      <c r="U12" s="571">
        <v>0</v>
      </c>
      <c r="V12" s="571">
        <v>0</v>
      </c>
      <c r="W12" s="562">
        <v>0</v>
      </c>
      <c r="X12" s="409"/>
    </row>
    <row r="13" spans="1:24" ht="9.75">
      <c r="A13" s="428" t="s">
        <v>10</v>
      </c>
      <c r="B13" s="2305" t="s">
        <v>29</v>
      </c>
      <c r="C13" s="2305"/>
      <c r="D13" s="440" t="s">
        <v>25</v>
      </c>
      <c r="E13" s="399">
        <f t="shared" si="6"/>
        <v>1500000</v>
      </c>
      <c r="F13" s="561">
        <f t="shared" si="6"/>
        <v>1143244</v>
      </c>
      <c r="G13" s="561">
        <f t="shared" si="6"/>
        <v>1048090</v>
      </c>
      <c r="H13" s="562">
        <f t="shared" si="0"/>
        <v>91.676842388851369</v>
      </c>
      <c r="I13" s="400">
        <v>1203913</v>
      </c>
      <c r="J13" s="408">
        <v>1500000</v>
      </c>
      <c r="K13" s="561">
        <v>1143244</v>
      </c>
      <c r="L13" s="561">
        <v>1048090</v>
      </c>
      <c r="M13" s="562">
        <f t="shared" si="2"/>
        <v>91.676842388851369</v>
      </c>
      <c r="N13" s="400">
        <v>1203913</v>
      </c>
      <c r="O13" s="399">
        <v>0</v>
      </c>
      <c r="P13" s="561">
        <v>0</v>
      </c>
      <c r="Q13" s="561">
        <v>0</v>
      </c>
      <c r="R13" s="562">
        <v>0</v>
      </c>
      <c r="S13" s="400">
        <v>0</v>
      </c>
      <c r="T13" s="399">
        <v>1000</v>
      </c>
      <c r="U13" s="561">
        <v>1000</v>
      </c>
      <c r="V13" s="561">
        <v>0</v>
      </c>
      <c r="W13" s="562">
        <v>0</v>
      </c>
      <c r="X13" s="400"/>
    </row>
    <row r="14" spans="1:24" ht="9.75">
      <c r="A14" s="428" t="s">
        <v>11</v>
      </c>
      <c r="B14" s="573" t="s">
        <v>63</v>
      </c>
      <c r="C14" s="573"/>
      <c r="D14" s="440" t="s">
        <v>25</v>
      </c>
      <c r="E14" s="399">
        <f t="shared" si="6"/>
        <v>0</v>
      </c>
      <c r="F14" s="561">
        <f t="shared" si="6"/>
        <v>0</v>
      </c>
      <c r="G14" s="561">
        <f t="shared" si="6"/>
        <v>0</v>
      </c>
      <c r="H14" s="562">
        <v>0</v>
      </c>
      <c r="I14" s="400">
        <f t="shared" si="6"/>
        <v>0</v>
      </c>
      <c r="J14" s="408">
        <v>0</v>
      </c>
      <c r="K14" s="561">
        <v>0</v>
      </c>
      <c r="L14" s="561">
        <v>0</v>
      </c>
      <c r="M14" s="562">
        <v>0</v>
      </c>
      <c r="N14" s="400">
        <v>0</v>
      </c>
      <c r="O14" s="399">
        <v>0</v>
      </c>
      <c r="P14" s="561">
        <v>0</v>
      </c>
      <c r="Q14" s="561">
        <v>0</v>
      </c>
      <c r="R14" s="562">
        <v>0</v>
      </c>
      <c r="S14" s="400">
        <v>0</v>
      </c>
      <c r="T14" s="399">
        <v>0</v>
      </c>
      <c r="U14" s="561">
        <v>0</v>
      </c>
      <c r="V14" s="561">
        <v>0</v>
      </c>
      <c r="W14" s="562">
        <v>0</v>
      </c>
      <c r="X14" s="400"/>
    </row>
    <row r="15" spans="1:24" ht="9.75">
      <c r="A15" s="428" t="s">
        <v>12</v>
      </c>
      <c r="B15" s="2305" t="s">
        <v>64</v>
      </c>
      <c r="C15" s="2305"/>
      <c r="D15" s="440" t="s">
        <v>25</v>
      </c>
      <c r="E15" s="399">
        <f t="shared" si="6"/>
        <v>700000</v>
      </c>
      <c r="F15" s="561">
        <f t="shared" si="6"/>
        <v>1620000</v>
      </c>
      <c r="G15" s="561">
        <f t="shared" si="6"/>
        <v>1610141</v>
      </c>
      <c r="H15" s="562">
        <f t="shared" si="0"/>
        <v>99.391419753086424</v>
      </c>
      <c r="I15" s="400">
        <v>1236806</v>
      </c>
      <c r="J15" s="408">
        <v>700000</v>
      </c>
      <c r="K15" s="561">
        <v>1620000</v>
      </c>
      <c r="L15" s="561">
        <v>1610141</v>
      </c>
      <c r="M15" s="562">
        <f t="shared" si="2"/>
        <v>99.391419753086424</v>
      </c>
      <c r="N15" s="400">
        <v>1236806</v>
      </c>
      <c r="O15" s="399">
        <v>0</v>
      </c>
      <c r="P15" s="561">
        <v>0</v>
      </c>
      <c r="Q15" s="561">
        <v>0</v>
      </c>
      <c r="R15" s="562">
        <v>0</v>
      </c>
      <c r="S15" s="400">
        <v>0</v>
      </c>
      <c r="T15" s="399">
        <v>0</v>
      </c>
      <c r="U15" s="561">
        <v>0</v>
      </c>
      <c r="V15" s="561">
        <v>0</v>
      </c>
      <c r="W15" s="562">
        <v>0</v>
      </c>
      <c r="X15" s="400"/>
    </row>
    <row r="16" spans="1:24" ht="9.75">
      <c r="A16" s="428" t="s">
        <v>13</v>
      </c>
      <c r="B16" s="2305" t="s">
        <v>30</v>
      </c>
      <c r="C16" s="2305"/>
      <c r="D16" s="440" t="s">
        <v>25</v>
      </c>
      <c r="E16" s="399">
        <f t="shared" si="6"/>
        <v>2000</v>
      </c>
      <c r="F16" s="561">
        <f t="shared" si="6"/>
        <v>2000</v>
      </c>
      <c r="G16" s="561">
        <f t="shared" si="6"/>
        <v>0</v>
      </c>
      <c r="H16" s="562">
        <f t="shared" si="0"/>
        <v>0</v>
      </c>
      <c r="I16" s="400">
        <v>1340</v>
      </c>
      <c r="J16" s="408">
        <v>2000</v>
      </c>
      <c r="K16" s="561">
        <v>2000</v>
      </c>
      <c r="L16" s="561">
        <v>0</v>
      </c>
      <c r="M16" s="562">
        <f t="shared" si="2"/>
        <v>0</v>
      </c>
      <c r="N16" s="400">
        <v>1340</v>
      </c>
      <c r="O16" s="399">
        <v>0</v>
      </c>
      <c r="P16" s="561">
        <v>0</v>
      </c>
      <c r="Q16" s="561">
        <v>0</v>
      </c>
      <c r="R16" s="562">
        <v>0</v>
      </c>
      <c r="S16" s="400">
        <v>0</v>
      </c>
      <c r="T16" s="399">
        <v>0</v>
      </c>
      <c r="U16" s="561">
        <v>0</v>
      </c>
      <c r="V16" s="561">
        <v>0</v>
      </c>
      <c r="W16" s="562">
        <v>0</v>
      </c>
      <c r="X16" s="400"/>
    </row>
    <row r="17" spans="1:24" ht="9.75">
      <c r="A17" s="428" t="s">
        <v>14</v>
      </c>
      <c r="B17" s="573" t="s">
        <v>48</v>
      </c>
      <c r="C17" s="573"/>
      <c r="D17" s="440" t="s">
        <v>25</v>
      </c>
      <c r="E17" s="399">
        <f t="shared" si="6"/>
        <v>1000</v>
      </c>
      <c r="F17" s="561">
        <f t="shared" si="6"/>
        <v>1000</v>
      </c>
      <c r="G17" s="561">
        <f t="shared" si="6"/>
        <v>644</v>
      </c>
      <c r="H17" s="562">
        <f t="shared" si="0"/>
        <v>64.400000000000006</v>
      </c>
      <c r="I17" s="400">
        <v>449</v>
      </c>
      <c r="J17" s="408">
        <v>1000</v>
      </c>
      <c r="K17" s="561">
        <v>1000</v>
      </c>
      <c r="L17" s="561">
        <v>644</v>
      </c>
      <c r="M17" s="562">
        <f t="shared" si="2"/>
        <v>64.400000000000006</v>
      </c>
      <c r="N17" s="400">
        <v>449</v>
      </c>
      <c r="O17" s="399">
        <v>0</v>
      </c>
      <c r="P17" s="561">
        <v>0</v>
      </c>
      <c r="Q17" s="561">
        <v>0</v>
      </c>
      <c r="R17" s="562">
        <v>0</v>
      </c>
      <c r="S17" s="400">
        <v>0</v>
      </c>
      <c r="T17" s="399">
        <v>0</v>
      </c>
      <c r="U17" s="561">
        <v>0</v>
      </c>
      <c r="V17" s="561">
        <v>0</v>
      </c>
      <c r="W17" s="562">
        <v>0</v>
      </c>
      <c r="X17" s="400"/>
    </row>
    <row r="18" spans="1:24" ht="9.75">
      <c r="A18" s="428" t="s">
        <v>15</v>
      </c>
      <c r="B18" s="2305" t="s">
        <v>31</v>
      </c>
      <c r="C18" s="2305"/>
      <c r="D18" s="440" t="s">
        <v>25</v>
      </c>
      <c r="E18" s="399">
        <f t="shared" si="6"/>
        <v>758000</v>
      </c>
      <c r="F18" s="561">
        <f t="shared" si="6"/>
        <v>758000</v>
      </c>
      <c r="G18" s="561">
        <f t="shared" si="6"/>
        <v>692897</v>
      </c>
      <c r="H18" s="562">
        <f t="shared" si="0"/>
        <v>91.411213720316624</v>
      </c>
      <c r="I18" s="400">
        <v>785863</v>
      </c>
      <c r="J18" s="408">
        <v>751000</v>
      </c>
      <c r="K18" s="561">
        <v>751000</v>
      </c>
      <c r="L18" s="561">
        <v>685897</v>
      </c>
      <c r="M18" s="562">
        <f t="shared" si="2"/>
        <v>91.33115845539281</v>
      </c>
      <c r="N18" s="400">
        <v>736670</v>
      </c>
      <c r="O18" s="399">
        <v>7000</v>
      </c>
      <c r="P18" s="561">
        <v>7000</v>
      </c>
      <c r="Q18" s="561">
        <v>7000</v>
      </c>
      <c r="R18" s="562">
        <f t="shared" si="3"/>
        <v>100</v>
      </c>
      <c r="S18" s="400">
        <v>49193</v>
      </c>
      <c r="T18" s="399">
        <v>0</v>
      </c>
      <c r="U18" s="561">
        <v>0</v>
      </c>
      <c r="V18" s="561">
        <v>0</v>
      </c>
      <c r="W18" s="562">
        <v>0</v>
      </c>
      <c r="X18" s="400"/>
    </row>
    <row r="19" spans="1:24" ht="9.75">
      <c r="A19" s="428" t="s">
        <v>16</v>
      </c>
      <c r="B19" s="2305" t="s">
        <v>32</v>
      </c>
      <c r="C19" s="2305"/>
      <c r="D19" s="440" t="s">
        <v>25</v>
      </c>
      <c r="E19" s="399">
        <f t="shared" si="6"/>
        <v>18329385</v>
      </c>
      <c r="F19" s="561">
        <f t="shared" si="6"/>
        <v>18329885</v>
      </c>
      <c r="G19" s="561">
        <f t="shared" si="6"/>
        <v>18329885</v>
      </c>
      <c r="H19" s="562">
        <f t="shared" si="0"/>
        <v>100</v>
      </c>
      <c r="I19" s="400">
        <v>16078020</v>
      </c>
      <c r="J19" s="410">
        <v>0</v>
      </c>
      <c r="K19" s="561">
        <v>500</v>
      </c>
      <c r="L19" s="561">
        <v>500</v>
      </c>
      <c r="M19" s="562">
        <f t="shared" si="2"/>
        <v>100</v>
      </c>
      <c r="N19" s="400">
        <v>0</v>
      </c>
      <c r="O19" s="399">
        <v>18329385</v>
      </c>
      <c r="P19" s="561">
        <v>18329385</v>
      </c>
      <c r="Q19" s="561">
        <v>18329385</v>
      </c>
      <c r="R19" s="562">
        <f t="shared" si="3"/>
        <v>100</v>
      </c>
      <c r="S19" s="400">
        <v>16078020</v>
      </c>
      <c r="T19" s="423">
        <v>0</v>
      </c>
      <c r="U19" s="575">
        <v>0</v>
      </c>
      <c r="V19" s="575">
        <v>0</v>
      </c>
      <c r="W19" s="562">
        <v>0</v>
      </c>
      <c r="X19" s="424"/>
    </row>
    <row r="20" spans="1:24" ht="9.75">
      <c r="A20" s="428" t="s">
        <v>17</v>
      </c>
      <c r="B20" s="2305" t="s">
        <v>49</v>
      </c>
      <c r="C20" s="2305"/>
      <c r="D20" s="440" t="s">
        <v>25</v>
      </c>
      <c r="E20" s="399">
        <f t="shared" si="6"/>
        <v>6187572</v>
      </c>
      <c r="F20" s="561">
        <f t="shared" si="6"/>
        <v>6187741</v>
      </c>
      <c r="G20" s="561">
        <f t="shared" si="6"/>
        <v>6187741</v>
      </c>
      <c r="H20" s="562">
        <f t="shared" si="0"/>
        <v>100</v>
      </c>
      <c r="I20" s="400">
        <v>5469048</v>
      </c>
      <c r="J20" s="408">
        <v>0</v>
      </c>
      <c r="K20" s="561">
        <v>169</v>
      </c>
      <c r="L20" s="561">
        <v>169</v>
      </c>
      <c r="M20" s="562">
        <f t="shared" si="2"/>
        <v>100</v>
      </c>
      <c r="N20" s="400">
        <v>0</v>
      </c>
      <c r="O20" s="399">
        <v>6187572</v>
      </c>
      <c r="P20" s="561">
        <v>6187572</v>
      </c>
      <c r="Q20" s="561">
        <v>6187572</v>
      </c>
      <c r="R20" s="562">
        <f t="shared" si="3"/>
        <v>100</v>
      </c>
      <c r="S20" s="400">
        <v>5469048</v>
      </c>
      <c r="T20" s="399">
        <v>0</v>
      </c>
      <c r="U20" s="561">
        <v>0</v>
      </c>
      <c r="V20" s="561">
        <v>0</v>
      </c>
      <c r="W20" s="562">
        <v>0</v>
      </c>
      <c r="X20" s="400"/>
    </row>
    <row r="21" spans="1:24" ht="9.75">
      <c r="A21" s="428" t="s">
        <v>18</v>
      </c>
      <c r="B21" s="2305" t="s">
        <v>50</v>
      </c>
      <c r="C21" s="2305"/>
      <c r="D21" s="440" t="s">
        <v>25</v>
      </c>
      <c r="E21" s="399">
        <f t="shared" si="6"/>
        <v>401557</v>
      </c>
      <c r="F21" s="561">
        <f t="shared" si="6"/>
        <v>430161</v>
      </c>
      <c r="G21" s="561">
        <f t="shared" si="6"/>
        <v>430161</v>
      </c>
      <c r="H21" s="562">
        <f t="shared" si="0"/>
        <v>100</v>
      </c>
      <c r="I21" s="400">
        <v>323731</v>
      </c>
      <c r="J21" s="408">
        <v>0</v>
      </c>
      <c r="K21" s="561">
        <v>28604</v>
      </c>
      <c r="L21" s="561">
        <v>28604</v>
      </c>
      <c r="M21" s="562">
        <f t="shared" si="2"/>
        <v>100</v>
      </c>
      <c r="N21" s="400">
        <v>0</v>
      </c>
      <c r="O21" s="399">
        <v>401557</v>
      </c>
      <c r="P21" s="561">
        <v>401557</v>
      </c>
      <c r="Q21" s="561">
        <v>401557</v>
      </c>
      <c r="R21" s="562">
        <f t="shared" si="3"/>
        <v>100</v>
      </c>
      <c r="S21" s="400">
        <v>323731</v>
      </c>
      <c r="T21" s="399">
        <v>0</v>
      </c>
      <c r="U21" s="561">
        <v>0</v>
      </c>
      <c r="V21" s="561">
        <v>0</v>
      </c>
      <c r="W21" s="562">
        <v>0</v>
      </c>
      <c r="X21" s="400"/>
    </row>
    <row r="22" spans="1:24" ht="9.75">
      <c r="A22" s="428" t="s">
        <v>19</v>
      </c>
      <c r="B22" s="2305" t="s">
        <v>65</v>
      </c>
      <c r="C22" s="2305"/>
      <c r="D22" s="440" t="s">
        <v>25</v>
      </c>
      <c r="E22" s="399">
        <f t="shared" si="6"/>
        <v>0</v>
      </c>
      <c r="F22" s="561">
        <f t="shared" si="6"/>
        <v>0</v>
      </c>
      <c r="G22" s="561">
        <f t="shared" si="6"/>
        <v>0</v>
      </c>
      <c r="H22" s="562">
        <v>0</v>
      </c>
      <c r="I22" s="400">
        <f t="shared" si="6"/>
        <v>0</v>
      </c>
      <c r="J22" s="408">
        <v>0</v>
      </c>
      <c r="K22" s="561">
        <v>0</v>
      </c>
      <c r="L22" s="561">
        <v>0</v>
      </c>
      <c r="M22" s="562">
        <v>0</v>
      </c>
      <c r="N22" s="400">
        <v>0</v>
      </c>
      <c r="O22" s="399">
        <v>0</v>
      </c>
      <c r="P22" s="561">
        <v>0</v>
      </c>
      <c r="Q22" s="561">
        <v>0</v>
      </c>
      <c r="R22" s="562">
        <v>0</v>
      </c>
      <c r="S22" s="400">
        <v>0</v>
      </c>
      <c r="T22" s="399">
        <v>0</v>
      </c>
      <c r="U22" s="561">
        <v>0</v>
      </c>
      <c r="V22" s="561">
        <v>0</v>
      </c>
      <c r="W22" s="562">
        <v>0</v>
      </c>
      <c r="X22" s="400"/>
    </row>
    <row r="23" spans="1:24" ht="9.75">
      <c r="A23" s="428" t="s">
        <v>20</v>
      </c>
      <c r="B23" s="573" t="s">
        <v>66</v>
      </c>
      <c r="C23" s="573"/>
      <c r="D23" s="440" t="s">
        <v>25</v>
      </c>
      <c r="E23" s="399">
        <f t="shared" si="6"/>
        <v>0</v>
      </c>
      <c r="F23" s="561">
        <f t="shared" si="6"/>
        <v>0</v>
      </c>
      <c r="G23" s="561">
        <f t="shared" si="6"/>
        <v>0</v>
      </c>
      <c r="H23" s="562">
        <v>0</v>
      </c>
      <c r="I23" s="400">
        <v>1000</v>
      </c>
      <c r="J23" s="408">
        <v>0</v>
      </c>
      <c r="K23" s="561">
        <v>0</v>
      </c>
      <c r="L23" s="561">
        <v>0</v>
      </c>
      <c r="M23" s="562">
        <v>0</v>
      </c>
      <c r="N23" s="400">
        <v>1000</v>
      </c>
      <c r="O23" s="399">
        <v>0</v>
      </c>
      <c r="P23" s="561">
        <v>0</v>
      </c>
      <c r="Q23" s="561">
        <v>0</v>
      </c>
      <c r="R23" s="562">
        <v>0</v>
      </c>
      <c r="S23" s="400">
        <v>0</v>
      </c>
      <c r="T23" s="399">
        <v>0</v>
      </c>
      <c r="U23" s="561">
        <v>0</v>
      </c>
      <c r="V23" s="561">
        <v>0</v>
      </c>
      <c r="W23" s="562">
        <v>0</v>
      </c>
      <c r="X23" s="400"/>
    </row>
    <row r="24" spans="1:24" ht="9.75">
      <c r="A24" s="428" t="s">
        <v>21</v>
      </c>
      <c r="B24" s="573" t="s">
        <v>73</v>
      </c>
      <c r="C24" s="573"/>
      <c r="D24" s="440" t="s">
        <v>25</v>
      </c>
      <c r="E24" s="399">
        <f t="shared" si="6"/>
        <v>0</v>
      </c>
      <c r="F24" s="561">
        <f t="shared" si="6"/>
        <v>0</v>
      </c>
      <c r="G24" s="561">
        <f t="shared" si="6"/>
        <v>0</v>
      </c>
      <c r="H24" s="562">
        <v>0</v>
      </c>
      <c r="I24" s="400">
        <f t="shared" si="6"/>
        <v>0</v>
      </c>
      <c r="J24" s="408">
        <v>0</v>
      </c>
      <c r="K24" s="561">
        <v>0</v>
      </c>
      <c r="L24" s="561">
        <v>0</v>
      </c>
      <c r="M24" s="562">
        <v>0</v>
      </c>
      <c r="N24" s="400">
        <v>0</v>
      </c>
      <c r="O24" s="399">
        <v>0</v>
      </c>
      <c r="P24" s="561">
        <v>0</v>
      </c>
      <c r="Q24" s="561">
        <v>0</v>
      </c>
      <c r="R24" s="562">
        <v>0</v>
      </c>
      <c r="S24" s="400">
        <v>0</v>
      </c>
      <c r="T24" s="399">
        <v>0</v>
      </c>
      <c r="U24" s="561">
        <v>0</v>
      </c>
      <c r="V24" s="561">
        <v>0</v>
      </c>
      <c r="W24" s="562">
        <v>0</v>
      </c>
      <c r="X24" s="400"/>
    </row>
    <row r="25" spans="1:24" ht="9.75">
      <c r="A25" s="430" t="s">
        <v>22</v>
      </c>
      <c r="B25" s="576" t="s">
        <v>68</v>
      </c>
      <c r="C25" s="576"/>
      <c r="D25" s="440" t="s">
        <v>25</v>
      </c>
      <c r="E25" s="399">
        <f t="shared" si="6"/>
        <v>0</v>
      </c>
      <c r="F25" s="561">
        <f t="shared" si="6"/>
        <v>0</v>
      </c>
      <c r="G25" s="561">
        <f t="shared" si="6"/>
        <v>0</v>
      </c>
      <c r="H25" s="562">
        <v>0</v>
      </c>
      <c r="I25" s="400">
        <f t="shared" si="6"/>
        <v>0</v>
      </c>
      <c r="J25" s="408">
        <v>0</v>
      </c>
      <c r="K25" s="571">
        <v>0</v>
      </c>
      <c r="L25" s="571">
        <v>0</v>
      </c>
      <c r="M25" s="562">
        <v>0</v>
      </c>
      <c r="N25" s="409">
        <v>0</v>
      </c>
      <c r="O25" s="420">
        <v>0</v>
      </c>
      <c r="P25" s="571">
        <v>0</v>
      </c>
      <c r="Q25" s="571">
        <v>0</v>
      </c>
      <c r="R25" s="562">
        <v>0</v>
      </c>
      <c r="S25" s="421">
        <v>0</v>
      </c>
      <c r="T25" s="420">
        <v>0</v>
      </c>
      <c r="U25" s="571">
        <v>0</v>
      </c>
      <c r="V25" s="571">
        <v>0</v>
      </c>
      <c r="W25" s="562">
        <v>0</v>
      </c>
      <c r="X25" s="421"/>
    </row>
    <row r="26" spans="1:24" ht="9.75">
      <c r="A26" s="428" t="s">
        <v>23</v>
      </c>
      <c r="B26" s="2305" t="s">
        <v>69</v>
      </c>
      <c r="C26" s="2305"/>
      <c r="D26" s="440" t="s">
        <v>25</v>
      </c>
      <c r="E26" s="399">
        <f t="shared" si="6"/>
        <v>732298</v>
      </c>
      <c r="F26" s="561">
        <f t="shared" si="6"/>
        <v>909418</v>
      </c>
      <c r="G26" s="561">
        <f t="shared" si="6"/>
        <v>909418</v>
      </c>
      <c r="H26" s="577">
        <f t="shared" si="0"/>
        <v>100</v>
      </c>
      <c r="I26" s="400">
        <v>774039</v>
      </c>
      <c r="J26" s="408">
        <v>732298</v>
      </c>
      <c r="K26" s="572">
        <v>909418</v>
      </c>
      <c r="L26" s="572">
        <v>909418</v>
      </c>
      <c r="M26" s="562">
        <f t="shared" si="2"/>
        <v>100</v>
      </c>
      <c r="N26" s="400">
        <v>774039</v>
      </c>
      <c r="O26" s="83">
        <v>0</v>
      </c>
      <c r="P26" s="572">
        <v>0</v>
      </c>
      <c r="Q26" s="572">
        <v>0</v>
      </c>
      <c r="R26" s="562">
        <v>0</v>
      </c>
      <c r="S26" s="409">
        <v>0</v>
      </c>
      <c r="T26" s="420">
        <v>0</v>
      </c>
      <c r="U26" s="571">
        <v>0</v>
      </c>
      <c r="V26" s="571">
        <v>0</v>
      </c>
      <c r="W26" s="562">
        <v>0</v>
      </c>
      <c r="X26" s="426"/>
    </row>
    <row r="27" spans="1:24" ht="9.75">
      <c r="A27" s="428" t="s">
        <v>45</v>
      </c>
      <c r="B27" s="573" t="s">
        <v>70</v>
      </c>
      <c r="C27" s="573"/>
      <c r="D27" s="440" t="s">
        <v>25</v>
      </c>
      <c r="E27" s="399">
        <f t="shared" si="6"/>
        <v>0</v>
      </c>
      <c r="F27" s="561">
        <f t="shared" si="6"/>
        <v>0</v>
      </c>
      <c r="G27" s="561">
        <f t="shared" si="6"/>
        <v>0</v>
      </c>
      <c r="H27" s="577">
        <v>0</v>
      </c>
      <c r="I27" s="400">
        <v>0</v>
      </c>
      <c r="J27" s="408">
        <v>0</v>
      </c>
      <c r="K27" s="572">
        <v>0</v>
      </c>
      <c r="L27" s="572">
        <v>0</v>
      </c>
      <c r="M27" s="562">
        <v>0</v>
      </c>
      <c r="N27" s="409">
        <v>0</v>
      </c>
      <c r="O27" s="83">
        <v>0</v>
      </c>
      <c r="P27" s="572">
        <v>0</v>
      </c>
      <c r="Q27" s="572">
        <v>0</v>
      </c>
      <c r="R27" s="562">
        <v>0</v>
      </c>
      <c r="S27" s="409">
        <v>0</v>
      </c>
      <c r="T27" s="420">
        <v>0</v>
      </c>
      <c r="U27" s="571">
        <v>0</v>
      </c>
      <c r="V27" s="571">
        <v>0</v>
      </c>
      <c r="W27" s="562">
        <v>0</v>
      </c>
      <c r="X27" s="426"/>
    </row>
    <row r="28" spans="1:24" ht="9.75">
      <c r="A28" s="428" t="s">
        <v>51</v>
      </c>
      <c r="B28" s="573" t="s">
        <v>74</v>
      </c>
      <c r="C28" s="573"/>
      <c r="D28" s="440" t="s">
        <v>25</v>
      </c>
      <c r="E28" s="399">
        <v>210000</v>
      </c>
      <c r="F28" s="561">
        <v>310000</v>
      </c>
      <c r="G28" s="561">
        <f t="shared" si="6"/>
        <v>296234</v>
      </c>
      <c r="H28" s="577">
        <f t="shared" si="0"/>
        <v>95.55935483870968</v>
      </c>
      <c r="I28" s="400">
        <v>275205</v>
      </c>
      <c r="J28" s="408">
        <v>210000</v>
      </c>
      <c r="K28" s="572">
        <v>310000</v>
      </c>
      <c r="L28" s="572">
        <v>296234</v>
      </c>
      <c r="M28" s="562">
        <f t="shared" si="2"/>
        <v>95.55935483870968</v>
      </c>
      <c r="N28" s="409">
        <v>223225</v>
      </c>
      <c r="O28" s="83">
        <v>0</v>
      </c>
      <c r="P28" s="572">
        <v>0</v>
      </c>
      <c r="Q28" s="572">
        <v>0</v>
      </c>
      <c r="R28" s="562">
        <v>0</v>
      </c>
      <c r="S28" s="409">
        <v>51980</v>
      </c>
      <c r="T28" s="420">
        <v>0</v>
      </c>
      <c r="U28" s="571">
        <v>0</v>
      </c>
      <c r="V28" s="571">
        <v>0</v>
      </c>
      <c r="W28" s="562">
        <v>0</v>
      </c>
      <c r="X28" s="426"/>
    </row>
    <row r="29" spans="1:24" ht="9.75">
      <c r="A29" s="428" t="s">
        <v>52</v>
      </c>
      <c r="B29" s="2305" t="s">
        <v>67</v>
      </c>
      <c r="C29" s="2305"/>
      <c r="D29" s="440" t="s">
        <v>25</v>
      </c>
      <c r="E29" s="399">
        <f t="shared" ref="E29:G31" si="7">SUM(J29,O29)</f>
        <v>9500</v>
      </c>
      <c r="F29" s="561">
        <f t="shared" si="7"/>
        <v>9500</v>
      </c>
      <c r="G29" s="561">
        <f t="shared" si="7"/>
        <v>782</v>
      </c>
      <c r="H29" s="577">
        <f t="shared" si="0"/>
        <v>8.2315789473684209</v>
      </c>
      <c r="I29" s="400">
        <v>391</v>
      </c>
      <c r="J29" s="408">
        <v>9500</v>
      </c>
      <c r="K29" s="572">
        <v>9500</v>
      </c>
      <c r="L29" s="572">
        <v>782</v>
      </c>
      <c r="M29" s="562">
        <f t="shared" si="2"/>
        <v>8.2315789473684209</v>
      </c>
      <c r="N29" s="409">
        <v>391</v>
      </c>
      <c r="O29" s="83">
        <v>0</v>
      </c>
      <c r="P29" s="572">
        <v>0</v>
      </c>
      <c r="Q29" s="572">
        <v>0</v>
      </c>
      <c r="R29" s="562">
        <v>0</v>
      </c>
      <c r="S29" s="409">
        <v>0</v>
      </c>
      <c r="T29" s="420">
        <v>0</v>
      </c>
      <c r="U29" s="571">
        <v>0</v>
      </c>
      <c r="V29" s="571">
        <v>0</v>
      </c>
      <c r="W29" s="562">
        <v>0</v>
      </c>
      <c r="X29" s="426"/>
    </row>
    <row r="30" spans="1:24" ht="9.75">
      <c r="A30" s="428" t="s">
        <v>54</v>
      </c>
      <c r="B30" s="573" t="s">
        <v>53</v>
      </c>
      <c r="C30" s="573"/>
      <c r="D30" s="440" t="s">
        <v>25</v>
      </c>
      <c r="E30" s="399">
        <f t="shared" si="7"/>
        <v>0</v>
      </c>
      <c r="F30" s="561">
        <f t="shared" si="7"/>
        <v>0</v>
      </c>
      <c r="G30" s="561">
        <f t="shared" si="7"/>
        <v>0</v>
      </c>
      <c r="H30" s="577">
        <v>0</v>
      </c>
      <c r="I30" s="400">
        <f>SUM(N30,S30)</f>
        <v>0</v>
      </c>
      <c r="J30" s="408">
        <v>0</v>
      </c>
      <c r="K30" s="572">
        <v>0</v>
      </c>
      <c r="L30" s="572">
        <v>0</v>
      </c>
      <c r="M30" s="562">
        <v>0</v>
      </c>
      <c r="N30" s="409">
        <v>0</v>
      </c>
      <c r="O30" s="83">
        <v>0</v>
      </c>
      <c r="P30" s="572">
        <v>0</v>
      </c>
      <c r="Q30" s="572">
        <v>0</v>
      </c>
      <c r="R30" s="562">
        <v>0</v>
      </c>
      <c r="S30" s="409">
        <v>0</v>
      </c>
      <c r="T30" s="420">
        <v>0</v>
      </c>
      <c r="U30" s="571">
        <v>0</v>
      </c>
      <c r="V30" s="571">
        <v>0</v>
      </c>
      <c r="W30" s="562">
        <v>0</v>
      </c>
      <c r="X30" s="426"/>
    </row>
    <row r="31" spans="1:24" ht="9.75">
      <c r="A31" s="428" t="s">
        <v>55</v>
      </c>
      <c r="B31" s="573" t="s">
        <v>71</v>
      </c>
      <c r="C31" s="573"/>
      <c r="D31" s="440" t="s">
        <v>25</v>
      </c>
      <c r="E31" s="399">
        <f t="shared" si="7"/>
        <v>0</v>
      </c>
      <c r="F31" s="561">
        <f t="shared" si="7"/>
        <v>0</v>
      </c>
      <c r="G31" s="561">
        <f t="shared" si="7"/>
        <v>0</v>
      </c>
      <c r="H31" s="577">
        <v>0</v>
      </c>
      <c r="I31" s="400">
        <f>SUM(N31,S31)</f>
        <v>0</v>
      </c>
      <c r="J31" s="408">
        <v>0</v>
      </c>
      <c r="K31" s="579">
        <v>0</v>
      </c>
      <c r="L31" s="579">
        <v>0</v>
      </c>
      <c r="M31" s="562">
        <v>0</v>
      </c>
      <c r="N31" s="199">
        <v>0</v>
      </c>
      <c r="O31" s="84">
        <v>0</v>
      </c>
      <c r="P31" s="579">
        <v>0</v>
      </c>
      <c r="Q31" s="579">
        <v>0</v>
      </c>
      <c r="R31" s="562">
        <v>0</v>
      </c>
      <c r="S31" s="199">
        <v>0</v>
      </c>
      <c r="T31" s="422">
        <v>0</v>
      </c>
      <c r="U31" s="580">
        <v>0</v>
      </c>
      <c r="V31" s="580">
        <v>0</v>
      </c>
      <c r="W31" s="562">
        <v>0</v>
      </c>
      <c r="X31" s="412"/>
    </row>
    <row r="32" spans="1:24" ht="9.75">
      <c r="A32" s="430" t="s">
        <v>56</v>
      </c>
      <c r="B32" s="576" t="s">
        <v>72</v>
      </c>
      <c r="C32" s="576"/>
      <c r="D32" s="440" t="s">
        <v>25</v>
      </c>
      <c r="E32" s="399">
        <f>SUM(J32,O32)</f>
        <v>0</v>
      </c>
      <c r="F32" s="561">
        <f>SUM(K32,P32)</f>
        <v>0</v>
      </c>
      <c r="G32" s="561">
        <f>SUM(L32,Q32)</f>
        <v>0</v>
      </c>
      <c r="H32" s="577">
        <v>0</v>
      </c>
      <c r="I32" s="400">
        <f>SUM(N32,S32)</f>
        <v>0</v>
      </c>
      <c r="J32" s="411">
        <v>0</v>
      </c>
      <c r="K32" s="580">
        <v>0</v>
      </c>
      <c r="L32" s="580">
        <v>0</v>
      </c>
      <c r="M32" s="562">
        <v>0</v>
      </c>
      <c r="N32" s="412">
        <v>0</v>
      </c>
      <c r="O32" s="422">
        <v>0</v>
      </c>
      <c r="P32" s="580">
        <v>0</v>
      </c>
      <c r="Q32" s="580">
        <v>0</v>
      </c>
      <c r="R32" s="562">
        <v>0</v>
      </c>
      <c r="S32" s="412">
        <v>0</v>
      </c>
      <c r="T32" s="422">
        <v>0</v>
      </c>
      <c r="U32" s="580">
        <v>0</v>
      </c>
      <c r="V32" s="580">
        <v>0</v>
      </c>
      <c r="W32" s="562">
        <v>0</v>
      </c>
      <c r="X32" s="412"/>
    </row>
    <row r="33" spans="1:24" ht="9.75">
      <c r="A33" s="427" t="s">
        <v>57</v>
      </c>
      <c r="B33" s="557" t="s">
        <v>58</v>
      </c>
      <c r="C33" s="557"/>
      <c r="D33" s="440" t="s">
        <v>25</v>
      </c>
      <c r="E33" s="397">
        <f>E6-E11</f>
        <v>0</v>
      </c>
      <c r="F33" s="554">
        <f t="shared" ref="F33:G33" si="8">F6-F11</f>
        <v>0</v>
      </c>
      <c r="G33" s="554">
        <f t="shared" si="8"/>
        <v>131898</v>
      </c>
      <c r="H33" s="582">
        <v>0</v>
      </c>
      <c r="I33" s="398">
        <f t="shared" ref="I33:L33" si="9">I6-I11</f>
        <v>209677</v>
      </c>
      <c r="J33" s="397">
        <f t="shared" si="9"/>
        <v>0</v>
      </c>
      <c r="K33" s="554">
        <f t="shared" si="9"/>
        <v>0</v>
      </c>
      <c r="L33" s="554">
        <f t="shared" si="9"/>
        <v>131898</v>
      </c>
      <c r="M33" s="552">
        <v>0</v>
      </c>
      <c r="N33" s="398">
        <f t="shared" ref="N33:Q33" si="10">N6-N11</f>
        <v>210205</v>
      </c>
      <c r="O33" s="397">
        <f t="shared" si="10"/>
        <v>0</v>
      </c>
      <c r="P33" s="554">
        <f t="shared" si="10"/>
        <v>0</v>
      </c>
      <c r="Q33" s="554">
        <f t="shared" si="10"/>
        <v>0</v>
      </c>
      <c r="R33" s="552">
        <v>0</v>
      </c>
      <c r="S33" s="398">
        <f t="shared" ref="S33:V33" si="11">S6-S11</f>
        <v>-528</v>
      </c>
      <c r="T33" s="397">
        <f t="shared" si="11"/>
        <v>4000</v>
      </c>
      <c r="U33" s="554">
        <f t="shared" si="11"/>
        <v>4000</v>
      </c>
      <c r="V33" s="554">
        <f t="shared" si="11"/>
        <v>5000</v>
      </c>
      <c r="W33" s="552">
        <f t="shared" si="4"/>
        <v>125</v>
      </c>
      <c r="X33" s="398">
        <f>X6-X11</f>
        <v>5000</v>
      </c>
    </row>
    <row r="34" spans="1:24" ht="9.75">
      <c r="A34" s="431" t="s">
        <v>59</v>
      </c>
      <c r="B34" s="2306" t="s">
        <v>343</v>
      </c>
      <c r="C34" s="2306"/>
      <c r="D34" s="441" t="s">
        <v>25</v>
      </c>
      <c r="E34" s="704"/>
      <c r="F34" s="705"/>
      <c r="G34" s="705"/>
      <c r="H34" s="577" t="e">
        <f t="shared" si="0"/>
        <v>#DIV/0!</v>
      </c>
      <c r="I34" s="222"/>
      <c r="J34" s="558"/>
      <c r="K34" s="558"/>
      <c r="L34" s="558"/>
      <c r="M34" s="562">
        <v>0</v>
      </c>
      <c r="N34" s="414"/>
      <c r="O34" s="437"/>
      <c r="P34" s="438"/>
      <c r="Q34" s="438"/>
      <c r="R34" s="562" t="e">
        <f t="shared" si="3"/>
        <v>#DIV/0!</v>
      </c>
      <c r="S34" s="227"/>
      <c r="T34" s="413"/>
      <c r="U34" s="558"/>
      <c r="V34" s="558"/>
      <c r="W34" s="562">
        <v>0</v>
      </c>
      <c r="X34" s="414"/>
    </row>
    <row r="35" spans="1:24" ht="9.75">
      <c r="A35" s="432" t="s">
        <v>60</v>
      </c>
      <c r="B35" s="2318" t="s">
        <v>344</v>
      </c>
      <c r="C35" s="2318"/>
      <c r="D35" s="442" t="s">
        <v>26</v>
      </c>
      <c r="E35" s="704"/>
      <c r="F35" s="705"/>
      <c r="G35" s="705"/>
      <c r="H35" s="577" t="e">
        <f t="shared" si="0"/>
        <v>#DIV/0!</v>
      </c>
      <c r="I35" s="222"/>
      <c r="J35" s="413"/>
      <c r="K35" s="558"/>
      <c r="L35" s="558"/>
      <c r="M35" s="562">
        <v>0</v>
      </c>
      <c r="N35" s="414"/>
      <c r="O35" s="437"/>
      <c r="P35" s="438"/>
      <c r="Q35" s="438"/>
      <c r="R35" s="562" t="e">
        <f t="shared" si="3"/>
        <v>#DIV/0!</v>
      </c>
      <c r="S35" s="227"/>
      <c r="T35" s="413"/>
      <c r="U35" s="558"/>
      <c r="V35" s="558"/>
      <c r="W35" s="562">
        <v>0</v>
      </c>
      <c r="X35" s="414"/>
    </row>
    <row r="36" spans="1:24" ht="9.75">
      <c r="A36" s="432" t="s">
        <v>61</v>
      </c>
      <c r="B36" s="2318" t="s">
        <v>345</v>
      </c>
      <c r="C36" s="2318"/>
      <c r="D36" s="442" t="s">
        <v>26</v>
      </c>
      <c r="E36" s="704"/>
      <c r="F36" s="705"/>
      <c r="G36" s="705"/>
      <c r="H36" s="577" t="e">
        <f t="shared" si="0"/>
        <v>#DIV/0!</v>
      </c>
      <c r="I36" s="222"/>
      <c r="J36" s="413"/>
      <c r="K36" s="558"/>
      <c r="L36" s="558"/>
      <c r="M36" s="562">
        <v>0</v>
      </c>
      <c r="N36" s="414"/>
      <c r="O36" s="437"/>
      <c r="P36" s="438"/>
      <c r="Q36" s="438"/>
      <c r="R36" s="562" t="e">
        <f t="shared" si="3"/>
        <v>#DIV/0!</v>
      </c>
      <c r="S36" s="227"/>
      <c r="T36" s="413"/>
      <c r="U36" s="558"/>
      <c r="V36" s="558"/>
      <c r="W36" s="562">
        <v>0</v>
      </c>
      <c r="X36" s="414"/>
    </row>
    <row r="37" spans="1:24" ht="10.5" thickBot="1">
      <c r="A37" s="451" t="s">
        <v>346</v>
      </c>
      <c r="B37" s="2319" t="s">
        <v>347</v>
      </c>
      <c r="C37" s="2319"/>
      <c r="D37" s="443" t="s">
        <v>348</v>
      </c>
      <c r="E37" s="706"/>
      <c r="F37" s="707"/>
      <c r="G37" s="707"/>
      <c r="H37" s="403" t="e">
        <f t="shared" si="0"/>
        <v>#DIV/0!</v>
      </c>
      <c r="I37" s="223"/>
      <c r="J37" s="415"/>
      <c r="K37" s="416"/>
      <c r="L37" s="416"/>
      <c r="M37" s="417">
        <v>0</v>
      </c>
      <c r="N37" s="418"/>
      <c r="O37" s="708"/>
      <c r="P37" s="439"/>
      <c r="Q37" s="439"/>
      <c r="R37" s="417" t="e">
        <f t="shared" si="3"/>
        <v>#DIV/0!</v>
      </c>
      <c r="S37" s="228"/>
      <c r="T37" s="415"/>
      <c r="U37" s="416"/>
      <c r="V37" s="416"/>
      <c r="W37" s="417">
        <v>0</v>
      </c>
      <c r="X37" s="418"/>
    </row>
  </sheetData>
  <mergeCells count="40">
    <mergeCell ref="B35:C35"/>
    <mergeCell ref="B36:C36"/>
    <mergeCell ref="B20:C20"/>
    <mergeCell ref="B21:C21"/>
    <mergeCell ref="B26:C26"/>
    <mergeCell ref="B29:C29"/>
    <mergeCell ref="B34:C34"/>
    <mergeCell ref="B13:C13"/>
    <mergeCell ref="B15:C15"/>
    <mergeCell ref="B16:C16"/>
    <mergeCell ref="B18:C18"/>
    <mergeCell ref="B19:C19"/>
    <mergeCell ref="A1:X1"/>
    <mergeCell ref="B7:C7"/>
    <mergeCell ref="I4:I5"/>
    <mergeCell ref="J4:J5"/>
    <mergeCell ref="K4:M4"/>
    <mergeCell ref="N4:N5"/>
    <mergeCell ref="B6:C6"/>
    <mergeCell ref="A3:A5"/>
    <mergeCell ref="B3:C5"/>
    <mergeCell ref="D3:D5"/>
    <mergeCell ref="E3:I3"/>
    <mergeCell ref="J3:N3"/>
    <mergeCell ref="B37:C37"/>
    <mergeCell ref="O3:S3"/>
    <mergeCell ref="T3:X3"/>
    <mergeCell ref="E4:E5"/>
    <mergeCell ref="F4:H4"/>
    <mergeCell ref="O4:O5"/>
    <mergeCell ref="P4:R4"/>
    <mergeCell ref="S4:S5"/>
    <mergeCell ref="T4:T5"/>
    <mergeCell ref="U4:W4"/>
    <mergeCell ref="X4:X5"/>
    <mergeCell ref="B22:C22"/>
    <mergeCell ref="B8:C8"/>
    <mergeCell ref="B10:C10"/>
    <mergeCell ref="B11:C11"/>
    <mergeCell ref="B12:C12"/>
  </mergeCells>
  <pageMargins left="0.23622047244094491" right="0.23622047244094491" top="0.74803149606299213" bottom="0.74803149606299213" header="0.31496062992125984" footer="0.31496062992125984"/>
  <pageSetup paperSize="9" scale="99" firstPageNumber="12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2</vt:i4>
      </vt:variant>
    </vt:vector>
  </HeadingPairs>
  <TitlesOfParts>
    <vt:vector size="40" baseType="lpstr">
      <vt:lpstr>MŠ Smet1</vt:lpstr>
      <vt:lpstr>MŠ Smet</vt:lpstr>
      <vt:lpstr>MŠ Šárka1</vt:lpstr>
      <vt:lpstr>MŠ Šárka</vt:lpstr>
      <vt:lpstr>MŠ Rumun1</vt:lpstr>
      <vt:lpstr>MŠ Rumun</vt:lpstr>
      <vt:lpstr>MŠ Mor1</vt:lpstr>
      <vt:lpstr>MŠ Mor</vt:lpstr>
      <vt:lpstr>MŠ Part1</vt:lpstr>
      <vt:lpstr>MŠ Part</vt:lpstr>
      <vt:lpstr>ZŠ Melan1</vt:lpstr>
      <vt:lpstr>ZŠ Melan</vt:lpstr>
      <vt:lpstr>ZŠ Val1</vt:lpstr>
      <vt:lpstr>ZŠ Val</vt:lpstr>
      <vt:lpstr>ZŠ Pal1</vt:lpstr>
      <vt:lpstr>ZŠ Pal</vt:lpstr>
      <vt:lpstr>ZŠ Koll1</vt:lpstr>
      <vt:lpstr>ZŠ Koll</vt:lpstr>
      <vt:lpstr>ZŠ JŽ1</vt:lpstr>
      <vt:lpstr>ZŠ JŽ</vt:lpstr>
      <vt:lpstr>ZŠ Maj1</vt:lpstr>
      <vt:lpstr>ZŠ Maj</vt:lpstr>
      <vt:lpstr>ZŠ Dr.Hor1</vt:lpstr>
      <vt:lpstr>ZŠ Dr.Hor</vt:lpstr>
      <vt:lpstr>RG a ZŠ1</vt:lpstr>
      <vt:lpstr>RG a ZŠ</vt:lpstr>
      <vt:lpstr>ZUŠ1</vt:lpstr>
      <vt:lpstr>ZUŠ</vt:lpstr>
      <vt:lpstr>Sportcentrum1</vt:lpstr>
      <vt:lpstr>Sportcentrum</vt:lpstr>
      <vt:lpstr>Knihovna1</vt:lpstr>
      <vt:lpstr>Knihovna</vt:lpstr>
      <vt:lpstr>Divadlo1</vt:lpstr>
      <vt:lpstr>Divadlo</vt:lpstr>
      <vt:lpstr>Jesle1</vt:lpstr>
      <vt:lpstr>Jesle</vt:lpstr>
      <vt:lpstr>Kino1</vt:lpstr>
      <vt:lpstr>Kino</vt:lpstr>
      <vt:lpstr>'ZŠ Koll'!Oblast_tisku</vt:lpstr>
      <vt:lpstr>'ZŠ Val'!Oblast_tisku</vt:lpstr>
    </vt:vector>
  </TitlesOfParts>
  <Company>Městský úřad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Bachanová Jana</cp:lastModifiedBy>
  <cp:lastPrinted>2021-05-11T14:24:11Z</cp:lastPrinted>
  <dcterms:created xsi:type="dcterms:W3CDTF">1998-11-03T08:17:51Z</dcterms:created>
  <dcterms:modified xsi:type="dcterms:W3CDTF">2021-05-11T14:31:55Z</dcterms:modified>
</cp:coreProperties>
</file>