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Data_odbory\FO\Public\Zápisy z porad s vedoucím FO\Materiály do RMP\2024\27_08_Plnění rozpočtu statutárního města Prostějova k 30.06.2024\"/>
    </mc:Choice>
  </mc:AlternateContent>
  <bookViews>
    <workbookView xWindow="0" yWindow="0" windowWidth="18435" windowHeight="9525" firstSheet="5" activeTab="15"/>
  </bookViews>
  <sheets>
    <sheet name="MŠ Rum" sheetId="6" r:id="rId1"/>
    <sheet name="MŠ Šárka" sheetId="3" r:id="rId2"/>
    <sheet name="MŠ Part" sheetId="7" r:id="rId3"/>
    <sheet name="MŠ Smet" sheetId="9" r:id="rId4"/>
    <sheet name="MŠ Mor" sheetId="11" r:id="rId5"/>
    <sheet name="ZŠ Pal" sheetId="13" r:id="rId6"/>
    <sheet name="ZŠ Kol" sheetId="15" r:id="rId7"/>
    <sheet name="ZŠ JŽ" sheetId="17" r:id="rId8"/>
    <sheet name="ZŠ Mel" sheetId="19" r:id="rId9"/>
    <sheet name="ZŠ Maj" sheetId="21" r:id="rId10"/>
    <sheet name="RG a ZŠ" sheetId="23" r:id="rId11"/>
    <sheet name="ZŠ Hor" sheetId="25" r:id="rId12"/>
    <sheet name="ZŠ Val" sheetId="27" r:id="rId13"/>
    <sheet name="Sportcentrum" sheetId="29" r:id="rId14"/>
    <sheet name="ZUŠ" sheetId="31" r:id="rId15"/>
    <sheet name="Divadlo" sheetId="33" r:id="rId16"/>
    <sheet name="Knihovna" sheetId="35" r:id="rId17"/>
    <sheet name="Kino" sheetId="37" r:id="rId18"/>
    <sheet name="Jesle" sheetId="39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calcPr calcId="152511"/>
</workbook>
</file>

<file path=xl/calcChain.xml><?xml version="1.0" encoding="utf-8"?>
<calcChain xmlns="http://schemas.openxmlformats.org/spreadsheetml/2006/main">
  <c r="N27" i="39" l="1"/>
  <c r="L27" i="39"/>
  <c r="K27" i="39"/>
  <c r="M27" i="39" s="1"/>
  <c r="J27" i="39"/>
  <c r="I27" i="39"/>
  <c r="G27" i="39"/>
  <c r="F27" i="39"/>
  <c r="H27" i="39" s="1"/>
  <c r="E27" i="39"/>
  <c r="N26" i="39"/>
  <c r="M26" i="39"/>
  <c r="L26" i="39"/>
  <c r="K26" i="39"/>
  <c r="J26" i="39"/>
  <c r="I26" i="39"/>
  <c r="G26" i="39"/>
  <c r="F26" i="39"/>
  <c r="H26" i="39" s="1"/>
  <c r="E26" i="39"/>
  <c r="N25" i="39"/>
  <c r="L25" i="39"/>
  <c r="K25" i="39"/>
  <c r="M25" i="39" s="1"/>
  <c r="J25" i="39"/>
  <c r="I25" i="39"/>
  <c r="G25" i="39"/>
  <c r="H25" i="39" s="1"/>
  <c r="F25" i="39"/>
  <c r="E25" i="39"/>
  <c r="N24" i="39"/>
  <c r="N28" i="39" s="1"/>
  <c r="N30" i="39" s="1"/>
  <c r="L24" i="39"/>
  <c r="L28" i="39" s="1"/>
  <c r="L30" i="39" s="1"/>
  <c r="K24" i="39"/>
  <c r="M24" i="39" s="1"/>
  <c r="J24" i="39"/>
  <c r="J28" i="39" s="1"/>
  <c r="I24" i="39"/>
  <c r="I28" i="39" s="1"/>
  <c r="I30" i="39" s="1"/>
  <c r="G24" i="39"/>
  <c r="G28" i="39" s="1"/>
  <c r="G30" i="39" s="1"/>
  <c r="F24" i="39"/>
  <c r="H24" i="39" s="1"/>
  <c r="E24" i="39"/>
  <c r="E28" i="39" s="1"/>
  <c r="K22" i="39"/>
  <c r="M22" i="39" s="1"/>
  <c r="M21" i="39"/>
  <c r="N20" i="39"/>
  <c r="L20" i="39"/>
  <c r="K20" i="39"/>
  <c r="M20" i="39" s="1"/>
  <c r="J20" i="39"/>
  <c r="I20" i="39"/>
  <c r="G20" i="39"/>
  <c r="F20" i="39"/>
  <c r="H20" i="39" s="1"/>
  <c r="E20" i="39"/>
  <c r="N19" i="39"/>
  <c r="M19" i="39"/>
  <c r="L19" i="39"/>
  <c r="K19" i="39"/>
  <c r="J19" i="39"/>
  <c r="I19" i="39"/>
  <c r="H19" i="39"/>
  <c r="G19" i="39"/>
  <c r="F19" i="39"/>
  <c r="E19" i="39"/>
  <c r="N18" i="39"/>
  <c r="L18" i="39"/>
  <c r="K18" i="39"/>
  <c r="M18" i="39" s="1"/>
  <c r="J18" i="39"/>
  <c r="I18" i="39"/>
  <c r="G18" i="39"/>
  <c r="F18" i="39"/>
  <c r="H18" i="39" s="1"/>
  <c r="E18" i="39"/>
  <c r="N17" i="39"/>
  <c r="M17" i="39"/>
  <c r="L17" i="39"/>
  <c r="L22" i="39" s="1"/>
  <c r="K17" i="39"/>
  <c r="J17" i="39"/>
  <c r="I17" i="39"/>
  <c r="H17" i="39"/>
  <c r="G17" i="39"/>
  <c r="F17" i="39"/>
  <c r="E17" i="39"/>
  <c r="N16" i="39"/>
  <c r="N22" i="39" s="1"/>
  <c r="L16" i="39"/>
  <c r="K16" i="39"/>
  <c r="M16" i="39" s="1"/>
  <c r="J16" i="39"/>
  <c r="J22" i="39" s="1"/>
  <c r="I16" i="39"/>
  <c r="I22" i="39" s="1"/>
  <c r="G16" i="39"/>
  <c r="G22" i="39" s="1"/>
  <c r="F16" i="39"/>
  <c r="F22" i="39" s="1"/>
  <c r="H22" i="39" s="1"/>
  <c r="E16" i="39"/>
  <c r="E22" i="39" s="1"/>
  <c r="E6" i="39"/>
  <c r="E4" i="39"/>
  <c r="E2" i="39"/>
  <c r="N27" i="37"/>
  <c r="L27" i="37"/>
  <c r="K27" i="37"/>
  <c r="J27" i="37"/>
  <c r="I27" i="37"/>
  <c r="G27" i="37"/>
  <c r="F27" i="37"/>
  <c r="H27" i="37" s="1"/>
  <c r="E27" i="37"/>
  <c r="N26" i="37"/>
  <c r="M26" i="37"/>
  <c r="L26" i="37"/>
  <c r="K26" i="37"/>
  <c r="J26" i="37"/>
  <c r="I26" i="37"/>
  <c r="G26" i="37"/>
  <c r="F26" i="37"/>
  <c r="H26" i="37" s="1"/>
  <c r="E26" i="37"/>
  <c r="N25" i="37"/>
  <c r="L25" i="37"/>
  <c r="K25" i="37"/>
  <c r="M25" i="37" s="1"/>
  <c r="J25" i="37"/>
  <c r="I25" i="37"/>
  <c r="G25" i="37"/>
  <c r="F25" i="37"/>
  <c r="H25" i="37" s="1"/>
  <c r="E25" i="37"/>
  <c r="N24" i="37"/>
  <c r="N28" i="37" s="1"/>
  <c r="L24" i="37"/>
  <c r="K24" i="37"/>
  <c r="M24" i="37" s="1"/>
  <c r="J24" i="37"/>
  <c r="J28" i="37" s="1"/>
  <c r="I24" i="37"/>
  <c r="I28" i="37" s="1"/>
  <c r="G24" i="37"/>
  <c r="G28" i="37" s="1"/>
  <c r="F24" i="37"/>
  <c r="H24" i="37" s="1"/>
  <c r="E24" i="37"/>
  <c r="E28" i="37" s="1"/>
  <c r="L22" i="37"/>
  <c r="H21" i="37"/>
  <c r="N20" i="37"/>
  <c r="L20" i="37"/>
  <c r="K20" i="37"/>
  <c r="M20" i="37" s="1"/>
  <c r="J20" i="37"/>
  <c r="I20" i="37"/>
  <c r="G20" i="37"/>
  <c r="F20" i="37"/>
  <c r="E20" i="37"/>
  <c r="N19" i="37"/>
  <c r="L19" i="37"/>
  <c r="K19" i="37"/>
  <c r="M19" i="37" s="1"/>
  <c r="J19" i="37"/>
  <c r="I19" i="37"/>
  <c r="H19" i="37"/>
  <c r="G19" i="37"/>
  <c r="F19" i="37"/>
  <c r="E19" i="37"/>
  <c r="N18" i="37"/>
  <c r="L18" i="37"/>
  <c r="K18" i="37"/>
  <c r="M18" i="37" s="1"/>
  <c r="J18" i="37"/>
  <c r="I18" i="37"/>
  <c r="G18" i="37"/>
  <c r="F18" i="37"/>
  <c r="H18" i="37" s="1"/>
  <c r="E18" i="37"/>
  <c r="N17" i="37"/>
  <c r="L17" i="37"/>
  <c r="K17" i="37"/>
  <c r="M17" i="37" s="1"/>
  <c r="J17" i="37"/>
  <c r="I17" i="37"/>
  <c r="G17" i="37"/>
  <c r="F17" i="37"/>
  <c r="H17" i="37" s="1"/>
  <c r="E17" i="37"/>
  <c r="N16" i="37"/>
  <c r="N22" i="37" s="1"/>
  <c r="L16" i="37"/>
  <c r="K16" i="37"/>
  <c r="M16" i="37" s="1"/>
  <c r="J16" i="37"/>
  <c r="J22" i="37" s="1"/>
  <c r="I16" i="37"/>
  <c r="G16" i="37"/>
  <c r="F16" i="37"/>
  <c r="E16" i="37"/>
  <c r="E6" i="37"/>
  <c r="E4" i="37"/>
  <c r="E2" i="37"/>
  <c r="H20" i="37" l="1"/>
  <c r="M27" i="37"/>
  <c r="E22" i="37"/>
  <c r="F22" i="37"/>
  <c r="J30" i="37"/>
  <c r="H16" i="37"/>
  <c r="I22" i="37"/>
  <c r="I30" i="37" s="1"/>
  <c r="L28" i="37"/>
  <c r="L30" i="37" s="1"/>
  <c r="J30" i="39"/>
  <c r="E30" i="39"/>
  <c r="H16" i="39"/>
  <c r="K28" i="39"/>
  <c r="F28" i="39"/>
  <c r="N30" i="37"/>
  <c r="E30" i="37"/>
  <c r="K22" i="37"/>
  <c r="M22" i="37" s="1"/>
  <c r="K28" i="37"/>
  <c r="G22" i="37"/>
  <c r="G30" i="37" s="1"/>
  <c r="F28" i="37"/>
  <c r="F30" i="39" l="1"/>
  <c r="H30" i="39" s="1"/>
  <c r="H28" i="39"/>
  <c r="K30" i="39"/>
  <c r="M30" i="39" s="1"/>
  <c r="M28" i="39"/>
  <c r="F30" i="37"/>
  <c r="H30" i="37" s="1"/>
  <c r="H28" i="37"/>
  <c r="K30" i="37"/>
  <c r="M30" i="37" s="1"/>
  <c r="M28" i="37"/>
  <c r="H22" i="37"/>
  <c r="N27" i="35" l="1"/>
  <c r="L27" i="35"/>
  <c r="K27" i="35"/>
  <c r="M27" i="35" s="1"/>
  <c r="J27" i="35"/>
  <c r="I27" i="35"/>
  <c r="G27" i="35"/>
  <c r="F27" i="35"/>
  <c r="H27" i="35" s="1"/>
  <c r="E27" i="35"/>
  <c r="N26" i="35"/>
  <c r="L26" i="35"/>
  <c r="K26" i="35"/>
  <c r="M26" i="35" s="1"/>
  <c r="J26" i="35"/>
  <c r="I26" i="35"/>
  <c r="G26" i="35"/>
  <c r="F26" i="35"/>
  <c r="H26" i="35" s="1"/>
  <c r="E26" i="35"/>
  <c r="N25" i="35"/>
  <c r="L25" i="35"/>
  <c r="K25" i="35"/>
  <c r="M25" i="35" s="1"/>
  <c r="J25" i="35"/>
  <c r="I25" i="35"/>
  <c r="G25" i="35"/>
  <c r="F25" i="35"/>
  <c r="H25" i="35" s="1"/>
  <c r="E25" i="35"/>
  <c r="N24" i="35"/>
  <c r="N28" i="35" s="1"/>
  <c r="L24" i="35"/>
  <c r="L28" i="35" s="1"/>
  <c r="K24" i="35"/>
  <c r="M24" i="35" s="1"/>
  <c r="J24" i="35"/>
  <c r="J28" i="35" s="1"/>
  <c r="I24" i="35"/>
  <c r="G24" i="35"/>
  <c r="G28" i="35" s="1"/>
  <c r="F24" i="35"/>
  <c r="H24" i="35" s="1"/>
  <c r="E24" i="35"/>
  <c r="M21" i="35"/>
  <c r="H21" i="35"/>
  <c r="N20" i="35"/>
  <c r="L20" i="35"/>
  <c r="K20" i="35"/>
  <c r="M20" i="35" s="1"/>
  <c r="J20" i="35"/>
  <c r="I20" i="35"/>
  <c r="G20" i="35"/>
  <c r="F20" i="35"/>
  <c r="H20" i="35" s="1"/>
  <c r="E20" i="35"/>
  <c r="N19" i="35"/>
  <c r="L19" i="35"/>
  <c r="K19" i="35"/>
  <c r="M19" i="35" s="1"/>
  <c r="J19" i="35"/>
  <c r="I19" i="35"/>
  <c r="G19" i="35"/>
  <c r="F19" i="35"/>
  <c r="H19" i="35" s="1"/>
  <c r="E19" i="35"/>
  <c r="N18" i="35"/>
  <c r="L18" i="35"/>
  <c r="K18" i="35"/>
  <c r="M18" i="35" s="1"/>
  <c r="J18" i="35"/>
  <c r="I18" i="35"/>
  <c r="G18" i="35"/>
  <c r="F18" i="35"/>
  <c r="H18" i="35" s="1"/>
  <c r="E18" i="35"/>
  <c r="N17" i="35"/>
  <c r="M17" i="35"/>
  <c r="L17" i="35"/>
  <c r="K17" i="35"/>
  <c r="J17" i="35"/>
  <c r="I17" i="35"/>
  <c r="G17" i="35"/>
  <c r="F17" i="35"/>
  <c r="H17" i="35" s="1"/>
  <c r="E17" i="35"/>
  <c r="N16" i="35"/>
  <c r="L16" i="35"/>
  <c r="K16" i="35"/>
  <c r="M16" i="35" s="1"/>
  <c r="J16" i="35"/>
  <c r="I16" i="35"/>
  <c r="G16" i="35"/>
  <c r="G22" i="35" s="1"/>
  <c r="F16" i="35"/>
  <c r="E16" i="35"/>
  <c r="E6" i="35"/>
  <c r="E4" i="35"/>
  <c r="E2" i="35"/>
  <c r="N27" i="33"/>
  <c r="L27" i="33"/>
  <c r="K27" i="33"/>
  <c r="M27" i="33" s="1"/>
  <c r="J27" i="33"/>
  <c r="I27" i="33"/>
  <c r="G27" i="33"/>
  <c r="F27" i="33"/>
  <c r="E27" i="33"/>
  <c r="N26" i="33"/>
  <c r="L26" i="33"/>
  <c r="K26" i="33"/>
  <c r="M26" i="33" s="1"/>
  <c r="J26" i="33"/>
  <c r="I26" i="33"/>
  <c r="H26" i="33"/>
  <c r="G26" i="33"/>
  <c r="F26" i="33"/>
  <c r="E26" i="33"/>
  <c r="N25" i="33"/>
  <c r="M25" i="33"/>
  <c r="L25" i="33"/>
  <c r="K25" i="33"/>
  <c r="J25" i="33"/>
  <c r="I25" i="33"/>
  <c r="G25" i="33"/>
  <c r="F25" i="33"/>
  <c r="H25" i="33" s="1"/>
  <c r="E25" i="33"/>
  <c r="N24" i="33"/>
  <c r="N28" i="33" s="1"/>
  <c r="L24" i="33"/>
  <c r="L28" i="33" s="1"/>
  <c r="K24" i="33"/>
  <c r="M24" i="33" s="1"/>
  <c r="J24" i="33"/>
  <c r="J28" i="33" s="1"/>
  <c r="I24" i="33"/>
  <c r="G24" i="33"/>
  <c r="H24" i="33" s="1"/>
  <c r="F24" i="33"/>
  <c r="F28" i="33" s="1"/>
  <c r="E24" i="33"/>
  <c r="E28" i="33" s="1"/>
  <c r="M21" i="33"/>
  <c r="H21" i="33"/>
  <c r="N20" i="33"/>
  <c r="M20" i="33"/>
  <c r="L20" i="33"/>
  <c r="K20" i="33"/>
  <c r="J20" i="33"/>
  <c r="I20" i="33"/>
  <c r="G20" i="33"/>
  <c r="F20" i="33"/>
  <c r="E20" i="33"/>
  <c r="N19" i="33"/>
  <c r="L19" i="33"/>
  <c r="K19" i="33"/>
  <c r="M19" i="33" s="1"/>
  <c r="J19" i="33"/>
  <c r="I19" i="33"/>
  <c r="G19" i="33"/>
  <c r="H19" i="33" s="1"/>
  <c r="F19" i="33"/>
  <c r="E19" i="33"/>
  <c r="N18" i="33"/>
  <c r="L18" i="33"/>
  <c r="K18" i="33"/>
  <c r="M18" i="33" s="1"/>
  <c r="J18" i="33"/>
  <c r="I18" i="33"/>
  <c r="G18" i="33"/>
  <c r="F18" i="33"/>
  <c r="E18" i="33"/>
  <c r="N17" i="33"/>
  <c r="L17" i="33"/>
  <c r="K17" i="33"/>
  <c r="J17" i="33"/>
  <c r="I17" i="33"/>
  <c r="H17" i="33"/>
  <c r="G17" i="33"/>
  <c r="F17" i="33"/>
  <c r="E17" i="33"/>
  <c r="N16" i="33"/>
  <c r="L16" i="33"/>
  <c r="L22" i="33" s="1"/>
  <c r="K16" i="33"/>
  <c r="M16" i="33" s="1"/>
  <c r="J16" i="33"/>
  <c r="J22" i="33" s="1"/>
  <c r="I16" i="33"/>
  <c r="G16" i="33"/>
  <c r="F16" i="33"/>
  <c r="F22" i="33" s="1"/>
  <c r="E16" i="33"/>
  <c r="E6" i="33"/>
  <c r="E4" i="33"/>
  <c r="E2" i="33"/>
  <c r="N27" i="31"/>
  <c r="L27" i="31"/>
  <c r="K27" i="31"/>
  <c r="M27" i="31" s="1"/>
  <c r="J27" i="31"/>
  <c r="I27" i="31"/>
  <c r="G27" i="31"/>
  <c r="H27" i="31" s="1"/>
  <c r="F27" i="31"/>
  <c r="E27" i="31"/>
  <c r="N26" i="31"/>
  <c r="L26" i="31"/>
  <c r="K26" i="31"/>
  <c r="M26" i="31" s="1"/>
  <c r="J26" i="31"/>
  <c r="I26" i="31"/>
  <c r="G26" i="31"/>
  <c r="F26" i="31"/>
  <c r="H26" i="31" s="1"/>
  <c r="E26" i="31"/>
  <c r="N25" i="31"/>
  <c r="L25" i="31"/>
  <c r="K25" i="31"/>
  <c r="M25" i="31" s="1"/>
  <c r="J25" i="31"/>
  <c r="I25" i="31"/>
  <c r="G25" i="31"/>
  <c r="F25" i="31"/>
  <c r="H25" i="31" s="1"/>
  <c r="E25" i="31"/>
  <c r="N24" i="31"/>
  <c r="L24" i="31"/>
  <c r="L28" i="31" s="1"/>
  <c r="K24" i="31"/>
  <c r="J24" i="31"/>
  <c r="I24" i="31"/>
  <c r="G24" i="31"/>
  <c r="G28" i="31" s="1"/>
  <c r="F24" i="31"/>
  <c r="H24" i="31" s="1"/>
  <c r="E24" i="31"/>
  <c r="M21" i="31"/>
  <c r="H21" i="31"/>
  <c r="N20" i="31"/>
  <c r="L20" i="31"/>
  <c r="K20" i="31"/>
  <c r="M20" i="31" s="1"/>
  <c r="J20" i="31"/>
  <c r="I20" i="31"/>
  <c r="G20" i="31"/>
  <c r="F20" i="31"/>
  <c r="H20" i="31" s="1"/>
  <c r="E20" i="31"/>
  <c r="N19" i="31"/>
  <c r="L19" i="31"/>
  <c r="K19" i="31"/>
  <c r="M19" i="31" s="1"/>
  <c r="J19" i="31"/>
  <c r="I19" i="31"/>
  <c r="G19" i="31"/>
  <c r="F19" i="31"/>
  <c r="H19" i="31" s="1"/>
  <c r="E19" i="31"/>
  <c r="N18" i="31"/>
  <c r="L18" i="31"/>
  <c r="K18" i="31"/>
  <c r="M18" i="31" s="1"/>
  <c r="J18" i="31"/>
  <c r="I18" i="31"/>
  <c r="G18" i="31"/>
  <c r="G22" i="31" s="1"/>
  <c r="F18" i="31"/>
  <c r="H18" i="31" s="1"/>
  <c r="E18" i="31"/>
  <c r="N17" i="31"/>
  <c r="L17" i="31"/>
  <c r="K17" i="31"/>
  <c r="M17" i="31" s="1"/>
  <c r="J17" i="31"/>
  <c r="I17" i="31"/>
  <c r="H17" i="31"/>
  <c r="G17" i="31"/>
  <c r="F17" i="31"/>
  <c r="E17" i="31"/>
  <c r="N16" i="31"/>
  <c r="N22" i="31" s="1"/>
  <c r="L16" i="31"/>
  <c r="L22" i="31" s="1"/>
  <c r="K16" i="31"/>
  <c r="J16" i="31"/>
  <c r="I16" i="31"/>
  <c r="I22" i="31" s="1"/>
  <c r="G16" i="31"/>
  <c r="F16" i="31"/>
  <c r="E16" i="31"/>
  <c r="E6" i="31"/>
  <c r="E4" i="31"/>
  <c r="E2" i="31"/>
  <c r="N27" i="29"/>
  <c r="L27" i="29"/>
  <c r="K27" i="29"/>
  <c r="M27" i="29" s="1"/>
  <c r="J27" i="29"/>
  <c r="I27" i="29"/>
  <c r="H27" i="29"/>
  <c r="G27" i="29"/>
  <c r="F27" i="29"/>
  <c r="E27" i="29"/>
  <c r="N26" i="29"/>
  <c r="L26" i="29"/>
  <c r="K26" i="29"/>
  <c r="M26" i="29" s="1"/>
  <c r="J26" i="29"/>
  <c r="I26" i="29"/>
  <c r="G26" i="29"/>
  <c r="F26" i="29"/>
  <c r="H26" i="29" s="1"/>
  <c r="E26" i="29"/>
  <c r="N25" i="29"/>
  <c r="L25" i="29"/>
  <c r="K25" i="29"/>
  <c r="M25" i="29" s="1"/>
  <c r="J25" i="29"/>
  <c r="I25" i="29"/>
  <c r="G25" i="29"/>
  <c r="H25" i="29" s="1"/>
  <c r="F25" i="29"/>
  <c r="E25" i="29"/>
  <c r="N24" i="29"/>
  <c r="L24" i="29"/>
  <c r="L28" i="29" s="1"/>
  <c r="K24" i="29"/>
  <c r="M24" i="29" s="1"/>
  <c r="J24" i="29"/>
  <c r="J28" i="29" s="1"/>
  <c r="I24" i="29"/>
  <c r="I28" i="29" s="1"/>
  <c r="G24" i="29"/>
  <c r="G28" i="29" s="1"/>
  <c r="F24" i="29"/>
  <c r="E24" i="29"/>
  <c r="M21" i="29"/>
  <c r="H21" i="29"/>
  <c r="N20" i="29"/>
  <c r="L20" i="29"/>
  <c r="K20" i="29"/>
  <c r="M20" i="29" s="1"/>
  <c r="J20" i="29"/>
  <c r="I20" i="29"/>
  <c r="G20" i="29"/>
  <c r="F20" i="29"/>
  <c r="H20" i="29" s="1"/>
  <c r="E20" i="29"/>
  <c r="N19" i="29"/>
  <c r="L19" i="29"/>
  <c r="K19" i="29"/>
  <c r="J19" i="29"/>
  <c r="I19" i="29"/>
  <c r="G19" i="29"/>
  <c r="F19" i="29"/>
  <c r="H19" i="29" s="1"/>
  <c r="E19" i="29"/>
  <c r="N18" i="29"/>
  <c r="L18" i="29"/>
  <c r="K18" i="29"/>
  <c r="J18" i="29"/>
  <c r="I18" i="29"/>
  <c r="G18" i="29"/>
  <c r="F18" i="29"/>
  <c r="H18" i="29" s="1"/>
  <c r="E18" i="29"/>
  <c r="N17" i="29"/>
  <c r="L17" i="29"/>
  <c r="K17" i="29"/>
  <c r="J17" i="29"/>
  <c r="I17" i="29"/>
  <c r="G17" i="29"/>
  <c r="F17" i="29"/>
  <c r="H17" i="29" s="1"/>
  <c r="E17" i="29"/>
  <c r="N16" i="29"/>
  <c r="M16" i="29"/>
  <c r="L16" i="29"/>
  <c r="K16" i="29"/>
  <c r="J16" i="29"/>
  <c r="I16" i="29"/>
  <c r="I22" i="29" s="1"/>
  <c r="H16" i="29"/>
  <c r="G16" i="29"/>
  <c r="F16" i="29"/>
  <c r="E16" i="29"/>
  <c r="E22" i="29" s="1"/>
  <c r="E6" i="29"/>
  <c r="E4" i="29"/>
  <c r="E2" i="29"/>
  <c r="N27" i="27"/>
  <c r="L27" i="27"/>
  <c r="K27" i="27"/>
  <c r="M27" i="27" s="1"/>
  <c r="J27" i="27"/>
  <c r="I27" i="27"/>
  <c r="G27" i="27"/>
  <c r="F27" i="27"/>
  <c r="H27" i="27" s="1"/>
  <c r="E27" i="27"/>
  <c r="N26" i="27"/>
  <c r="M26" i="27"/>
  <c r="L26" i="27"/>
  <c r="K26" i="27"/>
  <c r="J26" i="27"/>
  <c r="I26" i="27"/>
  <c r="G26" i="27"/>
  <c r="F26" i="27"/>
  <c r="H26" i="27" s="1"/>
  <c r="E26" i="27"/>
  <c r="N25" i="27"/>
  <c r="L25" i="27"/>
  <c r="K25" i="27"/>
  <c r="M25" i="27" s="1"/>
  <c r="J25" i="27"/>
  <c r="I25" i="27"/>
  <c r="G25" i="27"/>
  <c r="F25" i="27"/>
  <c r="E25" i="27"/>
  <c r="N24" i="27"/>
  <c r="L24" i="27"/>
  <c r="K24" i="27"/>
  <c r="M24" i="27" s="1"/>
  <c r="J24" i="27"/>
  <c r="J28" i="27" s="1"/>
  <c r="I24" i="27"/>
  <c r="G24" i="27"/>
  <c r="F24" i="27"/>
  <c r="F28" i="27" s="1"/>
  <c r="E24" i="27"/>
  <c r="M21" i="27"/>
  <c r="H21" i="27"/>
  <c r="N20" i="27"/>
  <c r="L20" i="27"/>
  <c r="K20" i="27"/>
  <c r="M20" i="27" s="1"/>
  <c r="J20" i="27"/>
  <c r="I20" i="27"/>
  <c r="G20" i="27"/>
  <c r="H20" i="27" s="1"/>
  <c r="F20" i="27"/>
  <c r="E20" i="27"/>
  <c r="N19" i="27"/>
  <c r="L19" i="27"/>
  <c r="K19" i="27"/>
  <c r="J19" i="27"/>
  <c r="I19" i="27"/>
  <c r="G19" i="27"/>
  <c r="H19" i="27" s="1"/>
  <c r="F19" i="27"/>
  <c r="E19" i="27"/>
  <c r="N18" i="27"/>
  <c r="L18" i="27"/>
  <c r="K18" i="27"/>
  <c r="J18" i="27"/>
  <c r="I18" i="27"/>
  <c r="G18" i="27"/>
  <c r="F18" i="27"/>
  <c r="E18" i="27"/>
  <c r="N17" i="27"/>
  <c r="L17" i="27"/>
  <c r="K17" i="27"/>
  <c r="M17" i="27" s="1"/>
  <c r="J17" i="27"/>
  <c r="I17" i="27"/>
  <c r="G17" i="27"/>
  <c r="F17" i="27"/>
  <c r="F22" i="27" s="1"/>
  <c r="E17" i="27"/>
  <c r="N16" i="27"/>
  <c r="L16" i="27"/>
  <c r="K16" i="27"/>
  <c r="M16" i="27" s="1"/>
  <c r="J16" i="27"/>
  <c r="I16" i="27"/>
  <c r="G16" i="27"/>
  <c r="G22" i="27" s="1"/>
  <c r="F16" i="27"/>
  <c r="E16" i="27"/>
  <c r="E6" i="27"/>
  <c r="E4" i="27"/>
  <c r="E2" i="27"/>
  <c r="N27" i="25"/>
  <c r="L27" i="25"/>
  <c r="K27" i="25"/>
  <c r="M27" i="25" s="1"/>
  <c r="J27" i="25"/>
  <c r="I27" i="25"/>
  <c r="G27" i="25"/>
  <c r="F27" i="25"/>
  <c r="H27" i="25" s="1"/>
  <c r="E27" i="25"/>
  <c r="N26" i="25"/>
  <c r="M26" i="25"/>
  <c r="L26" i="25"/>
  <c r="K26" i="25"/>
  <c r="J26" i="25"/>
  <c r="I26" i="25"/>
  <c r="H26" i="25"/>
  <c r="G26" i="25"/>
  <c r="F26" i="25"/>
  <c r="E26" i="25"/>
  <c r="N25" i="25"/>
  <c r="L25" i="25"/>
  <c r="K25" i="25"/>
  <c r="M25" i="25" s="1"/>
  <c r="J25" i="25"/>
  <c r="I25" i="25"/>
  <c r="G25" i="25"/>
  <c r="H25" i="25" s="1"/>
  <c r="F25" i="25"/>
  <c r="E25" i="25"/>
  <c r="N24" i="25"/>
  <c r="N28" i="25" s="1"/>
  <c r="L24" i="25"/>
  <c r="L28" i="25" s="1"/>
  <c r="K24" i="25"/>
  <c r="M24" i="25" s="1"/>
  <c r="J24" i="25"/>
  <c r="J28" i="25" s="1"/>
  <c r="I24" i="25"/>
  <c r="I28" i="25" s="1"/>
  <c r="G24" i="25"/>
  <c r="G28" i="25" s="1"/>
  <c r="F24" i="25"/>
  <c r="E24" i="25"/>
  <c r="M21" i="25"/>
  <c r="H21" i="25"/>
  <c r="N20" i="25"/>
  <c r="L20" i="25"/>
  <c r="K20" i="25"/>
  <c r="M20" i="25" s="1"/>
  <c r="J20" i="25"/>
  <c r="I20" i="25"/>
  <c r="G20" i="25"/>
  <c r="F20" i="25"/>
  <c r="E20" i="25"/>
  <c r="N19" i="25"/>
  <c r="L19" i="25"/>
  <c r="K19" i="25"/>
  <c r="J19" i="25"/>
  <c r="I19" i="25"/>
  <c r="G19" i="25"/>
  <c r="H19" i="25" s="1"/>
  <c r="F19" i="25"/>
  <c r="E19" i="25"/>
  <c r="N18" i="25"/>
  <c r="L18" i="25"/>
  <c r="K18" i="25"/>
  <c r="M18" i="25" s="1"/>
  <c r="J18" i="25"/>
  <c r="I18" i="25"/>
  <c r="G18" i="25"/>
  <c r="F18" i="25"/>
  <c r="E18" i="25"/>
  <c r="N17" i="25"/>
  <c r="L17" i="25"/>
  <c r="M17" i="25" s="1"/>
  <c r="K17" i="25"/>
  <c r="J17" i="25"/>
  <c r="I17" i="25"/>
  <c r="G17" i="25"/>
  <c r="F17" i="25"/>
  <c r="H17" i="25" s="1"/>
  <c r="E17" i="25"/>
  <c r="N16" i="25"/>
  <c r="L16" i="25"/>
  <c r="K16" i="25"/>
  <c r="M16" i="25" s="1"/>
  <c r="J16" i="25"/>
  <c r="J22" i="25" s="1"/>
  <c r="I16" i="25"/>
  <c r="G16" i="25"/>
  <c r="F16" i="25"/>
  <c r="E16" i="25"/>
  <c r="E22" i="25" s="1"/>
  <c r="E6" i="25"/>
  <c r="E4" i="25"/>
  <c r="E2" i="25"/>
  <c r="K28" i="23"/>
  <c r="N27" i="23"/>
  <c r="L27" i="23"/>
  <c r="K27" i="23"/>
  <c r="M27" i="23" s="1"/>
  <c r="J27" i="23"/>
  <c r="I27" i="23"/>
  <c r="G27" i="23"/>
  <c r="F27" i="23"/>
  <c r="H27" i="23" s="1"/>
  <c r="E27" i="23"/>
  <c r="N26" i="23"/>
  <c r="L26" i="23"/>
  <c r="K26" i="23"/>
  <c r="M26" i="23" s="1"/>
  <c r="J26" i="23"/>
  <c r="I26" i="23"/>
  <c r="G26" i="23"/>
  <c r="F26" i="23"/>
  <c r="H26" i="23" s="1"/>
  <c r="E26" i="23"/>
  <c r="N25" i="23"/>
  <c r="L25" i="23"/>
  <c r="K25" i="23"/>
  <c r="M25" i="23" s="1"/>
  <c r="J25" i="23"/>
  <c r="I25" i="23"/>
  <c r="G25" i="23"/>
  <c r="H25" i="23" s="1"/>
  <c r="F25" i="23"/>
  <c r="E25" i="23"/>
  <c r="N24" i="23"/>
  <c r="N28" i="23" s="1"/>
  <c r="L24" i="23"/>
  <c r="L28" i="23" s="1"/>
  <c r="K24" i="23"/>
  <c r="M24" i="23" s="1"/>
  <c r="J24" i="23"/>
  <c r="I24" i="23"/>
  <c r="I28" i="23" s="1"/>
  <c r="H24" i="23"/>
  <c r="G24" i="23"/>
  <c r="F24" i="23"/>
  <c r="E24" i="23"/>
  <c r="E28" i="23" s="1"/>
  <c r="M21" i="23"/>
  <c r="H21" i="23"/>
  <c r="N20" i="23"/>
  <c r="L20" i="23"/>
  <c r="K20" i="23"/>
  <c r="M20" i="23" s="1"/>
  <c r="J20" i="23"/>
  <c r="I20" i="23"/>
  <c r="G20" i="23"/>
  <c r="F20" i="23"/>
  <c r="H20" i="23" s="1"/>
  <c r="E20" i="23"/>
  <c r="N19" i="23"/>
  <c r="L19" i="23"/>
  <c r="K19" i="23"/>
  <c r="J19" i="23"/>
  <c r="I19" i="23"/>
  <c r="G19" i="23"/>
  <c r="H19" i="23" s="1"/>
  <c r="F19" i="23"/>
  <c r="E19" i="23"/>
  <c r="N18" i="23"/>
  <c r="L18" i="23"/>
  <c r="K18" i="23"/>
  <c r="J18" i="23"/>
  <c r="I18" i="23"/>
  <c r="G18" i="23"/>
  <c r="F18" i="23"/>
  <c r="E18" i="23"/>
  <c r="N17" i="23"/>
  <c r="L17" i="23"/>
  <c r="K17" i="23"/>
  <c r="J17" i="23"/>
  <c r="I17" i="23"/>
  <c r="G17" i="23"/>
  <c r="F17" i="23"/>
  <c r="E17" i="23"/>
  <c r="N16" i="23"/>
  <c r="N22" i="23" s="1"/>
  <c r="L16" i="23"/>
  <c r="K16" i="23"/>
  <c r="M16" i="23" s="1"/>
  <c r="J16" i="23"/>
  <c r="J22" i="23" s="1"/>
  <c r="I16" i="23"/>
  <c r="I22" i="23" s="1"/>
  <c r="H16" i="23"/>
  <c r="G16" i="23"/>
  <c r="F16" i="23"/>
  <c r="E16" i="23"/>
  <c r="E6" i="23"/>
  <c r="E4" i="23"/>
  <c r="E2" i="23"/>
  <c r="N27" i="21"/>
  <c r="L27" i="21"/>
  <c r="K27" i="21"/>
  <c r="M27" i="21" s="1"/>
  <c r="J27" i="21"/>
  <c r="I27" i="21"/>
  <c r="G27" i="21"/>
  <c r="F27" i="21"/>
  <c r="H27" i="21" s="1"/>
  <c r="E27" i="21"/>
  <c r="N26" i="21"/>
  <c r="L26" i="21"/>
  <c r="K26" i="21"/>
  <c r="M26" i="21" s="1"/>
  <c r="J26" i="21"/>
  <c r="I26" i="21"/>
  <c r="G26" i="21"/>
  <c r="F26" i="21"/>
  <c r="H26" i="21" s="1"/>
  <c r="E26" i="21"/>
  <c r="N25" i="21"/>
  <c r="L25" i="21"/>
  <c r="K25" i="21"/>
  <c r="M25" i="21" s="1"/>
  <c r="J25" i="21"/>
  <c r="I25" i="21"/>
  <c r="G25" i="21"/>
  <c r="F25" i="21"/>
  <c r="H25" i="21" s="1"/>
  <c r="E25" i="21"/>
  <c r="N24" i="21"/>
  <c r="N28" i="21" s="1"/>
  <c r="N30" i="21" s="1"/>
  <c r="L24" i="21"/>
  <c r="K24" i="21"/>
  <c r="K28" i="21" s="1"/>
  <c r="J24" i="21"/>
  <c r="J28" i="21" s="1"/>
  <c r="I24" i="21"/>
  <c r="G24" i="21"/>
  <c r="G28" i="21" s="1"/>
  <c r="F24" i="21"/>
  <c r="F28" i="21" s="1"/>
  <c r="E24" i="21"/>
  <c r="E28" i="21" s="1"/>
  <c r="M21" i="21"/>
  <c r="H21" i="21"/>
  <c r="N20" i="21"/>
  <c r="L20" i="21"/>
  <c r="K20" i="21"/>
  <c r="M20" i="21" s="1"/>
  <c r="J20" i="21"/>
  <c r="I20" i="21"/>
  <c r="G20" i="21"/>
  <c r="F20" i="21"/>
  <c r="H20" i="21" s="1"/>
  <c r="E20" i="21"/>
  <c r="N19" i="21"/>
  <c r="L19" i="21"/>
  <c r="K19" i="21"/>
  <c r="M19" i="21" s="1"/>
  <c r="J19" i="21"/>
  <c r="I19" i="21"/>
  <c r="H19" i="21"/>
  <c r="G19" i="21"/>
  <c r="F19" i="21"/>
  <c r="E19" i="21"/>
  <c r="N18" i="21"/>
  <c r="L18" i="21"/>
  <c r="K18" i="21"/>
  <c r="J18" i="21"/>
  <c r="I18" i="21"/>
  <c r="G18" i="21"/>
  <c r="F18" i="21"/>
  <c r="E18" i="21"/>
  <c r="N17" i="21"/>
  <c r="L17" i="21"/>
  <c r="M17" i="21" s="1"/>
  <c r="K17" i="21"/>
  <c r="J17" i="21"/>
  <c r="I17" i="21"/>
  <c r="G17" i="21"/>
  <c r="F17" i="21"/>
  <c r="H17" i="21" s="1"/>
  <c r="E17" i="21"/>
  <c r="N16" i="21"/>
  <c r="N22" i="21" s="1"/>
  <c r="L16" i="21"/>
  <c r="K16" i="21"/>
  <c r="J16" i="21"/>
  <c r="J22" i="21" s="1"/>
  <c r="I16" i="21"/>
  <c r="I22" i="21" s="1"/>
  <c r="G16" i="21"/>
  <c r="G22" i="21" s="1"/>
  <c r="F16" i="21"/>
  <c r="E16" i="21"/>
  <c r="E22" i="21" s="1"/>
  <c r="E6" i="21"/>
  <c r="E4" i="21"/>
  <c r="E2" i="21"/>
  <c r="N27" i="19"/>
  <c r="L27" i="19"/>
  <c r="K27" i="19"/>
  <c r="M27" i="19" s="1"/>
  <c r="J27" i="19"/>
  <c r="I27" i="19"/>
  <c r="G27" i="19"/>
  <c r="F27" i="19"/>
  <c r="E27" i="19"/>
  <c r="N26" i="19"/>
  <c r="M26" i="19"/>
  <c r="L26" i="19"/>
  <c r="K26" i="19"/>
  <c r="J26" i="19"/>
  <c r="I26" i="19"/>
  <c r="G26" i="19"/>
  <c r="F26" i="19"/>
  <c r="H26" i="19" s="1"/>
  <c r="E26" i="19"/>
  <c r="N25" i="19"/>
  <c r="L25" i="19"/>
  <c r="K25" i="19"/>
  <c r="M25" i="19" s="1"/>
  <c r="J25" i="19"/>
  <c r="I25" i="19"/>
  <c r="G25" i="19"/>
  <c r="H25" i="19" s="1"/>
  <c r="F25" i="19"/>
  <c r="E25" i="19"/>
  <c r="N24" i="19"/>
  <c r="L24" i="19"/>
  <c r="M24" i="19" s="1"/>
  <c r="K24" i="19"/>
  <c r="K28" i="19" s="1"/>
  <c r="J24" i="19"/>
  <c r="J28" i="19" s="1"/>
  <c r="I24" i="19"/>
  <c r="I28" i="19" s="1"/>
  <c r="G24" i="19"/>
  <c r="F24" i="19"/>
  <c r="F28" i="19" s="1"/>
  <c r="E24" i="19"/>
  <c r="M21" i="19"/>
  <c r="H21" i="19"/>
  <c r="N20" i="19"/>
  <c r="L20" i="19"/>
  <c r="K20" i="19"/>
  <c r="M20" i="19" s="1"/>
  <c r="J20" i="19"/>
  <c r="I20" i="19"/>
  <c r="G20" i="19"/>
  <c r="H20" i="19" s="1"/>
  <c r="F20" i="19"/>
  <c r="E20" i="19"/>
  <c r="N19" i="19"/>
  <c r="M19" i="19"/>
  <c r="L19" i="19"/>
  <c r="K19" i="19"/>
  <c r="J19" i="19"/>
  <c r="I19" i="19"/>
  <c r="H19" i="19"/>
  <c r="G19" i="19"/>
  <c r="F19" i="19"/>
  <c r="E19" i="19"/>
  <c r="N18" i="19"/>
  <c r="L18" i="19"/>
  <c r="K18" i="19"/>
  <c r="M18" i="19" s="1"/>
  <c r="J18" i="19"/>
  <c r="I18" i="19"/>
  <c r="G18" i="19"/>
  <c r="F18" i="19"/>
  <c r="E18" i="19"/>
  <c r="N17" i="19"/>
  <c r="L17" i="19"/>
  <c r="K17" i="19"/>
  <c r="M17" i="19" s="1"/>
  <c r="J17" i="19"/>
  <c r="I17" i="19"/>
  <c r="G17" i="19"/>
  <c r="F17" i="19"/>
  <c r="H17" i="19" s="1"/>
  <c r="E17" i="19"/>
  <c r="N16" i="19"/>
  <c r="N22" i="19" s="1"/>
  <c r="L16" i="19"/>
  <c r="K16" i="19"/>
  <c r="J16" i="19"/>
  <c r="I16" i="19"/>
  <c r="G16" i="19"/>
  <c r="F16" i="19"/>
  <c r="F22" i="19" s="1"/>
  <c r="E16" i="19"/>
  <c r="E6" i="19"/>
  <c r="E4" i="19"/>
  <c r="E2" i="19"/>
  <c r="N27" i="17"/>
  <c r="L27" i="17"/>
  <c r="K27" i="17"/>
  <c r="M27" i="17" s="1"/>
  <c r="J27" i="17"/>
  <c r="I27" i="17"/>
  <c r="G27" i="17"/>
  <c r="F27" i="17"/>
  <c r="E27" i="17"/>
  <c r="N26" i="17"/>
  <c r="L26" i="17"/>
  <c r="K26" i="17"/>
  <c r="M26" i="17" s="1"/>
  <c r="J26" i="17"/>
  <c r="I26" i="17"/>
  <c r="G26" i="17"/>
  <c r="F26" i="17"/>
  <c r="H26" i="17" s="1"/>
  <c r="E26" i="17"/>
  <c r="N25" i="17"/>
  <c r="M25" i="17"/>
  <c r="L25" i="17"/>
  <c r="K25" i="17"/>
  <c r="J25" i="17"/>
  <c r="I25" i="17"/>
  <c r="G25" i="17"/>
  <c r="F25" i="17"/>
  <c r="E25" i="17"/>
  <c r="N24" i="17"/>
  <c r="L24" i="17"/>
  <c r="K24" i="17"/>
  <c r="J24" i="17"/>
  <c r="I24" i="17"/>
  <c r="I28" i="17" s="1"/>
  <c r="G24" i="17"/>
  <c r="F24" i="17"/>
  <c r="E24" i="17"/>
  <c r="M21" i="17"/>
  <c r="H21" i="17"/>
  <c r="N20" i="17"/>
  <c r="L20" i="17"/>
  <c r="K20" i="17"/>
  <c r="M20" i="17" s="1"/>
  <c r="J20" i="17"/>
  <c r="I20" i="17"/>
  <c r="G20" i="17"/>
  <c r="F20" i="17"/>
  <c r="H20" i="17" s="1"/>
  <c r="E20" i="17"/>
  <c r="N19" i="17"/>
  <c r="L19" i="17"/>
  <c r="K19" i="17"/>
  <c r="M19" i="17" s="1"/>
  <c r="J19" i="17"/>
  <c r="I19" i="17"/>
  <c r="G19" i="17"/>
  <c r="F19" i="17"/>
  <c r="H19" i="17" s="1"/>
  <c r="E19" i="17"/>
  <c r="N18" i="17"/>
  <c r="L18" i="17"/>
  <c r="K18" i="17"/>
  <c r="J18" i="17"/>
  <c r="I18" i="17"/>
  <c r="G18" i="17"/>
  <c r="F18" i="17"/>
  <c r="E18" i="17"/>
  <c r="N17" i="17"/>
  <c r="L17" i="17"/>
  <c r="K17" i="17"/>
  <c r="M17" i="17" s="1"/>
  <c r="J17" i="17"/>
  <c r="I17" i="17"/>
  <c r="G17" i="17"/>
  <c r="F17" i="17"/>
  <c r="E17" i="17"/>
  <c r="N16" i="17"/>
  <c r="N22" i="17" s="1"/>
  <c r="M16" i="17"/>
  <c r="L16" i="17"/>
  <c r="K16" i="17"/>
  <c r="J16" i="17"/>
  <c r="I16" i="17"/>
  <c r="G16" i="17"/>
  <c r="F16" i="17"/>
  <c r="E16" i="17"/>
  <c r="E6" i="17"/>
  <c r="E4" i="17"/>
  <c r="E2" i="17"/>
  <c r="N27" i="15"/>
  <c r="L27" i="15"/>
  <c r="K27" i="15"/>
  <c r="M27" i="15" s="1"/>
  <c r="J27" i="15"/>
  <c r="I27" i="15"/>
  <c r="G27" i="15"/>
  <c r="F27" i="15"/>
  <c r="E27" i="15"/>
  <c r="N26" i="15"/>
  <c r="M26" i="15"/>
  <c r="L26" i="15"/>
  <c r="K26" i="15"/>
  <c r="J26" i="15"/>
  <c r="I26" i="15"/>
  <c r="G26" i="15"/>
  <c r="F26" i="15"/>
  <c r="H26" i="15" s="1"/>
  <c r="E26" i="15"/>
  <c r="N25" i="15"/>
  <c r="L25" i="15"/>
  <c r="K25" i="15"/>
  <c r="M25" i="15" s="1"/>
  <c r="J25" i="15"/>
  <c r="I25" i="15"/>
  <c r="G25" i="15"/>
  <c r="F25" i="15"/>
  <c r="H25" i="15" s="1"/>
  <c r="E25" i="15"/>
  <c r="N24" i="15"/>
  <c r="L24" i="15"/>
  <c r="K24" i="15"/>
  <c r="J24" i="15"/>
  <c r="J28" i="15" s="1"/>
  <c r="I24" i="15"/>
  <c r="G24" i="15"/>
  <c r="F24" i="15"/>
  <c r="F28" i="15" s="1"/>
  <c r="E24" i="15"/>
  <c r="E28" i="15" s="1"/>
  <c r="M21" i="15"/>
  <c r="H21" i="15"/>
  <c r="N20" i="15"/>
  <c r="L20" i="15"/>
  <c r="K20" i="15"/>
  <c r="M20" i="15" s="1"/>
  <c r="J20" i="15"/>
  <c r="I20" i="15"/>
  <c r="G20" i="15"/>
  <c r="F20" i="15"/>
  <c r="E20" i="15"/>
  <c r="N19" i="15"/>
  <c r="L19" i="15"/>
  <c r="K19" i="15"/>
  <c r="J19" i="15"/>
  <c r="I19" i="15"/>
  <c r="G19" i="15"/>
  <c r="F19" i="15"/>
  <c r="H19" i="15" s="1"/>
  <c r="E19" i="15"/>
  <c r="N18" i="15"/>
  <c r="L18" i="15"/>
  <c r="K18" i="15"/>
  <c r="J18" i="15"/>
  <c r="I18" i="15"/>
  <c r="G18" i="15"/>
  <c r="F18" i="15"/>
  <c r="H18" i="15" s="1"/>
  <c r="E18" i="15"/>
  <c r="N17" i="15"/>
  <c r="L17" i="15"/>
  <c r="K17" i="15"/>
  <c r="M17" i="15" s="1"/>
  <c r="J17" i="15"/>
  <c r="I17" i="15"/>
  <c r="G17" i="15"/>
  <c r="F17" i="15"/>
  <c r="E17" i="15"/>
  <c r="N16" i="15"/>
  <c r="L16" i="15"/>
  <c r="L22" i="15" s="1"/>
  <c r="K16" i="15"/>
  <c r="J16" i="15"/>
  <c r="I16" i="15"/>
  <c r="G16" i="15"/>
  <c r="G22" i="15" s="1"/>
  <c r="F16" i="15"/>
  <c r="F22" i="15" s="1"/>
  <c r="E16" i="15"/>
  <c r="E6" i="15"/>
  <c r="E4" i="15"/>
  <c r="E2" i="15"/>
  <c r="N27" i="13"/>
  <c r="L27" i="13"/>
  <c r="K27" i="13"/>
  <c r="M27" i="13" s="1"/>
  <c r="J27" i="13"/>
  <c r="I27" i="13"/>
  <c r="G27" i="13"/>
  <c r="F27" i="13"/>
  <c r="H27" i="13" s="1"/>
  <c r="E27" i="13"/>
  <c r="N26" i="13"/>
  <c r="L26" i="13"/>
  <c r="K26" i="13"/>
  <c r="M26" i="13" s="1"/>
  <c r="J26" i="13"/>
  <c r="I26" i="13"/>
  <c r="G26" i="13"/>
  <c r="F26" i="13"/>
  <c r="H26" i="13" s="1"/>
  <c r="E26" i="13"/>
  <c r="N25" i="13"/>
  <c r="L25" i="13"/>
  <c r="K25" i="13"/>
  <c r="M25" i="13" s="1"/>
  <c r="J25" i="13"/>
  <c r="I25" i="13"/>
  <c r="G25" i="13"/>
  <c r="H25" i="13" s="1"/>
  <c r="F25" i="13"/>
  <c r="E25" i="13"/>
  <c r="N24" i="13"/>
  <c r="N28" i="13" s="1"/>
  <c r="L24" i="13"/>
  <c r="K24" i="13"/>
  <c r="J24" i="13"/>
  <c r="I24" i="13"/>
  <c r="G24" i="13"/>
  <c r="G28" i="13" s="1"/>
  <c r="F24" i="13"/>
  <c r="E24" i="13"/>
  <c r="M21" i="13"/>
  <c r="H21" i="13"/>
  <c r="N20" i="13"/>
  <c r="L20" i="13"/>
  <c r="K20" i="13"/>
  <c r="M20" i="13" s="1"/>
  <c r="J20" i="13"/>
  <c r="I20" i="13"/>
  <c r="G20" i="13"/>
  <c r="F20" i="13"/>
  <c r="H20" i="13" s="1"/>
  <c r="E20" i="13"/>
  <c r="N19" i="13"/>
  <c r="L19" i="13"/>
  <c r="K19" i="13"/>
  <c r="M19" i="13" s="1"/>
  <c r="J19" i="13"/>
  <c r="I19" i="13"/>
  <c r="G19" i="13"/>
  <c r="F19" i="13"/>
  <c r="E19" i="13"/>
  <c r="N18" i="13"/>
  <c r="L18" i="13"/>
  <c r="K18" i="13"/>
  <c r="J18" i="13"/>
  <c r="I18" i="13"/>
  <c r="G18" i="13"/>
  <c r="F18" i="13"/>
  <c r="E18" i="13"/>
  <c r="N17" i="13"/>
  <c r="L17" i="13"/>
  <c r="K17" i="13"/>
  <c r="M17" i="13" s="1"/>
  <c r="J17" i="13"/>
  <c r="I17" i="13"/>
  <c r="G17" i="13"/>
  <c r="F17" i="13"/>
  <c r="H17" i="13" s="1"/>
  <c r="E17" i="13"/>
  <c r="N16" i="13"/>
  <c r="L16" i="13"/>
  <c r="K16" i="13"/>
  <c r="J16" i="13"/>
  <c r="I16" i="13"/>
  <c r="G16" i="13"/>
  <c r="F16" i="13"/>
  <c r="E16" i="13"/>
  <c r="E22" i="13" s="1"/>
  <c r="E6" i="13"/>
  <c r="E4" i="13"/>
  <c r="E2" i="13"/>
  <c r="N27" i="11"/>
  <c r="L27" i="11"/>
  <c r="K27" i="11"/>
  <c r="M27" i="11" s="1"/>
  <c r="J27" i="11"/>
  <c r="I27" i="11"/>
  <c r="G27" i="11"/>
  <c r="F27" i="11"/>
  <c r="E27" i="11"/>
  <c r="N26" i="11"/>
  <c r="L26" i="11"/>
  <c r="K26" i="11"/>
  <c r="M26" i="11" s="1"/>
  <c r="J26" i="11"/>
  <c r="I26" i="11"/>
  <c r="G26" i="11"/>
  <c r="F26" i="11"/>
  <c r="H26" i="11" s="1"/>
  <c r="E26" i="11"/>
  <c r="N25" i="11"/>
  <c r="L25" i="11"/>
  <c r="K25" i="11"/>
  <c r="M25" i="11" s="1"/>
  <c r="J25" i="11"/>
  <c r="I25" i="11"/>
  <c r="G25" i="11"/>
  <c r="H25" i="11" s="1"/>
  <c r="F25" i="11"/>
  <c r="E25" i="11"/>
  <c r="N24" i="11"/>
  <c r="L24" i="11"/>
  <c r="L28" i="11" s="1"/>
  <c r="K24" i="11"/>
  <c r="M24" i="11" s="1"/>
  <c r="J24" i="11"/>
  <c r="I24" i="11"/>
  <c r="I28" i="11" s="1"/>
  <c r="G24" i="11"/>
  <c r="H24" i="11" s="1"/>
  <c r="F24" i="11"/>
  <c r="E24" i="11"/>
  <c r="M21" i="11"/>
  <c r="H21" i="11"/>
  <c r="N20" i="11"/>
  <c r="L20" i="11"/>
  <c r="K20" i="11"/>
  <c r="M20" i="11" s="1"/>
  <c r="J20" i="11"/>
  <c r="I20" i="11"/>
  <c r="G20" i="11"/>
  <c r="F20" i="11"/>
  <c r="H20" i="11" s="1"/>
  <c r="E20" i="11"/>
  <c r="N19" i="11"/>
  <c r="L19" i="11"/>
  <c r="K19" i="11"/>
  <c r="M19" i="11" s="1"/>
  <c r="J19" i="11"/>
  <c r="I19" i="11"/>
  <c r="G19" i="11"/>
  <c r="H19" i="11" s="1"/>
  <c r="F19" i="11"/>
  <c r="E19" i="11"/>
  <c r="N18" i="11"/>
  <c r="L18" i="11"/>
  <c r="K18" i="11"/>
  <c r="M18" i="11" s="1"/>
  <c r="J18" i="11"/>
  <c r="I18" i="11"/>
  <c r="G18" i="11"/>
  <c r="F18" i="11"/>
  <c r="E18" i="11"/>
  <c r="N17" i="11"/>
  <c r="L17" i="11"/>
  <c r="K17" i="11"/>
  <c r="M17" i="11" s="1"/>
  <c r="J17" i="11"/>
  <c r="I17" i="11"/>
  <c r="G17" i="11"/>
  <c r="F17" i="11"/>
  <c r="E17" i="11"/>
  <c r="N16" i="11"/>
  <c r="M16" i="11"/>
  <c r="L16" i="11"/>
  <c r="K16" i="11"/>
  <c r="J16" i="11"/>
  <c r="I16" i="11"/>
  <c r="G16" i="11"/>
  <c r="F16" i="11"/>
  <c r="F22" i="11" s="1"/>
  <c r="E16" i="11"/>
  <c r="E6" i="11"/>
  <c r="E4" i="11"/>
  <c r="E2" i="11"/>
  <c r="N27" i="9"/>
  <c r="L27" i="9"/>
  <c r="K27" i="9"/>
  <c r="M27" i="9" s="1"/>
  <c r="J27" i="9"/>
  <c r="I27" i="9"/>
  <c r="G27" i="9"/>
  <c r="F27" i="9"/>
  <c r="H27" i="9" s="1"/>
  <c r="E27" i="9"/>
  <c r="N26" i="9"/>
  <c r="L26" i="9"/>
  <c r="K26" i="9"/>
  <c r="M26" i="9" s="1"/>
  <c r="J26" i="9"/>
  <c r="I26" i="9"/>
  <c r="G26" i="9"/>
  <c r="F26" i="9"/>
  <c r="H26" i="9" s="1"/>
  <c r="E26" i="9"/>
  <c r="N25" i="9"/>
  <c r="L25" i="9"/>
  <c r="K25" i="9"/>
  <c r="M25" i="9" s="1"/>
  <c r="J25" i="9"/>
  <c r="I25" i="9"/>
  <c r="H25" i="9"/>
  <c r="G25" i="9"/>
  <c r="F25" i="9"/>
  <c r="E25" i="9"/>
  <c r="N24" i="9"/>
  <c r="N28" i="9" s="1"/>
  <c r="L24" i="9"/>
  <c r="K24" i="9"/>
  <c r="J24" i="9"/>
  <c r="I24" i="9"/>
  <c r="I28" i="9" s="1"/>
  <c r="G24" i="9"/>
  <c r="G28" i="9" s="1"/>
  <c r="F24" i="9"/>
  <c r="E24" i="9"/>
  <c r="E28" i="9" s="1"/>
  <c r="M21" i="9"/>
  <c r="H21" i="9"/>
  <c r="N20" i="9"/>
  <c r="L20" i="9"/>
  <c r="K20" i="9"/>
  <c r="M20" i="9" s="1"/>
  <c r="J20" i="9"/>
  <c r="I20" i="9"/>
  <c r="G20" i="9"/>
  <c r="F20" i="9"/>
  <c r="E20" i="9"/>
  <c r="N19" i="9"/>
  <c r="L19" i="9"/>
  <c r="K19" i="9"/>
  <c r="J19" i="9"/>
  <c r="I19" i="9"/>
  <c r="G19" i="9"/>
  <c r="F19" i="9"/>
  <c r="H19" i="9" s="1"/>
  <c r="E19" i="9"/>
  <c r="N18" i="9"/>
  <c r="L18" i="9"/>
  <c r="K18" i="9"/>
  <c r="M18" i="9" s="1"/>
  <c r="J18" i="9"/>
  <c r="I18" i="9"/>
  <c r="G18" i="9"/>
  <c r="F18" i="9"/>
  <c r="E18" i="9"/>
  <c r="N17" i="9"/>
  <c r="L17" i="9"/>
  <c r="K17" i="9"/>
  <c r="J17" i="9"/>
  <c r="I17" i="9"/>
  <c r="G17" i="9"/>
  <c r="F17" i="9"/>
  <c r="E17" i="9"/>
  <c r="N16" i="9"/>
  <c r="L16" i="9"/>
  <c r="K16" i="9"/>
  <c r="M16" i="9" s="1"/>
  <c r="J16" i="9"/>
  <c r="J22" i="9" s="1"/>
  <c r="I16" i="9"/>
  <c r="G16" i="9"/>
  <c r="F16" i="9"/>
  <c r="F22" i="9" s="1"/>
  <c r="E16" i="9"/>
  <c r="E6" i="9"/>
  <c r="E4" i="9"/>
  <c r="E2" i="9"/>
  <c r="N27" i="7"/>
  <c r="L27" i="7"/>
  <c r="K27" i="7"/>
  <c r="M27" i="7" s="1"/>
  <c r="J27" i="7"/>
  <c r="I27" i="7"/>
  <c r="G27" i="7"/>
  <c r="F27" i="7"/>
  <c r="H27" i="7" s="1"/>
  <c r="E27" i="7"/>
  <c r="N26" i="7"/>
  <c r="L26" i="7"/>
  <c r="K26" i="7"/>
  <c r="M26" i="7" s="1"/>
  <c r="J26" i="7"/>
  <c r="I26" i="7"/>
  <c r="G26" i="7"/>
  <c r="F26" i="7"/>
  <c r="H26" i="7" s="1"/>
  <c r="E26" i="7"/>
  <c r="N25" i="7"/>
  <c r="L25" i="7"/>
  <c r="K25" i="7"/>
  <c r="M25" i="7" s="1"/>
  <c r="J25" i="7"/>
  <c r="I25" i="7"/>
  <c r="G25" i="7"/>
  <c r="F25" i="7"/>
  <c r="H25" i="7" s="1"/>
  <c r="E25" i="7"/>
  <c r="N24" i="7"/>
  <c r="N28" i="7" s="1"/>
  <c r="L24" i="7"/>
  <c r="K24" i="7"/>
  <c r="J24" i="7"/>
  <c r="I24" i="7"/>
  <c r="I28" i="7" s="1"/>
  <c r="G24" i="7"/>
  <c r="H24" i="7" s="1"/>
  <c r="F24" i="7"/>
  <c r="E24" i="7"/>
  <c r="M21" i="7"/>
  <c r="H21" i="7"/>
  <c r="N20" i="7"/>
  <c r="L20" i="7"/>
  <c r="K20" i="7"/>
  <c r="M20" i="7" s="1"/>
  <c r="J20" i="7"/>
  <c r="I20" i="7"/>
  <c r="G20" i="7"/>
  <c r="F20" i="7"/>
  <c r="H20" i="7" s="1"/>
  <c r="E20" i="7"/>
  <c r="N19" i="7"/>
  <c r="L19" i="7"/>
  <c r="K19" i="7"/>
  <c r="M19" i="7" s="1"/>
  <c r="J19" i="7"/>
  <c r="I19" i="7"/>
  <c r="G19" i="7"/>
  <c r="F19" i="7"/>
  <c r="E19" i="7"/>
  <c r="N18" i="7"/>
  <c r="M18" i="7"/>
  <c r="L18" i="7"/>
  <c r="K18" i="7"/>
  <c r="J18" i="7"/>
  <c r="I18" i="7"/>
  <c r="G18" i="7"/>
  <c r="F18" i="7"/>
  <c r="H18" i="7" s="1"/>
  <c r="E18" i="7"/>
  <c r="N17" i="7"/>
  <c r="L17" i="7"/>
  <c r="K17" i="7"/>
  <c r="M17" i="7" s="1"/>
  <c r="J17" i="7"/>
  <c r="I17" i="7"/>
  <c r="G17" i="7"/>
  <c r="F17" i="7"/>
  <c r="E17" i="7"/>
  <c r="N16" i="7"/>
  <c r="L16" i="7"/>
  <c r="K16" i="7"/>
  <c r="J16" i="7"/>
  <c r="I16" i="7"/>
  <c r="G16" i="7"/>
  <c r="G22" i="7" s="1"/>
  <c r="F16" i="7"/>
  <c r="E16" i="7"/>
  <c r="E6" i="7"/>
  <c r="E4" i="7"/>
  <c r="E2" i="7"/>
  <c r="N27" i="3"/>
  <c r="M27" i="3"/>
  <c r="L27" i="3"/>
  <c r="K27" i="3"/>
  <c r="J27" i="3"/>
  <c r="I27" i="3"/>
  <c r="G27" i="3"/>
  <c r="F27" i="3"/>
  <c r="E27" i="3"/>
  <c r="N26" i="3"/>
  <c r="L26" i="3"/>
  <c r="K26" i="3"/>
  <c r="M26" i="3" s="1"/>
  <c r="J26" i="3"/>
  <c r="I26" i="3"/>
  <c r="G26" i="3"/>
  <c r="F26" i="3"/>
  <c r="H26" i="3" s="1"/>
  <c r="E26" i="3"/>
  <c r="N25" i="3"/>
  <c r="L25" i="3"/>
  <c r="K25" i="3"/>
  <c r="M25" i="3" s="1"/>
  <c r="J25" i="3"/>
  <c r="I25" i="3"/>
  <c r="G25" i="3"/>
  <c r="H25" i="3" s="1"/>
  <c r="F25" i="3"/>
  <c r="E25" i="3"/>
  <c r="N24" i="3"/>
  <c r="N28" i="3" s="1"/>
  <c r="L24" i="3"/>
  <c r="K24" i="3"/>
  <c r="M24" i="3" s="1"/>
  <c r="J24" i="3"/>
  <c r="J28" i="3" s="1"/>
  <c r="I24" i="3"/>
  <c r="G24" i="3"/>
  <c r="F24" i="3"/>
  <c r="E24" i="3"/>
  <c r="E28" i="3" s="1"/>
  <c r="M21" i="3"/>
  <c r="H21" i="3"/>
  <c r="N20" i="3"/>
  <c r="L20" i="3"/>
  <c r="K20" i="3"/>
  <c r="M20" i="3" s="1"/>
  <c r="J20" i="3"/>
  <c r="I20" i="3"/>
  <c r="G20" i="3"/>
  <c r="F20" i="3"/>
  <c r="E20" i="3"/>
  <c r="N19" i="3"/>
  <c r="L19" i="3"/>
  <c r="K19" i="3"/>
  <c r="M19" i="3" s="1"/>
  <c r="J19" i="3"/>
  <c r="I19" i="3"/>
  <c r="G19" i="3"/>
  <c r="H19" i="3" s="1"/>
  <c r="F19" i="3"/>
  <c r="E19" i="3"/>
  <c r="N18" i="3"/>
  <c r="L18" i="3"/>
  <c r="K18" i="3"/>
  <c r="M18" i="3" s="1"/>
  <c r="J18" i="3"/>
  <c r="I18" i="3"/>
  <c r="G18" i="3"/>
  <c r="F18" i="3"/>
  <c r="E18" i="3"/>
  <c r="N17" i="3"/>
  <c r="L17" i="3"/>
  <c r="K17" i="3"/>
  <c r="M17" i="3" s="1"/>
  <c r="J17" i="3"/>
  <c r="I17" i="3"/>
  <c r="G17" i="3"/>
  <c r="F17" i="3"/>
  <c r="E17" i="3"/>
  <c r="N16" i="3"/>
  <c r="L16" i="3"/>
  <c r="K16" i="3"/>
  <c r="M16" i="3" s="1"/>
  <c r="J16" i="3"/>
  <c r="I16" i="3"/>
  <c r="G16" i="3"/>
  <c r="F16" i="3"/>
  <c r="E16" i="3"/>
  <c r="E6" i="3"/>
  <c r="E4" i="3"/>
  <c r="E2" i="3"/>
  <c r="N27" i="6"/>
  <c r="L27" i="6"/>
  <c r="K27" i="6"/>
  <c r="M27" i="6" s="1"/>
  <c r="J27" i="6"/>
  <c r="I27" i="6"/>
  <c r="G27" i="6"/>
  <c r="F27" i="6"/>
  <c r="E27" i="6"/>
  <c r="N26" i="6"/>
  <c r="M26" i="6"/>
  <c r="L26" i="6"/>
  <c r="K26" i="6"/>
  <c r="J26" i="6"/>
  <c r="I26" i="6"/>
  <c r="G26" i="6"/>
  <c r="F26" i="6"/>
  <c r="H26" i="6" s="1"/>
  <c r="E26" i="6"/>
  <c r="N25" i="6"/>
  <c r="L25" i="6"/>
  <c r="K25" i="6"/>
  <c r="M25" i="6" s="1"/>
  <c r="J25" i="6"/>
  <c r="I25" i="6"/>
  <c r="G25" i="6"/>
  <c r="F25" i="6"/>
  <c r="H25" i="6" s="1"/>
  <c r="E25" i="6"/>
  <c r="N24" i="6"/>
  <c r="L24" i="6"/>
  <c r="K24" i="6"/>
  <c r="M24" i="6" s="1"/>
  <c r="J24" i="6"/>
  <c r="I24" i="6"/>
  <c r="G24" i="6"/>
  <c r="F24" i="6"/>
  <c r="F28" i="6" s="1"/>
  <c r="E24" i="6"/>
  <c r="M21" i="6"/>
  <c r="H21" i="6"/>
  <c r="N20" i="6"/>
  <c r="L20" i="6"/>
  <c r="K20" i="6"/>
  <c r="M20" i="6" s="1"/>
  <c r="J20" i="6"/>
  <c r="I20" i="6"/>
  <c r="G20" i="6"/>
  <c r="F20" i="6"/>
  <c r="H20" i="6" s="1"/>
  <c r="E20" i="6"/>
  <c r="N19" i="6"/>
  <c r="L19" i="6"/>
  <c r="K19" i="6"/>
  <c r="M19" i="6" s="1"/>
  <c r="J19" i="6"/>
  <c r="I19" i="6"/>
  <c r="G19" i="6"/>
  <c r="F19" i="6"/>
  <c r="H19" i="6" s="1"/>
  <c r="E19" i="6"/>
  <c r="N18" i="6"/>
  <c r="L18" i="6"/>
  <c r="L22" i="6" s="1"/>
  <c r="K18" i="6"/>
  <c r="M18" i="6" s="1"/>
  <c r="J18" i="6"/>
  <c r="I18" i="6"/>
  <c r="G18" i="6"/>
  <c r="F18" i="6"/>
  <c r="E18" i="6"/>
  <c r="N17" i="6"/>
  <c r="M17" i="6"/>
  <c r="L17" i="6"/>
  <c r="K17" i="6"/>
  <c r="J17" i="6"/>
  <c r="I17" i="6"/>
  <c r="G17" i="6"/>
  <c r="F17" i="6"/>
  <c r="E17" i="6"/>
  <c r="N16" i="6"/>
  <c r="L16" i="6"/>
  <c r="K16" i="6"/>
  <c r="M16" i="6" s="1"/>
  <c r="J16" i="6"/>
  <c r="I16" i="6"/>
  <c r="G16" i="6"/>
  <c r="F16" i="6"/>
  <c r="E16" i="6"/>
  <c r="E6" i="6"/>
  <c r="E4" i="6"/>
  <c r="E2" i="6"/>
  <c r="L22" i="29" l="1"/>
  <c r="J30" i="33"/>
  <c r="E22" i="3"/>
  <c r="N22" i="13"/>
  <c r="I28" i="13"/>
  <c r="M19" i="15"/>
  <c r="E22" i="17"/>
  <c r="J28" i="17"/>
  <c r="L22" i="19"/>
  <c r="G28" i="19"/>
  <c r="L28" i="21"/>
  <c r="F22" i="23"/>
  <c r="E22" i="23"/>
  <c r="H20" i="25"/>
  <c r="E28" i="25"/>
  <c r="E30" i="25" s="1"/>
  <c r="I22" i="27"/>
  <c r="H18" i="27"/>
  <c r="L28" i="27"/>
  <c r="F22" i="29"/>
  <c r="N22" i="29"/>
  <c r="I30" i="29"/>
  <c r="J22" i="31"/>
  <c r="M24" i="31"/>
  <c r="G22" i="33"/>
  <c r="H22" i="33" s="1"/>
  <c r="E22" i="35"/>
  <c r="N22" i="35"/>
  <c r="L22" i="35"/>
  <c r="G30" i="35"/>
  <c r="H16" i="3"/>
  <c r="H17" i="3"/>
  <c r="H17" i="7"/>
  <c r="J28" i="7"/>
  <c r="E22" i="9"/>
  <c r="N22" i="11"/>
  <c r="K28" i="15"/>
  <c r="M24" i="17"/>
  <c r="E22" i="19"/>
  <c r="H24" i="19"/>
  <c r="H27" i="19"/>
  <c r="M16" i="21"/>
  <c r="M18" i="21"/>
  <c r="M24" i="21"/>
  <c r="G22" i="23"/>
  <c r="H17" i="23"/>
  <c r="H18" i="23"/>
  <c r="J28" i="23"/>
  <c r="J30" i="23" s="1"/>
  <c r="H24" i="25"/>
  <c r="J22" i="27"/>
  <c r="N28" i="27"/>
  <c r="G22" i="29"/>
  <c r="M16" i="31"/>
  <c r="E28" i="31"/>
  <c r="N28" i="31"/>
  <c r="N30" i="31" s="1"/>
  <c r="H18" i="33"/>
  <c r="H20" i="33"/>
  <c r="F22" i="35"/>
  <c r="H22" i="35" s="1"/>
  <c r="I28" i="35"/>
  <c r="H20" i="3"/>
  <c r="H19" i="7"/>
  <c r="M24" i="13"/>
  <c r="H16" i="19"/>
  <c r="H18" i="19"/>
  <c r="J30" i="19"/>
  <c r="L22" i="25"/>
  <c r="I22" i="33"/>
  <c r="H16" i="35"/>
  <c r="E28" i="6"/>
  <c r="H20" i="9"/>
  <c r="H17" i="15"/>
  <c r="I22" i="19"/>
  <c r="F22" i="21"/>
  <c r="H24" i="21"/>
  <c r="E30" i="23"/>
  <c r="N22" i="25"/>
  <c r="M19" i="25"/>
  <c r="K22" i="27"/>
  <c r="M19" i="27"/>
  <c r="H24" i="27"/>
  <c r="H25" i="27"/>
  <c r="J22" i="29"/>
  <c r="N28" i="29"/>
  <c r="N30" i="29" s="1"/>
  <c r="E22" i="31"/>
  <c r="I28" i="31"/>
  <c r="I22" i="35"/>
  <c r="K22" i="7"/>
  <c r="M22" i="7" s="1"/>
  <c r="J22" i="13"/>
  <c r="H19" i="13"/>
  <c r="E28" i="13"/>
  <c r="K22" i="17"/>
  <c r="F28" i="17"/>
  <c r="J22" i="19"/>
  <c r="H18" i="21"/>
  <c r="I28" i="21"/>
  <c r="I30" i="21" s="1"/>
  <c r="M17" i="23"/>
  <c r="F28" i="23"/>
  <c r="G22" i="25"/>
  <c r="E22" i="27"/>
  <c r="L22" i="27"/>
  <c r="L30" i="27" s="1"/>
  <c r="I28" i="27"/>
  <c r="I30" i="27" s="1"/>
  <c r="K22" i="29"/>
  <c r="M22" i="29" s="1"/>
  <c r="E28" i="29"/>
  <c r="E30" i="29" s="1"/>
  <c r="F22" i="31"/>
  <c r="H22" i="31" s="1"/>
  <c r="J28" i="31"/>
  <c r="J30" i="31" s="1"/>
  <c r="K22" i="33"/>
  <c r="M22" i="33" s="1"/>
  <c r="J22" i="35"/>
  <c r="L22" i="21"/>
  <c r="L30" i="21" s="1"/>
  <c r="G30" i="25"/>
  <c r="E28" i="27"/>
  <c r="I28" i="3"/>
  <c r="M17" i="9"/>
  <c r="H27" i="11"/>
  <c r="M16" i="13"/>
  <c r="M16" i="19"/>
  <c r="E28" i="19"/>
  <c r="N28" i="19"/>
  <c r="N30" i="19" s="1"/>
  <c r="H16" i="21"/>
  <c r="L22" i="23"/>
  <c r="L30" i="23" s="1"/>
  <c r="M19" i="23"/>
  <c r="G28" i="23"/>
  <c r="I22" i="25"/>
  <c r="I30" i="25" s="1"/>
  <c r="H18" i="25"/>
  <c r="N22" i="27"/>
  <c r="M17" i="29"/>
  <c r="M18" i="29"/>
  <c r="M19" i="29"/>
  <c r="H24" i="29"/>
  <c r="K28" i="31"/>
  <c r="E22" i="33"/>
  <c r="N22" i="33"/>
  <c r="N30" i="33" s="1"/>
  <c r="I28" i="33"/>
  <c r="I30" i="33" s="1"/>
  <c r="H27" i="33"/>
  <c r="E28" i="35"/>
  <c r="I30" i="35"/>
  <c r="J30" i="35"/>
  <c r="L30" i="35"/>
  <c r="N30" i="35"/>
  <c r="E30" i="35"/>
  <c r="K22" i="35"/>
  <c r="M22" i="35" s="1"/>
  <c r="K28" i="35"/>
  <c r="F28" i="35"/>
  <c r="L30" i="33"/>
  <c r="E30" i="33"/>
  <c r="F30" i="33"/>
  <c r="H30" i="33" s="1"/>
  <c r="H16" i="33"/>
  <c r="M17" i="33"/>
  <c r="K28" i="33"/>
  <c r="G28" i="33"/>
  <c r="G30" i="33" s="1"/>
  <c r="G30" i="31"/>
  <c r="I30" i="31"/>
  <c r="M28" i="31"/>
  <c r="L30" i="31"/>
  <c r="K22" i="31"/>
  <c r="M22" i="31" s="1"/>
  <c r="H16" i="31"/>
  <c r="F28" i="31"/>
  <c r="L30" i="29"/>
  <c r="G30" i="29"/>
  <c r="H22" i="29"/>
  <c r="J30" i="29"/>
  <c r="K28" i="29"/>
  <c r="F28" i="29"/>
  <c r="J30" i="27"/>
  <c r="H22" i="27"/>
  <c r="E30" i="27"/>
  <c r="F30" i="27"/>
  <c r="H30" i="27" s="1"/>
  <c r="H28" i="27"/>
  <c r="H16" i="27"/>
  <c r="M18" i="27"/>
  <c r="K28" i="27"/>
  <c r="H17" i="27"/>
  <c r="G28" i="27"/>
  <c r="G30" i="27" s="1"/>
  <c r="J30" i="25"/>
  <c r="L30" i="25"/>
  <c r="N30" i="25"/>
  <c r="H16" i="25"/>
  <c r="K22" i="25"/>
  <c r="M22" i="25" s="1"/>
  <c r="K28" i="25"/>
  <c r="F22" i="25"/>
  <c r="H22" i="25" s="1"/>
  <c r="F28" i="25"/>
  <c r="H22" i="23"/>
  <c r="I30" i="23"/>
  <c r="N30" i="23"/>
  <c r="F30" i="23"/>
  <c r="H30" i="23" s="1"/>
  <c r="H28" i="23"/>
  <c r="G30" i="23"/>
  <c r="K22" i="23"/>
  <c r="M18" i="23"/>
  <c r="M28" i="23"/>
  <c r="H22" i="21"/>
  <c r="J30" i="21"/>
  <c r="M28" i="21"/>
  <c r="E30" i="21"/>
  <c r="F30" i="21"/>
  <c r="H30" i="21" s="1"/>
  <c r="H28" i="21"/>
  <c r="G30" i="21"/>
  <c r="K22" i="21"/>
  <c r="I30" i="19"/>
  <c r="E30" i="19"/>
  <c r="F30" i="19"/>
  <c r="H30" i="19" s="1"/>
  <c r="H28" i="19"/>
  <c r="K22" i="19"/>
  <c r="M22" i="19" s="1"/>
  <c r="L28" i="19"/>
  <c r="L30" i="19" s="1"/>
  <c r="G22" i="19"/>
  <c r="G30" i="19" s="1"/>
  <c r="G22" i="6"/>
  <c r="E22" i="6"/>
  <c r="H24" i="6"/>
  <c r="H18" i="3"/>
  <c r="E28" i="7"/>
  <c r="G22" i="9"/>
  <c r="H17" i="9"/>
  <c r="J28" i="9"/>
  <c r="J30" i="9" s="1"/>
  <c r="K22" i="11"/>
  <c r="J22" i="11"/>
  <c r="N28" i="11"/>
  <c r="N30" i="11" s="1"/>
  <c r="F22" i="13"/>
  <c r="J28" i="13"/>
  <c r="N22" i="15"/>
  <c r="M18" i="15"/>
  <c r="H24" i="15"/>
  <c r="F22" i="6"/>
  <c r="H22" i="6" s="1"/>
  <c r="G22" i="3"/>
  <c r="H16" i="6"/>
  <c r="H17" i="6"/>
  <c r="I28" i="6"/>
  <c r="I22" i="3"/>
  <c r="M16" i="7"/>
  <c r="L22" i="7"/>
  <c r="L30" i="7" s="1"/>
  <c r="F28" i="7"/>
  <c r="H16" i="9"/>
  <c r="H18" i="9"/>
  <c r="K28" i="9"/>
  <c r="E28" i="11"/>
  <c r="G22" i="13"/>
  <c r="K28" i="13"/>
  <c r="E22" i="15"/>
  <c r="E30" i="15" s="1"/>
  <c r="I28" i="15"/>
  <c r="H27" i="15"/>
  <c r="L22" i="17"/>
  <c r="M22" i="17" s="1"/>
  <c r="J22" i="17"/>
  <c r="J30" i="17" s="1"/>
  <c r="L28" i="17"/>
  <c r="N22" i="6"/>
  <c r="I22" i="6"/>
  <c r="H18" i="6"/>
  <c r="J28" i="6"/>
  <c r="H27" i="6"/>
  <c r="J22" i="3"/>
  <c r="J30" i="3" s="1"/>
  <c r="L28" i="3"/>
  <c r="L30" i="3" s="1"/>
  <c r="F22" i="7"/>
  <c r="N22" i="7"/>
  <c r="N30" i="7" s="1"/>
  <c r="I22" i="9"/>
  <c r="L28" i="9"/>
  <c r="M28" i="9" s="1"/>
  <c r="L22" i="11"/>
  <c r="F28" i="11"/>
  <c r="I22" i="13"/>
  <c r="I30" i="13" s="1"/>
  <c r="H18" i="13"/>
  <c r="M18" i="17"/>
  <c r="E28" i="17"/>
  <c r="N28" i="17"/>
  <c r="N30" i="17" s="1"/>
  <c r="H22" i="11"/>
  <c r="L28" i="6"/>
  <c r="L30" i="6" s="1"/>
  <c r="E30" i="3"/>
  <c r="H16" i="7"/>
  <c r="G22" i="11"/>
  <c r="E22" i="11"/>
  <c r="I22" i="15"/>
  <c r="M24" i="15"/>
  <c r="F22" i="17"/>
  <c r="H22" i="17" s="1"/>
  <c r="G28" i="17"/>
  <c r="H25" i="17"/>
  <c r="J22" i="6"/>
  <c r="J30" i="6" s="1"/>
  <c r="N28" i="6"/>
  <c r="N30" i="6" s="1"/>
  <c r="N22" i="3"/>
  <c r="L22" i="3"/>
  <c r="H24" i="3"/>
  <c r="I22" i="7"/>
  <c r="I30" i="7" s="1"/>
  <c r="M24" i="7"/>
  <c r="H24" i="9"/>
  <c r="H16" i="11"/>
  <c r="H17" i="11"/>
  <c r="H18" i="11"/>
  <c r="J28" i="11"/>
  <c r="J30" i="11" s="1"/>
  <c r="L22" i="13"/>
  <c r="H24" i="13"/>
  <c r="J22" i="15"/>
  <c r="H20" i="15"/>
  <c r="N28" i="15"/>
  <c r="N30" i="15" s="1"/>
  <c r="G22" i="17"/>
  <c r="H17" i="17"/>
  <c r="H24" i="17"/>
  <c r="E22" i="7"/>
  <c r="E30" i="7" s="1"/>
  <c r="E30" i="6"/>
  <c r="F22" i="3"/>
  <c r="H22" i="3" s="1"/>
  <c r="G28" i="3"/>
  <c r="G30" i="3" s="1"/>
  <c r="H27" i="3"/>
  <c r="J22" i="7"/>
  <c r="J30" i="7" s="1"/>
  <c r="L28" i="7"/>
  <c r="N22" i="9"/>
  <c r="N30" i="9" s="1"/>
  <c r="L22" i="9"/>
  <c r="M19" i="9"/>
  <c r="I22" i="11"/>
  <c r="I30" i="11" s="1"/>
  <c r="M18" i="13"/>
  <c r="G30" i="13"/>
  <c r="M16" i="15"/>
  <c r="I22" i="17"/>
  <c r="I30" i="17" s="1"/>
  <c r="H18" i="17"/>
  <c r="H27" i="17"/>
  <c r="F30" i="17"/>
  <c r="H28" i="17"/>
  <c r="H16" i="17"/>
  <c r="K28" i="17"/>
  <c r="H22" i="15"/>
  <c r="J30" i="15"/>
  <c r="F30" i="15"/>
  <c r="H30" i="15" s="1"/>
  <c r="K22" i="15"/>
  <c r="M22" i="15" s="1"/>
  <c r="H16" i="15"/>
  <c r="L28" i="15"/>
  <c r="L30" i="15" s="1"/>
  <c r="G28" i="15"/>
  <c r="G30" i="15" s="1"/>
  <c r="H22" i="13"/>
  <c r="J30" i="13"/>
  <c r="N30" i="13"/>
  <c r="E30" i="13"/>
  <c r="H16" i="13"/>
  <c r="K22" i="13"/>
  <c r="L28" i="13"/>
  <c r="L30" i="13" s="1"/>
  <c r="F28" i="13"/>
  <c r="L30" i="11"/>
  <c r="E30" i="11"/>
  <c r="F30" i="11"/>
  <c r="H30" i="11" s="1"/>
  <c r="K28" i="11"/>
  <c r="G28" i="11"/>
  <c r="G30" i="11" s="1"/>
  <c r="H22" i="9"/>
  <c r="I30" i="9"/>
  <c r="L30" i="9"/>
  <c r="E30" i="9"/>
  <c r="G30" i="9"/>
  <c r="K22" i="9"/>
  <c r="M22" i="9" s="1"/>
  <c r="M24" i="9"/>
  <c r="F28" i="9"/>
  <c r="F30" i="7"/>
  <c r="H30" i="7" s="1"/>
  <c r="H22" i="7"/>
  <c r="K28" i="7"/>
  <c r="G28" i="7"/>
  <c r="G30" i="7" s="1"/>
  <c r="I30" i="3"/>
  <c r="N30" i="3"/>
  <c r="K22" i="3"/>
  <c r="M22" i="3" s="1"/>
  <c r="K28" i="3"/>
  <c r="F28" i="3"/>
  <c r="F30" i="6"/>
  <c r="H30" i="6" s="1"/>
  <c r="K22" i="6"/>
  <c r="M22" i="6" s="1"/>
  <c r="K28" i="6"/>
  <c r="G28" i="6"/>
  <c r="G30" i="6" s="1"/>
  <c r="L30" i="17" l="1"/>
  <c r="M22" i="27"/>
  <c r="M22" i="11"/>
  <c r="H22" i="19"/>
  <c r="E30" i="31"/>
  <c r="M22" i="21"/>
  <c r="E30" i="17"/>
  <c r="K30" i="31"/>
  <c r="M30" i="31" s="1"/>
  <c r="N30" i="27"/>
  <c r="M22" i="23"/>
  <c r="K30" i="35"/>
  <c r="M30" i="35" s="1"/>
  <c r="M28" i="35"/>
  <c r="F30" i="35"/>
  <c r="H30" i="35" s="1"/>
  <c r="H28" i="35"/>
  <c r="K30" i="33"/>
  <c r="M30" i="33" s="1"/>
  <c r="M28" i="33"/>
  <c r="H28" i="33"/>
  <c r="F30" i="31"/>
  <c r="H30" i="31" s="1"/>
  <c r="H28" i="31"/>
  <c r="F30" i="29"/>
  <c r="H30" i="29" s="1"/>
  <c r="H28" i="29"/>
  <c r="K30" i="29"/>
  <c r="M30" i="29" s="1"/>
  <c r="M28" i="29"/>
  <c r="K30" i="27"/>
  <c r="M30" i="27" s="1"/>
  <c r="M28" i="27"/>
  <c r="K30" i="25"/>
  <c r="M30" i="25" s="1"/>
  <c r="M28" i="25"/>
  <c r="F30" i="25"/>
  <c r="H30" i="25" s="1"/>
  <c r="H28" i="25"/>
  <c r="K30" i="23"/>
  <c r="M30" i="23" s="1"/>
  <c r="K30" i="21"/>
  <c r="M30" i="21" s="1"/>
  <c r="K30" i="19"/>
  <c r="M30" i="19" s="1"/>
  <c r="M28" i="19"/>
  <c r="M28" i="15"/>
  <c r="I30" i="6"/>
  <c r="M22" i="13"/>
  <c r="G30" i="17"/>
  <c r="H28" i="15"/>
  <c r="I30" i="15"/>
  <c r="M28" i="17"/>
  <c r="K30" i="17"/>
  <c r="M30" i="17" s="1"/>
  <c r="K30" i="15"/>
  <c r="M30" i="15" s="1"/>
  <c r="F30" i="13"/>
  <c r="H30" i="13" s="1"/>
  <c r="H28" i="13"/>
  <c r="M28" i="13"/>
  <c r="K30" i="13"/>
  <c r="M30" i="13" s="1"/>
  <c r="K30" i="11"/>
  <c r="M30" i="11" s="1"/>
  <c r="M28" i="11"/>
  <c r="H28" i="11"/>
  <c r="F30" i="9"/>
  <c r="H30" i="9" s="1"/>
  <c r="H28" i="9"/>
  <c r="K30" i="9"/>
  <c r="M30" i="9" s="1"/>
  <c r="K30" i="7"/>
  <c r="M30" i="7" s="1"/>
  <c r="M28" i="7"/>
  <c r="H28" i="7"/>
  <c r="K30" i="3"/>
  <c r="M30" i="3" s="1"/>
  <c r="M28" i="3"/>
  <c r="F30" i="3"/>
  <c r="H30" i="3" s="1"/>
  <c r="H28" i="3"/>
  <c r="K30" i="6"/>
  <c r="M30" i="6" s="1"/>
  <c r="M28" i="6"/>
  <c r="H28" i="6"/>
</calcChain>
</file>

<file path=xl/sharedStrings.xml><?xml version="1.0" encoding="utf-8"?>
<sst xmlns="http://schemas.openxmlformats.org/spreadsheetml/2006/main" count="1109" uniqueCount="48">
  <si>
    <t>Skutečnost</t>
  </si>
  <si>
    <t>REKAPITULACE ZA ORGANIZACI:</t>
  </si>
  <si>
    <t>Název organizace:</t>
  </si>
  <si>
    <t>Adresa:</t>
  </si>
  <si>
    <t>IČ</t>
  </si>
  <si>
    <t>jednotka - v Kč na 2 des. místa</t>
  </si>
  <si>
    <t xml:space="preserve">Schválený </t>
  </si>
  <si>
    <t>Upravený</t>
  </si>
  <si>
    <t>rozpočet</t>
  </si>
  <si>
    <t xml:space="preserve">celkem   </t>
  </si>
  <si>
    <t>celkem</t>
  </si>
  <si>
    <t>Náklady</t>
  </si>
  <si>
    <t xml:space="preserve">  spotřební nákupy</t>
  </si>
  <si>
    <t>501-504</t>
  </si>
  <si>
    <t xml:space="preserve">  služby</t>
  </si>
  <si>
    <t>511-513+518</t>
  </si>
  <si>
    <t xml:space="preserve">  mzdové náklady</t>
  </si>
  <si>
    <t>521,524,525,527,528</t>
  </si>
  <si>
    <t xml:space="preserve">  odpisy</t>
  </si>
  <si>
    <t xml:space="preserve">  ostatní náklady</t>
  </si>
  <si>
    <t xml:space="preserve">504, 506, 507,516, skup. 53, 54,  skup. 55 bez účtu 551, skup. 56 </t>
  </si>
  <si>
    <t xml:space="preserve">         Celkem</t>
  </si>
  <si>
    <t>Výnosy</t>
  </si>
  <si>
    <t xml:space="preserve">  vlastní výnosy</t>
  </si>
  <si>
    <t>601-624</t>
  </si>
  <si>
    <t xml:space="preserve">  dotace</t>
  </si>
  <si>
    <t>671-674</t>
  </si>
  <si>
    <t>z toho transf. podíl (odpisy, 672)</t>
  </si>
  <si>
    <t xml:space="preserve">  ostatní výnosy</t>
  </si>
  <si>
    <t>skup. 64 a 66</t>
  </si>
  <si>
    <t>Tabulka č.5</t>
  </si>
  <si>
    <t>HLAVNÍ ČINNOST (vztah ke zřizovateli)</t>
  </si>
  <si>
    <t>DOPLŇKOVÁ ČINNOST</t>
  </si>
  <si>
    <t>I. pol 2024</t>
  </si>
  <si>
    <t xml:space="preserve">Plnění </t>
  </si>
  <si>
    <t xml:space="preserve">Srovnání </t>
  </si>
  <si>
    <t>rozpočtu</t>
  </si>
  <si>
    <t>skutečnost</t>
  </si>
  <si>
    <t>SK/UR (%)</t>
  </si>
  <si>
    <t>1. pol. 2023</t>
  </si>
  <si>
    <t>Výsledek hospodaření</t>
  </si>
  <si>
    <t xml:space="preserve"> </t>
  </si>
  <si>
    <t>bez srážkové daně z úroků</t>
  </si>
  <si>
    <t>Záznam z kontrolního dne konaného 24. 7. 2024</t>
  </si>
  <si>
    <t>Na kontrolním dni byla projednávána zvýšená spotřeba elektrické energie na středisku zimní stadion, která vznikla z důvodu doúčtování elektrické energie za období 2021 – 2023. K této situaci došlo výměnou měřících transformátorů proudu v roce 2021, kdy si tuto informace distribuční společnost nezaznamenala do svých údajů a tudíž nezměnila přepočet spotřeby energie na vyšší. Doúčtování spotřeby energie za rok 2021 až 2023 činí 1.002.091,28 Kč.</t>
  </si>
  <si>
    <t>Dále je nutné upozornit, že z výše uvedeného důvodu je spotřeba energie v letošním roce vyšší než bylo počítáno v rozpočtu pro rok 2024 a bude nutné o tento rozdíl zažádat zřizovatele.</t>
  </si>
  <si>
    <t>Lenka Zlámalová</t>
  </si>
  <si>
    <t>vedoucí ekonomického úseku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</si>
</sst>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K_č_-;\-* #,##0.00\ _K_č_-;_-* &quot;-&quot;??\ _K_č_-;_-@_-"/>
  </numFmts>
  <fonts count="34" x14ac:knownFonts="1">
    <font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6"/>
      <name val="Times New Roman"/>
      <family val="1"/>
      <charset val="238"/>
    </font>
    <font>
      <sz val="10"/>
      <name val="Arial"/>
      <charset val="238"/>
    </font>
    <font>
      <sz val="10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1"/>
      <color rgb="FF000000"/>
      <name val="Calibri"/>
      <family val="2"/>
      <charset val="238"/>
    </font>
    <font>
      <u/>
      <sz val="12"/>
      <color indexed="8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u/>
      <sz val="12"/>
      <color rgb="FF000000"/>
      <name val="Calibri"/>
    </font>
    <font>
      <sz val="12"/>
      <color rgb="FF000000"/>
      <name val="Calibri"/>
    </font>
    <font>
      <sz val="10"/>
      <color rgb="FF000000"/>
      <name val="Calibri"/>
    </font>
    <font>
      <b/>
      <sz val="12"/>
      <color rgb="FF000000"/>
      <name val="Calibri"/>
    </font>
    <font>
      <sz val="10"/>
      <name val="Arial"/>
    </font>
    <font>
      <sz val="8"/>
      <color rgb="FF000000"/>
      <name val="Calibri"/>
    </font>
    <font>
      <b/>
      <sz val="10"/>
      <color rgb="FF000000"/>
      <name val="Calibri"/>
    </font>
    <font>
      <b/>
      <sz val="11"/>
      <color rgb="FF000000"/>
      <name val="Calibri"/>
    </font>
    <font>
      <sz val="11"/>
      <color rgb="FF000000"/>
      <name val="Calibri"/>
    </font>
    <font>
      <u/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10"/>
      <color theme="1"/>
      <name val="Arial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9900"/>
        <bgColor rgb="FFFF9900"/>
      </patternFill>
    </fill>
    <fill>
      <patternFill patternType="solid">
        <fgColor rgb="FFCCFFCC"/>
        <bgColor rgb="FFCCFFCC"/>
      </patternFill>
    </fill>
    <fill>
      <patternFill patternType="solid">
        <fgColor indexed="9"/>
        <bgColor indexed="26"/>
      </patternFill>
    </fill>
    <fill>
      <patternFill patternType="solid">
        <fgColor indexed="52"/>
        <b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42"/>
        <bgColor indexed="27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BD4B4"/>
        <bgColor rgb="FFFBD4B4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4" fontId="5" fillId="0" borderId="0">
      <alignment vertical="top"/>
    </xf>
    <xf numFmtId="0" fontId="6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9" fillId="0" borderId="0"/>
    <xf numFmtId="0" fontId="4" fillId="0" borderId="0"/>
    <xf numFmtId="9" fontId="4" fillId="0" borderId="0" applyFont="0" applyFill="0" applyBorder="0" applyAlignment="0" applyProtection="0"/>
  </cellStyleXfs>
  <cellXfs count="166">
    <xf numFmtId="0" fontId="0" fillId="0" borderId="0" xfId="0"/>
    <xf numFmtId="0" fontId="10" fillId="2" borderId="0" xfId="0" applyFont="1" applyFill="1" applyProtection="1">
      <protection locked="0"/>
    </xf>
    <xf numFmtId="0" fontId="11" fillId="2" borderId="0" xfId="0" applyFont="1" applyFill="1" applyProtection="1">
      <protection locked="0"/>
    </xf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right"/>
      <protection locked="0"/>
    </xf>
    <xf numFmtId="0" fontId="12" fillId="2" borderId="0" xfId="0" applyFont="1" applyFill="1" applyProtection="1">
      <protection locked="0"/>
    </xf>
    <xf numFmtId="0" fontId="3" fillId="2" borderId="0" xfId="0" applyFont="1" applyFill="1" applyProtection="1">
      <protection locked="0"/>
    </xf>
    <xf numFmtId="0" fontId="2" fillId="2" borderId="0" xfId="0" applyFont="1" applyFill="1" applyAlignment="1" applyProtection="1">
      <alignment shrinkToFit="1"/>
      <protection locked="0"/>
    </xf>
    <xf numFmtId="0" fontId="2" fillId="2" borderId="0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/>
      <protection locked="0"/>
    </xf>
    <xf numFmtId="0" fontId="2" fillId="2" borderId="0" xfId="0" applyFont="1" applyFill="1" applyBorder="1" applyProtection="1">
      <protection locked="0"/>
    </xf>
    <xf numFmtId="0" fontId="13" fillId="2" borderId="0" xfId="0" applyFont="1" applyFill="1" applyBorder="1" applyProtection="1">
      <protection locked="0"/>
    </xf>
    <xf numFmtId="0" fontId="3" fillId="2" borderId="0" xfId="0" applyFont="1" applyFill="1" applyBorder="1" applyProtection="1">
      <protection locked="0"/>
    </xf>
    <xf numFmtId="0" fontId="12" fillId="2" borderId="0" xfId="0" applyFont="1" applyFill="1" applyBorder="1" applyProtection="1">
      <protection locked="0"/>
    </xf>
    <xf numFmtId="0" fontId="2" fillId="2" borderId="0" xfId="0" applyFont="1" applyFill="1" applyAlignment="1" applyProtection="1">
      <alignment horizontal="left" vertical="justify"/>
      <protection locked="0"/>
    </xf>
    <xf numFmtId="0" fontId="2" fillId="2" borderId="0" xfId="0" applyFont="1" applyFill="1" applyAlignment="1" applyProtection="1">
      <alignment horizontal="right" vertical="justify"/>
      <protection locked="0"/>
    </xf>
    <xf numFmtId="0" fontId="14" fillId="2" borderId="0" xfId="0" applyFont="1" applyFill="1" applyBorder="1" applyProtection="1">
      <protection locked="0"/>
    </xf>
    <xf numFmtId="4" fontId="13" fillId="4" borderId="0" xfId="0" applyNumberFormat="1" applyFont="1" applyFill="1" applyBorder="1" applyAlignment="1" applyProtection="1">
      <alignment shrinkToFit="1"/>
    </xf>
    <xf numFmtId="0" fontId="14" fillId="2" borderId="0" xfId="0" applyFont="1" applyFill="1" applyBorder="1" applyAlignment="1" applyProtection="1">
      <alignment horizontal="left"/>
      <protection locked="0"/>
    </xf>
    <xf numFmtId="0" fontId="2" fillId="2" borderId="0" xfId="0" applyFont="1" applyFill="1" applyBorder="1" applyAlignment="1" applyProtection="1">
      <alignment vertical="top"/>
      <protection locked="0"/>
    </xf>
    <xf numFmtId="4" fontId="13" fillId="2" borderId="0" xfId="0" applyNumberFormat="1" applyFont="1" applyFill="1" applyBorder="1" applyProtection="1">
      <protection locked="0"/>
    </xf>
    <xf numFmtId="49" fontId="13" fillId="2" borderId="0" xfId="0" applyNumberFormat="1" applyFont="1" applyFill="1" applyBorder="1" applyProtection="1">
      <protection locked="0"/>
    </xf>
    <xf numFmtId="4" fontId="2" fillId="2" borderId="0" xfId="0" applyNumberFormat="1" applyFont="1" applyFill="1" applyBorder="1" applyAlignment="1" applyProtection="1">
      <alignment shrinkToFit="1"/>
      <protection locked="0"/>
    </xf>
    <xf numFmtId="4" fontId="13" fillId="2" borderId="0" xfId="0" applyNumberFormat="1" applyFont="1" applyFill="1" applyBorder="1" applyAlignment="1" applyProtection="1">
      <alignment shrinkToFit="1"/>
      <protection locked="0"/>
    </xf>
    <xf numFmtId="0" fontId="15" fillId="2" borderId="0" xfId="0" applyFont="1" applyFill="1" applyBorder="1" applyProtection="1">
      <protection locked="0"/>
    </xf>
    <xf numFmtId="4" fontId="2" fillId="0" borderId="0" xfId="0" applyNumberFormat="1" applyFont="1" applyFill="1" applyBorder="1" applyProtection="1">
      <protection locked="0"/>
    </xf>
    <xf numFmtId="0" fontId="16" fillId="3" borderId="0" xfId="0" applyFont="1" applyFill="1" applyBorder="1" applyAlignment="1"/>
    <xf numFmtId="0" fontId="17" fillId="3" borderId="0" xfId="0" applyFont="1" applyFill="1" applyBorder="1" applyAlignment="1"/>
    <xf numFmtId="0" fontId="18" fillId="3" borderId="0" xfId="0" applyFont="1" applyFill="1" applyBorder="1" applyAlignment="1"/>
    <xf numFmtId="0" fontId="18" fillId="3" borderId="0" xfId="0" applyFont="1" applyFill="1" applyBorder="1" applyAlignment="1">
      <alignment horizontal="right"/>
    </xf>
    <xf numFmtId="0" fontId="22" fillId="3" borderId="0" xfId="0" applyFont="1" applyFill="1" applyBorder="1" applyAlignment="1"/>
    <xf numFmtId="0" fontId="18" fillId="3" borderId="0" xfId="0" applyFont="1" applyFill="1" applyBorder="1" applyAlignment="1">
      <alignment shrinkToFit="1"/>
    </xf>
    <xf numFmtId="0" fontId="18" fillId="3" borderId="0" xfId="0" applyFont="1" applyFill="1" applyBorder="1" applyAlignment="1">
      <alignment horizontal="center"/>
    </xf>
    <xf numFmtId="0" fontId="23" fillId="3" borderId="0" xfId="0" applyFont="1" applyFill="1" applyBorder="1" applyAlignment="1"/>
    <xf numFmtId="0" fontId="18" fillId="3" borderId="0" xfId="0" applyFont="1" applyFill="1" applyBorder="1" applyAlignment="1">
      <alignment horizontal="right" vertical="center"/>
    </xf>
    <xf numFmtId="0" fontId="21" fillId="3" borderId="0" xfId="0" applyFont="1" applyFill="1" applyBorder="1" applyAlignment="1"/>
    <xf numFmtId="4" fontId="23" fillId="7" borderId="0" xfId="0" applyNumberFormat="1" applyFont="1" applyFill="1" applyBorder="1" applyAlignment="1">
      <alignment shrinkToFit="1"/>
    </xf>
    <xf numFmtId="4" fontId="18" fillId="3" borderId="0" xfId="0" applyNumberFormat="1" applyFont="1" applyFill="1" applyBorder="1" applyAlignment="1">
      <alignment shrinkToFit="1"/>
    </xf>
    <xf numFmtId="0" fontId="21" fillId="3" borderId="0" xfId="0" applyFont="1" applyFill="1" applyBorder="1" applyAlignment="1">
      <alignment horizontal="left"/>
    </xf>
    <xf numFmtId="0" fontId="18" fillId="3" borderId="0" xfId="0" applyFont="1" applyFill="1" applyBorder="1" applyAlignment="1">
      <alignment vertical="top"/>
    </xf>
    <xf numFmtId="4" fontId="23" fillId="3" borderId="0" xfId="0" applyNumberFormat="1" applyFont="1" applyFill="1" applyBorder="1" applyAlignment="1"/>
    <xf numFmtId="49" fontId="23" fillId="3" borderId="0" xfId="0" applyNumberFormat="1" applyFont="1" applyFill="1" applyBorder="1" applyAlignment="1"/>
    <xf numFmtId="4" fontId="23" fillId="3" borderId="0" xfId="0" applyNumberFormat="1" applyFont="1" applyFill="1" applyBorder="1" applyAlignment="1">
      <alignment shrinkToFit="1"/>
    </xf>
    <xf numFmtId="0" fontId="24" fillId="3" borderId="0" xfId="0" applyFont="1" applyFill="1" applyBorder="1" applyAlignment="1"/>
    <xf numFmtId="4" fontId="18" fillId="0" borderId="0" xfId="0" applyNumberFormat="1" applyFont="1" applyAlignment="1"/>
    <xf numFmtId="0" fontId="12" fillId="2" borderId="0" xfId="0" applyFont="1" applyFill="1" applyAlignment="1" applyProtection="1">
      <protection locked="0"/>
    </xf>
    <xf numFmtId="0" fontId="3" fillId="2" borderId="0" xfId="0" applyFont="1" applyFill="1" applyAlignment="1" applyProtection="1">
      <alignment horizontal="left" shrinkToFit="1"/>
      <protection locked="0"/>
    </xf>
    <xf numFmtId="0" fontId="2" fillId="2" borderId="0" xfId="0" applyFont="1" applyFill="1" applyAlignment="1" applyProtection="1">
      <alignment horizontal="center" vertical="justify"/>
      <protection locked="0"/>
    </xf>
    <xf numFmtId="0" fontId="18" fillId="3" borderId="0" xfId="0" applyFont="1" applyFill="1" applyBorder="1" applyAlignment="1">
      <alignment horizontal="left" vertical="center"/>
    </xf>
    <xf numFmtId="0" fontId="19" fillId="3" borderId="0" xfId="0" applyFont="1" applyFill="1" applyBorder="1" applyAlignment="1"/>
    <xf numFmtId="0" fontId="22" fillId="3" borderId="0" xfId="0" applyFont="1" applyFill="1" applyBorder="1" applyAlignment="1">
      <alignment horizontal="left" shrinkToFit="1"/>
    </xf>
    <xf numFmtId="0" fontId="18" fillId="3" borderId="0" xfId="0" applyFont="1" applyFill="1" applyBorder="1" applyAlignment="1">
      <alignment horizontal="center" vertical="center"/>
    </xf>
    <xf numFmtId="0" fontId="0" fillId="0" borderId="0" xfId="0" applyFont="1" applyAlignment="1"/>
    <xf numFmtId="0" fontId="25" fillId="8" borderId="0" xfId="0" applyFont="1" applyFill="1" applyProtection="1">
      <protection locked="0"/>
    </xf>
    <xf numFmtId="0" fontId="26" fillId="8" borderId="0" xfId="0" applyFont="1" applyFill="1" applyProtection="1">
      <protection locked="0"/>
    </xf>
    <xf numFmtId="0" fontId="27" fillId="8" borderId="0" xfId="0" applyFont="1" applyFill="1" applyProtection="1">
      <protection locked="0"/>
    </xf>
    <xf numFmtId="0" fontId="27" fillId="8" borderId="0" xfId="0" applyFont="1" applyFill="1" applyAlignment="1" applyProtection="1">
      <alignment horizontal="right"/>
      <protection locked="0"/>
    </xf>
    <xf numFmtId="0" fontId="28" fillId="8" borderId="0" xfId="0" applyFont="1" applyFill="1" applyAlignment="1" applyProtection="1">
      <protection locked="0"/>
    </xf>
    <xf numFmtId="0" fontId="28" fillId="8" borderId="0" xfId="0" applyFont="1" applyFill="1" applyProtection="1">
      <protection locked="0"/>
    </xf>
    <xf numFmtId="0" fontId="30" fillId="8" borderId="0" xfId="0" applyFont="1" applyFill="1" applyProtection="1">
      <protection locked="0"/>
    </xf>
    <xf numFmtId="0" fontId="30" fillId="8" borderId="0" xfId="0" applyFont="1" applyFill="1" applyAlignment="1" applyProtection="1">
      <alignment horizontal="left" shrinkToFit="1"/>
      <protection locked="0"/>
    </xf>
    <xf numFmtId="0" fontId="27" fillId="8" borderId="0" xfId="0" applyFont="1" applyFill="1" applyAlignment="1" applyProtection="1">
      <alignment shrinkToFit="1"/>
      <protection locked="0"/>
    </xf>
    <xf numFmtId="0" fontId="27" fillId="0" borderId="0" xfId="0" applyFont="1" applyFill="1" applyAlignment="1" applyProtection="1">
      <alignment horizontal="right"/>
      <protection locked="0"/>
    </xf>
    <xf numFmtId="0" fontId="27" fillId="8" borderId="0" xfId="0" applyFont="1" applyFill="1" applyBorder="1" applyAlignment="1" applyProtection="1">
      <alignment horizontal="center" vertical="center"/>
      <protection locked="0"/>
    </xf>
    <xf numFmtId="0" fontId="27" fillId="8" borderId="0" xfId="0" applyFont="1" applyFill="1" applyBorder="1" applyAlignment="1" applyProtection="1">
      <alignment horizontal="right"/>
      <protection locked="0"/>
    </xf>
    <xf numFmtId="0" fontId="27" fillId="8" borderId="0" xfId="0" applyFont="1" applyFill="1" applyBorder="1" applyAlignment="1" applyProtection="1">
      <alignment horizontal="center"/>
      <protection locked="0"/>
    </xf>
    <xf numFmtId="4" fontId="27" fillId="0" borderId="0" xfId="0" applyNumberFormat="1" applyFont="1" applyFill="1" applyBorder="1" applyAlignment="1" applyProtection="1">
      <alignment horizontal="center" shrinkToFit="1"/>
    </xf>
    <xf numFmtId="0" fontId="27" fillId="8" borderId="0" xfId="0" applyFont="1" applyFill="1" applyBorder="1" applyProtection="1">
      <protection locked="0"/>
    </xf>
    <xf numFmtId="0" fontId="27" fillId="8" borderId="0" xfId="0" applyFont="1" applyFill="1" applyAlignment="1" applyProtection="1">
      <alignment horizontal="center"/>
      <protection locked="0"/>
    </xf>
    <xf numFmtId="0" fontId="8" fillId="8" borderId="0" xfId="0" applyFont="1" applyFill="1" applyBorder="1" applyProtection="1">
      <protection locked="0"/>
    </xf>
    <xf numFmtId="0" fontId="30" fillId="8" borderId="0" xfId="0" applyFont="1" applyFill="1" applyBorder="1" applyProtection="1">
      <protection locked="0"/>
    </xf>
    <xf numFmtId="0" fontId="27" fillId="8" borderId="0" xfId="0" applyFont="1" applyFill="1" applyAlignment="1" applyProtection="1">
      <alignment horizontal="center" vertical="top" wrapText="1"/>
      <protection locked="0"/>
    </xf>
    <xf numFmtId="0" fontId="28" fillId="8" borderId="0" xfId="0" applyFont="1" applyFill="1" applyBorder="1" applyProtection="1">
      <protection locked="0"/>
    </xf>
    <xf numFmtId="0" fontId="27" fillId="8" borderId="0" xfId="0" applyFont="1" applyFill="1" applyAlignment="1" applyProtection="1">
      <alignment horizontal="left" vertical="top" wrapText="1"/>
      <protection locked="0"/>
    </xf>
    <xf numFmtId="0" fontId="27" fillId="8" borderId="0" xfId="0" applyFont="1" applyFill="1" applyAlignment="1" applyProtection="1">
      <alignment horizontal="right" vertical="top" wrapText="1"/>
      <protection locked="0"/>
    </xf>
    <xf numFmtId="0" fontId="29" fillId="8" borderId="0" xfId="0" applyFont="1" applyFill="1" applyBorder="1" applyProtection="1">
      <protection locked="0"/>
    </xf>
    <xf numFmtId="4" fontId="8" fillId="10" borderId="0" xfId="0" applyNumberFormat="1" applyFont="1" applyFill="1" applyBorder="1" applyAlignment="1" applyProtection="1">
      <alignment shrinkToFit="1"/>
    </xf>
    <xf numFmtId="10" fontId="8" fillId="10" borderId="0" xfId="7" applyNumberFormat="1" applyFont="1" applyFill="1" applyBorder="1" applyAlignment="1" applyProtection="1">
      <alignment horizontal="center" vertical="center" shrinkToFit="1"/>
    </xf>
    <xf numFmtId="4" fontId="8" fillId="11" borderId="0" xfId="0" applyNumberFormat="1" applyFont="1" applyFill="1" applyBorder="1" applyAlignment="1" applyProtection="1">
      <alignment shrinkToFit="1"/>
    </xf>
    <xf numFmtId="10" fontId="8" fillId="11" borderId="0" xfId="7" applyNumberFormat="1" applyFont="1" applyFill="1" applyBorder="1" applyAlignment="1" applyProtection="1">
      <alignment horizontal="center" vertical="center" shrinkToFit="1"/>
    </xf>
    <xf numFmtId="0" fontId="29" fillId="8" borderId="0" xfId="0" applyFont="1" applyFill="1" applyBorder="1" applyAlignment="1" applyProtection="1">
      <alignment horizontal="left"/>
      <protection locked="0"/>
    </xf>
    <xf numFmtId="0" fontId="27" fillId="8" borderId="0" xfId="0" applyFont="1" applyFill="1" applyBorder="1" applyAlignment="1" applyProtection="1">
      <alignment vertical="top"/>
      <protection locked="0"/>
    </xf>
    <xf numFmtId="4" fontId="8" fillId="8" borderId="0" xfId="0" applyNumberFormat="1" applyFont="1" applyFill="1" applyBorder="1" applyProtection="1">
      <protection locked="0"/>
    </xf>
    <xf numFmtId="49" fontId="8" fillId="8" borderId="0" xfId="0" applyNumberFormat="1" applyFont="1" applyFill="1" applyBorder="1" applyProtection="1">
      <protection locked="0"/>
    </xf>
    <xf numFmtId="10" fontId="8" fillId="8" borderId="0" xfId="0" applyNumberFormat="1" applyFont="1" applyFill="1" applyBorder="1" applyAlignment="1" applyProtection="1">
      <alignment horizontal="center"/>
      <protection locked="0"/>
    </xf>
    <xf numFmtId="4" fontId="27" fillId="8" borderId="0" xfId="0" applyNumberFormat="1" applyFont="1" applyFill="1" applyBorder="1" applyAlignment="1" applyProtection="1">
      <alignment shrinkToFit="1"/>
      <protection locked="0"/>
    </xf>
    <xf numFmtId="10" fontId="8" fillId="8" borderId="0" xfId="7" applyNumberFormat="1" applyFont="1" applyFill="1" applyBorder="1" applyAlignment="1" applyProtection="1">
      <alignment horizontal="center" vertical="center"/>
      <protection locked="0"/>
    </xf>
    <xf numFmtId="4" fontId="8" fillId="10" borderId="0" xfId="0" applyNumberFormat="1" applyFont="1" applyFill="1" applyBorder="1" applyAlignment="1" applyProtection="1">
      <alignment horizontal="right" vertical="center" shrinkToFit="1"/>
    </xf>
    <xf numFmtId="4" fontId="8" fillId="8" borderId="0" xfId="0" applyNumberFormat="1" applyFont="1" applyFill="1" applyBorder="1" applyAlignment="1" applyProtection="1">
      <alignment shrinkToFit="1"/>
      <protection locked="0"/>
    </xf>
    <xf numFmtId="10" fontId="8" fillId="8" borderId="0" xfId="7" applyNumberFormat="1" applyFont="1" applyFill="1" applyBorder="1" applyAlignment="1" applyProtection="1">
      <alignment horizontal="center" vertical="center" shrinkToFit="1"/>
      <protection locked="0"/>
    </xf>
    <xf numFmtId="0" fontId="31" fillId="8" borderId="0" xfId="0" applyFont="1" applyFill="1" applyBorder="1" applyProtection="1">
      <protection locked="0"/>
    </xf>
    <xf numFmtId="4" fontId="27" fillId="0" borderId="0" xfId="0" applyNumberFormat="1" applyFont="1" applyFill="1" applyBorder="1" applyProtection="1">
      <protection locked="0"/>
    </xf>
    <xf numFmtId="0" fontId="2" fillId="0" borderId="0" xfId="0" applyFont="1" applyFill="1" applyAlignment="1" applyProtection="1">
      <alignment horizontal="right"/>
      <protection locked="0"/>
    </xf>
    <xf numFmtId="4" fontId="2" fillId="0" borderId="0" xfId="0" applyNumberFormat="1" applyFont="1" applyFill="1" applyBorder="1" applyAlignment="1" applyProtection="1">
      <alignment horizontal="center" shrinkToFit="1"/>
    </xf>
    <xf numFmtId="0" fontId="2" fillId="2" borderId="0" xfId="0" applyFont="1" applyFill="1" applyAlignment="1" applyProtection="1">
      <alignment horizontal="center"/>
      <protection locked="0"/>
    </xf>
    <xf numFmtId="4" fontId="13" fillId="12" borderId="0" xfId="0" applyNumberFormat="1" applyFont="1" applyFill="1" applyBorder="1" applyAlignment="1" applyProtection="1">
      <alignment shrinkToFit="1"/>
    </xf>
    <xf numFmtId="10" fontId="13" fillId="12" borderId="0" xfId="7" applyNumberFormat="1" applyFont="1" applyFill="1" applyBorder="1" applyAlignment="1" applyProtection="1">
      <alignment horizontal="center" vertical="center" shrinkToFit="1"/>
    </xf>
    <xf numFmtId="10" fontId="13" fillId="4" borderId="0" xfId="7" applyNumberFormat="1" applyFont="1" applyFill="1" applyBorder="1" applyAlignment="1" applyProtection="1">
      <alignment horizontal="center" vertical="center" shrinkToFit="1"/>
    </xf>
    <xf numFmtId="10" fontId="13" fillId="2" borderId="0" xfId="0" applyNumberFormat="1" applyFont="1" applyFill="1" applyBorder="1" applyAlignment="1" applyProtection="1">
      <alignment horizontal="center"/>
      <protection locked="0"/>
    </xf>
    <xf numFmtId="10" fontId="13" fillId="2" borderId="0" xfId="7" applyNumberFormat="1" applyFont="1" applyFill="1" applyBorder="1" applyAlignment="1" applyProtection="1">
      <alignment horizontal="center" vertical="center"/>
      <protection locked="0"/>
    </xf>
    <xf numFmtId="4" fontId="13" fillId="12" borderId="0" xfId="0" applyNumberFormat="1" applyFont="1" applyFill="1" applyBorder="1" applyAlignment="1" applyProtection="1">
      <alignment horizontal="right" vertical="center" shrinkToFit="1"/>
    </xf>
    <xf numFmtId="10" fontId="13" fillId="2" borderId="0" xfId="7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/>
    <xf numFmtId="0" fontId="1" fillId="0" borderId="0" xfId="0" applyFont="1"/>
    <xf numFmtId="0" fontId="1" fillId="0" borderId="0" xfId="0" applyFont="1" applyAlignment="1">
      <alignment horizontal="left"/>
    </xf>
    <xf numFmtId="0" fontId="33" fillId="0" borderId="0" xfId="0" applyFont="1"/>
    <xf numFmtId="0" fontId="18" fillId="0" borderId="0" xfId="0" applyFont="1" applyAlignment="1">
      <alignment horizontal="right"/>
    </xf>
    <xf numFmtId="4" fontId="18" fillId="0" borderId="0" xfId="0" applyNumberFormat="1" applyFont="1" applyAlignment="1">
      <alignment horizontal="center" shrinkToFit="1"/>
    </xf>
    <xf numFmtId="4" fontId="23" fillId="13" borderId="0" xfId="0" applyNumberFormat="1" applyFont="1" applyFill="1" applyBorder="1" applyAlignment="1">
      <alignment shrinkToFit="1"/>
    </xf>
    <xf numFmtId="10" fontId="23" fillId="13" borderId="0" xfId="0" applyNumberFormat="1" applyFont="1" applyFill="1" applyBorder="1" applyAlignment="1">
      <alignment horizontal="center" vertical="center" shrinkToFit="1"/>
    </xf>
    <xf numFmtId="10" fontId="23" fillId="7" borderId="0" xfId="0" applyNumberFormat="1" applyFont="1" applyFill="1" applyBorder="1" applyAlignment="1">
      <alignment horizontal="center" vertical="center" shrinkToFit="1"/>
    </xf>
    <xf numFmtId="10" fontId="23" fillId="3" borderId="0" xfId="0" applyNumberFormat="1" applyFont="1" applyFill="1" applyBorder="1" applyAlignment="1">
      <alignment horizontal="center"/>
    </xf>
    <xf numFmtId="10" fontId="23" fillId="3" borderId="0" xfId="0" applyNumberFormat="1" applyFont="1" applyFill="1" applyBorder="1" applyAlignment="1">
      <alignment horizontal="center" vertical="center"/>
    </xf>
    <xf numFmtId="4" fontId="23" fillId="13" borderId="0" xfId="0" applyNumberFormat="1" applyFont="1" applyFill="1" applyBorder="1" applyAlignment="1">
      <alignment horizontal="right" vertical="center" shrinkToFit="1"/>
    </xf>
    <xf numFmtId="10" fontId="23" fillId="3" borderId="0" xfId="0" applyNumberFormat="1" applyFont="1" applyFill="1" applyBorder="1" applyAlignment="1">
      <alignment horizontal="center" vertical="center" shrinkToFit="1"/>
    </xf>
    <xf numFmtId="4" fontId="8" fillId="11" borderId="0" xfId="0" applyNumberFormat="1" applyFont="1" applyFill="1" applyBorder="1" applyAlignment="1" applyProtection="1">
      <alignment horizontal="right" vertical="center" shrinkToFit="1"/>
    </xf>
    <xf numFmtId="10" fontId="8" fillId="11" borderId="0" xfId="7" applyNumberFormat="1" applyFont="1" applyFill="1" applyBorder="1" applyAlignment="1" applyProtection="1">
      <alignment horizontal="center" vertical="center" shrinkToFit="1"/>
    </xf>
    <xf numFmtId="4" fontId="8" fillId="11" borderId="0" xfId="0" applyNumberFormat="1" applyFont="1" applyFill="1" applyBorder="1" applyAlignment="1" applyProtection="1">
      <alignment vertical="center" shrinkToFit="1"/>
    </xf>
    <xf numFmtId="0" fontId="30" fillId="8" borderId="0" xfId="0" applyFont="1" applyFill="1" applyBorder="1" applyAlignment="1" applyProtection="1">
      <alignment horizontal="left" shrinkToFit="1"/>
      <protection locked="0"/>
    </xf>
    <xf numFmtId="0" fontId="29" fillId="8" borderId="0" xfId="0" applyFont="1" applyFill="1" applyBorder="1" applyAlignment="1" applyProtection="1">
      <alignment horizontal="left" shrinkToFit="1"/>
      <protection locked="0"/>
    </xf>
    <xf numFmtId="0" fontId="27" fillId="0" borderId="0" xfId="0" applyFont="1" applyFill="1" applyBorder="1" applyAlignment="1" applyProtection="1">
      <alignment horizontal="right"/>
      <protection locked="0"/>
    </xf>
    <xf numFmtId="0" fontId="27" fillId="9" borderId="0" xfId="0" applyFont="1" applyFill="1" applyBorder="1" applyAlignment="1" applyProtection="1">
      <alignment horizontal="right" wrapText="1"/>
      <protection locked="0"/>
    </xf>
    <xf numFmtId="0" fontId="27" fillId="10" borderId="0" xfId="0" applyFont="1" applyFill="1" applyBorder="1" applyAlignment="1" applyProtection="1">
      <alignment horizontal="center" vertical="center"/>
      <protection locked="0"/>
    </xf>
    <xf numFmtId="4" fontId="31" fillId="11" borderId="0" xfId="0" applyNumberFormat="1" applyFont="1" applyFill="1" applyBorder="1" applyAlignment="1" applyProtection="1">
      <alignment horizontal="center" vertical="center" shrinkToFit="1"/>
    </xf>
    <xf numFmtId="0" fontId="28" fillId="8" borderId="0" xfId="0" applyFont="1" applyFill="1" applyBorder="1" applyAlignment="1" applyProtection="1">
      <protection locked="0"/>
    </xf>
    <xf numFmtId="0" fontId="28" fillId="8" borderId="0" xfId="0" applyFont="1" applyFill="1" applyBorder="1" applyAlignment="1" applyProtection="1">
      <alignment horizontal="left" shrinkToFit="1"/>
      <protection locked="0"/>
    </xf>
    <xf numFmtId="0" fontId="29" fillId="8" borderId="0" xfId="0" applyFont="1" applyFill="1" applyBorder="1" applyAlignment="1" applyProtection="1">
      <alignment vertical="top" wrapText="1"/>
      <protection locked="0"/>
    </xf>
    <xf numFmtId="4" fontId="8" fillId="10" borderId="0" xfId="0" applyNumberFormat="1" applyFont="1" applyFill="1" applyBorder="1" applyAlignment="1" applyProtection="1">
      <alignment horizontal="right" vertical="center" shrinkToFit="1"/>
    </xf>
    <xf numFmtId="4" fontId="13" fillId="4" borderId="0" xfId="0" applyNumberFormat="1" applyFont="1" applyFill="1" applyBorder="1" applyAlignment="1" applyProtection="1">
      <alignment horizontal="right" vertical="center" shrinkToFit="1"/>
    </xf>
    <xf numFmtId="10" fontId="13" fillId="4" borderId="0" xfId="7" applyNumberFormat="1" applyFont="1" applyFill="1" applyBorder="1" applyAlignment="1" applyProtection="1">
      <alignment horizontal="center" vertical="center" shrinkToFit="1"/>
    </xf>
    <xf numFmtId="4" fontId="13" fillId="4" borderId="0" xfId="0" applyNumberFormat="1" applyFont="1" applyFill="1" applyBorder="1" applyAlignment="1" applyProtection="1">
      <alignment vertical="center" shrinkToFit="1"/>
    </xf>
    <xf numFmtId="0" fontId="32" fillId="0" borderId="0" xfId="0" applyFont="1" applyAlignment="1">
      <alignment vertical="center" shrinkToFit="1"/>
    </xf>
    <xf numFmtId="0" fontId="14" fillId="2" borderId="0" xfId="0" applyFont="1" applyFill="1" applyBorder="1" applyAlignment="1" applyProtection="1">
      <alignment vertical="justify"/>
      <protection locked="0"/>
    </xf>
    <xf numFmtId="4" fontId="13" fillId="12" borderId="0" xfId="0" applyNumberFormat="1" applyFont="1" applyFill="1" applyBorder="1" applyAlignment="1" applyProtection="1">
      <alignment horizontal="right" vertical="center" shrinkToFit="1"/>
    </xf>
    <xf numFmtId="0" fontId="0" fillId="0" borderId="0" xfId="0" applyAlignment="1">
      <alignment horizontal="right" vertical="center" shrinkToFit="1"/>
    </xf>
    <xf numFmtId="0" fontId="12" fillId="2" borderId="0" xfId="0" applyFont="1" applyFill="1" applyAlignment="1" applyProtection="1">
      <protection locked="0"/>
    </xf>
    <xf numFmtId="0" fontId="12" fillId="2" borderId="0" xfId="0" applyFont="1" applyFill="1" applyAlignment="1" applyProtection="1">
      <alignment horizontal="left" shrinkToFit="1"/>
      <protection locked="0"/>
    </xf>
    <xf numFmtId="0" fontId="2" fillId="2" borderId="0" xfId="0" applyFont="1" applyFill="1" applyAlignment="1" applyProtection="1">
      <alignment horizontal="left" shrinkToFit="1"/>
      <protection locked="0"/>
    </xf>
    <xf numFmtId="0" fontId="14" fillId="2" borderId="0" xfId="0" applyFont="1" applyFill="1" applyAlignment="1" applyProtection="1">
      <alignment horizontal="left" shrinkToFit="1"/>
      <protection locked="0"/>
    </xf>
    <xf numFmtId="0" fontId="3" fillId="2" borderId="0" xfId="0" applyFont="1" applyFill="1" applyAlignment="1" applyProtection="1">
      <alignment horizontal="left" shrinkToFit="1"/>
      <protection locked="0"/>
    </xf>
    <xf numFmtId="0" fontId="2" fillId="0" borderId="0" xfId="0" applyFont="1" applyFill="1" applyAlignment="1" applyProtection="1">
      <alignment horizontal="right"/>
      <protection locked="0"/>
    </xf>
    <xf numFmtId="0" fontId="2" fillId="5" borderId="0" xfId="0" applyFont="1" applyFill="1" applyAlignment="1" applyProtection="1">
      <alignment horizontal="right" wrapText="1"/>
      <protection locked="0"/>
    </xf>
    <xf numFmtId="0" fontId="0" fillId="0" borderId="0" xfId="0" applyAlignment="1">
      <alignment horizontal="right"/>
    </xf>
    <xf numFmtId="0" fontId="2" fillId="12" borderId="0" xfId="0" applyFont="1" applyFill="1" applyAlignment="1" applyProtection="1">
      <alignment horizontal="center" vertical="center"/>
      <protection locked="0"/>
    </xf>
    <xf numFmtId="0" fontId="0" fillId="12" borderId="0" xfId="0" applyFill="1" applyAlignment="1">
      <alignment horizontal="center" vertical="center"/>
    </xf>
    <xf numFmtId="4" fontId="15" fillId="4" borderId="0" xfId="0" applyNumberFormat="1" applyFont="1" applyFill="1" applyBorder="1" applyAlignment="1" applyProtection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/>
    </xf>
    <xf numFmtId="4" fontId="23" fillId="7" borderId="0" xfId="0" applyNumberFormat="1" applyFont="1" applyFill="1" applyBorder="1" applyAlignment="1">
      <alignment horizontal="right" vertical="center" shrinkToFit="1"/>
    </xf>
    <xf numFmtId="0" fontId="20" fillId="0" borderId="0" xfId="0" applyFont="1" applyBorder="1"/>
    <xf numFmtId="10" fontId="23" fillId="7" borderId="0" xfId="0" applyNumberFormat="1" applyFont="1" applyFill="1" applyBorder="1" applyAlignment="1">
      <alignment horizontal="center" vertical="center" shrinkToFit="1"/>
    </xf>
    <xf numFmtId="4" fontId="23" fillId="7" borderId="0" xfId="0" applyNumberFormat="1" applyFont="1" applyFill="1" applyBorder="1" applyAlignment="1">
      <alignment vertical="center" shrinkToFit="1"/>
    </xf>
    <xf numFmtId="0" fontId="21" fillId="3" borderId="0" xfId="0" applyFont="1" applyFill="1" applyBorder="1" applyAlignment="1">
      <alignment vertical="center"/>
    </xf>
    <xf numFmtId="4" fontId="23" fillId="13" borderId="0" xfId="0" applyNumberFormat="1" applyFont="1" applyFill="1" applyBorder="1" applyAlignment="1">
      <alignment horizontal="right" vertical="center" shrinkToFit="1"/>
    </xf>
    <xf numFmtId="0" fontId="22" fillId="3" borderId="0" xfId="0" applyFont="1" applyFill="1" applyBorder="1" applyAlignment="1">
      <alignment horizontal="left" shrinkToFit="1"/>
    </xf>
    <xf numFmtId="0" fontId="21" fillId="3" borderId="0" xfId="0" applyFont="1" applyFill="1" applyBorder="1" applyAlignment="1">
      <alignment horizontal="left" shrinkToFit="1"/>
    </xf>
    <xf numFmtId="0" fontId="18" fillId="0" borderId="0" xfId="0" applyFont="1" applyAlignment="1">
      <alignment horizontal="right"/>
    </xf>
    <xf numFmtId="0" fontId="0" fillId="0" borderId="0" xfId="0" applyFont="1" applyAlignment="1"/>
    <xf numFmtId="0" fontId="18" fillId="6" borderId="0" xfId="0" applyFont="1" applyFill="1" applyBorder="1" applyAlignment="1">
      <alignment horizontal="right" wrapText="1"/>
    </xf>
    <xf numFmtId="0" fontId="18" fillId="13" borderId="0" xfId="0" applyFont="1" applyFill="1" applyBorder="1" applyAlignment="1">
      <alignment horizontal="center" vertical="center"/>
    </xf>
    <xf numFmtId="4" fontId="24" fillId="7" borderId="0" xfId="0" applyNumberFormat="1" applyFont="1" applyFill="1" applyBorder="1" applyAlignment="1">
      <alignment horizontal="center" vertical="center" shrinkToFit="1"/>
    </xf>
    <xf numFmtId="0" fontId="19" fillId="3" borderId="0" xfId="0" applyFont="1" applyFill="1" applyBorder="1" applyAlignment="1"/>
    <xf numFmtId="0" fontId="19" fillId="3" borderId="0" xfId="0" applyFont="1" applyFill="1" applyBorder="1" applyAlignment="1">
      <alignment horizontal="left" shrinkToFit="1"/>
    </xf>
    <xf numFmtId="10" fontId="8" fillId="10" borderId="0" xfId="7" applyNumberFormat="1" applyFont="1" applyFill="1" applyBorder="1" applyAlignment="1" applyProtection="1">
      <alignment horizontal="center" vertical="center" shrinkToFit="1"/>
    </xf>
  </cellXfs>
  <cellStyles count="8">
    <cellStyle name="Čárka 2" xfId="4"/>
    <cellStyle name="Čárka 3" xfId="3"/>
    <cellStyle name="Normální" xfId="0" builtinId="0"/>
    <cellStyle name="Normální 2" xfId="1"/>
    <cellStyle name="Normální 2 2" xfId="5"/>
    <cellStyle name="Normální 3" xfId="6"/>
    <cellStyle name="Normální 4" xfId="2"/>
    <cellStyle name="Procenta" xfId="7" builtinId="5"/>
  </cellStyles>
  <dxfs count="1">
    <dxf>
      <fill>
        <patternFill patternType="none"/>
      </fill>
    </dxf>
  </dxfs>
  <tableStyles count="0" defaultTableStyle="TableStyleMedium2" defaultPivotStyle="PivotStyleLight16"/>
  <colors>
    <mruColors>
      <color rgb="FFFFFFCC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204560</xdr:colOff>
      <xdr:row>0</xdr:row>
      <xdr:rowOff>0</xdr:rowOff>
    </xdr:from>
    <xdr:to>
      <xdr:col>22</xdr:col>
      <xdr:colOff>540846</xdr:colOff>
      <xdr:row>32</xdr:row>
      <xdr:rowOff>166923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76792" y="0"/>
          <a:ext cx="4622536" cy="66983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0</xdr:rowOff>
    </xdr:from>
    <xdr:to>
      <xdr:col>15</xdr:col>
      <xdr:colOff>144549</xdr:colOff>
      <xdr:row>71</xdr:row>
      <xdr:rowOff>191587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600825"/>
          <a:ext cx="11993649" cy="77925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71</xdr:row>
      <xdr:rowOff>152400</xdr:rowOff>
    </xdr:from>
    <xdr:to>
      <xdr:col>15</xdr:col>
      <xdr:colOff>58792</xdr:colOff>
      <xdr:row>109</xdr:row>
      <xdr:rowOff>48671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14354175"/>
          <a:ext cx="11765017" cy="74972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322_M&#352;%20Rumunsk&#225;_Rozbor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339_Z&#352;%20Majakovsk&#233;ho_rozbor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340_RG%20a%20Z&#352;%20Otto%20Wichterleho_rozbor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341_Z&#352;%20Dr%20Hor&#225;ka_rozbor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344_Z&#352;%20Valenty_rozbor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399_Sportcentrum_rozbo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400_ZU&#352;_rozbor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401_M&#283;stsk&#233;%20divadlo_rozbor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402_M&#283;stsk&#225;%20knihovna_rozbor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403_Kino%20Metro_rozbory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achanova%20jana\AppData\Local\Microsoft\Windows\INetCache\Content.Outlook\Q6RVI3LC\C%20-%20P&#345;&#237;loha%20&#269;.%201a%20-%20Rozbory%20hospoda&#345;en&#237;%20JESL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325_M&#352;%20&#352;&#225;rka_rozbor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327_M&#352;%20Partyz&#225;nsk&#225;_rozbor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328_M&#352;%20Smetanova_rozbor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330_M&#352;%20Moravsk&#225;_Rozbor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332_Z&#352;%20a%20M&#352;%20Palack&#233;ho_rozbor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336_Z&#352;%20Koll&#225;rova_rozbor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337_Z&#352;%20a%20M&#352;%20J&#381;_rozbor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odbory/Public/Finan&#269;n&#237;%20odbor/Rozbory%20hospoda&#345;en&#237;%20PO%20k%2030_6_2024/338_Z&#352;%20a%20M&#352;%20Melantrichova_rozbor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Mateřská škola Prostějov, příspěvková organizace</v>
          </cell>
        </row>
        <row r="4">
          <cell r="C4" t="str">
            <v>Rumunská ul. 23, 796 01 Prostějov</v>
          </cell>
        </row>
        <row r="5">
          <cell r="C5">
            <v>70982821</v>
          </cell>
        </row>
      </sheetData>
      <sheetData sheetId="1">
        <row r="7">
          <cell r="F7">
            <v>1077000</v>
          </cell>
          <cell r="G7">
            <v>1102934</v>
          </cell>
          <cell r="H7">
            <v>619922.77</v>
          </cell>
          <cell r="I7">
            <v>649467.74</v>
          </cell>
        </row>
        <row r="28">
          <cell r="F28">
            <v>979876</v>
          </cell>
          <cell r="G28">
            <v>979876</v>
          </cell>
          <cell r="H28">
            <v>330593.17000000004</v>
          </cell>
          <cell r="I28">
            <v>548517.22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F35">
            <v>170000</v>
          </cell>
          <cell r="G35">
            <v>170000</v>
          </cell>
          <cell r="H35">
            <v>34362.699999999997</v>
          </cell>
          <cell r="I35">
            <v>25501.22</v>
          </cell>
        </row>
        <row r="41">
          <cell r="F41">
            <v>5000</v>
          </cell>
          <cell r="G41">
            <v>5000</v>
          </cell>
          <cell r="H41">
            <v>0</v>
          </cell>
          <cell r="I41">
            <v>0</v>
          </cell>
        </row>
        <row r="45">
          <cell r="F45">
            <v>3000</v>
          </cell>
          <cell r="G45">
            <v>3000</v>
          </cell>
          <cell r="H45">
            <v>279</v>
          </cell>
          <cell r="I45">
            <v>879</v>
          </cell>
        </row>
        <row r="46">
          <cell r="F46">
            <v>474798</v>
          </cell>
          <cell r="G46">
            <v>489318</v>
          </cell>
          <cell r="H46">
            <v>222975.30000000002</v>
          </cell>
          <cell r="I46">
            <v>177258.62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8">
          <cell r="F78">
            <v>5746</v>
          </cell>
          <cell r="G78">
            <v>5746</v>
          </cell>
          <cell r="H78">
            <v>1014</v>
          </cell>
          <cell r="I78">
            <v>1014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2131</v>
          </cell>
          <cell r="G82">
            <v>2131</v>
          </cell>
          <cell r="H82">
            <v>5000</v>
          </cell>
          <cell r="I82">
            <v>300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F95">
            <v>0</v>
          </cell>
          <cell r="G95">
            <v>3000</v>
          </cell>
          <cell r="H95">
            <v>1350</v>
          </cell>
          <cell r="I95">
            <v>1350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F98">
            <v>1000</v>
          </cell>
          <cell r="G98">
            <v>1000</v>
          </cell>
          <cell r="H98">
            <v>908</v>
          </cell>
          <cell r="I98">
            <v>862</v>
          </cell>
        </row>
        <row r="104">
          <cell r="F104">
            <v>301325</v>
          </cell>
          <cell r="G104">
            <v>301325</v>
          </cell>
          <cell r="H104">
            <v>152752</v>
          </cell>
          <cell r="I104">
            <v>143172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F120">
            <v>50000</v>
          </cell>
          <cell r="G120">
            <v>50000</v>
          </cell>
          <cell r="H120">
            <v>3299</v>
          </cell>
          <cell r="I120">
            <v>9990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</sheetData>
      <sheetData sheetId="2">
        <row r="8">
          <cell r="F8">
            <v>1300000</v>
          </cell>
          <cell r="G8">
            <v>1322000</v>
          </cell>
          <cell r="H8">
            <v>844920</v>
          </cell>
          <cell r="I8">
            <v>909236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F29">
            <v>0</v>
          </cell>
          <cell r="G29">
            <v>3000</v>
          </cell>
          <cell r="H29">
            <v>1350</v>
          </cell>
          <cell r="I29">
            <v>1350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18454</v>
          </cell>
          <cell r="H31">
            <v>18454</v>
          </cell>
          <cell r="I31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1769876</v>
          </cell>
          <cell r="G45">
            <v>1769876</v>
          </cell>
          <cell r="H45">
            <v>884938</v>
          </cell>
          <cell r="I45">
            <v>939938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</sheetData>
      <sheetData sheetId="3"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Základní škola Prostějov, ul. Vl. Majakovského 1</v>
          </cell>
        </row>
        <row r="4">
          <cell r="C4" t="str">
            <v>Majakovského 131/1, 798 11  Prostějov-Vrahovice</v>
          </cell>
        </row>
        <row r="5">
          <cell r="C5">
            <v>62859056</v>
          </cell>
        </row>
      </sheetData>
      <sheetData sheetId="1">
        <row r="7">
          <cell r="F7">
            <v>224154</v>
          </cell>
          <cell r="G7">
            <v>263261</v>
          </cell>
          <cell r="H7">
            <v>133898.56</v>
          </cell>
          <cell r="I7">
            <v>144380.45000000001</v>
          </cell>
        </row>
        <row r="28">
          <cell r="F28">
            <v>1270337</v>
          </cell>
          <cell r="G28">
            <v>1270337</v>
          </cell>
          <cell r="H28">
            <v>487649.78</v>
          </cell>
          <cell r="I28">
            <v>640004.9</v>
          </cell>
        </row>
        <row r="35">
          <cell r="F35">
            <v>249210</v>
          </cell>
          <cell r="G35">
            <v>529210</v>
          </cell>
          <cell r="H35">
            <v>74175.929999999993</v>
          </cell>
          <cell r="I35">
            <v>33670.759999999995</v>
          </cell>
        </row>
        <row r="41">
          <cell r="F41">
            <v>2000</v>
          </cell>
          <cell r="G41">
            <v>2000</v>
          </cell>
          <cell r="H41">
            <v>0</v>
          </cell>
          <cell r="I41">
            <v>0</v>
          </cell>
        </row>
        <row r="45">
          <cell r="F45">
            <v>2000</v>
          </cell>
          <cell r="G45">
            <v>2000</v>
          </cell>
          <cell r="H45">
            <v>1207</v>
          </cell>
          <cell r="I45">
            <v>969</v>
          </cell>
        </row>
        <row r="46">
          <cell r="F46">
            <v>288904</v>
          </cell>
          <cell r="G46">
            <v>362104</v>
          </cell>
          <cell r="H46">
            <v>224400.96</v>
          </cell>
          <cell r="I46">
            <v>148087.59</v>
          </cell>
        </row>
        <row r="71">
          <cell r="F71">
            <v>174657</v>
          </cell>
          <cell r="G71">
            <v>174657</v>
          </cell>
          <cell r="H71">
            <v>76480</v>
          </cell>
          <cell r="I71">
            <v>75688</v>
          </cell>
        </row>
        <row r="78">
          <cell r="F78">
            <v>32224</v>
          </cell>
          <cell r="G78">
            <v>32224</v>
          </cell>
          <cell r="H78">
            <v>10573</v>
          </cell>
          <cell r="I78">
            <v>6047</v>
          </cell>
        </row>
        <row r="82">
          <cell r="F82">
            <v>39000</v>
          </cell>
          <cell r="G82">
            <v>39000</v>
          </cell>
          <cell r="H82">
            <v>22050</v>
          </cell>
          <cell r="I82">
            <v>22320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8">
          <cell r="F98">
            <v>606</v>
          </cell>
          <cell r="G98">
            <v>606</v>
          </cell>
        </row>
        <row r="104">
          <cell r="F104">
            <v>1225644</v>
          </cell>
          <cell r="G104">
            <v>1225644</v>
          </cell>
          <cell r="H104">
            <v>616602</v>
          </cell>
          <cell r="I104">
            <v>606031.43999999994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20">
          <cell r="F120">
            <v>0</v>
          </cell>
          <cell r="G120">
            <v>150000</v>
          </cell>
          <cell r="H120">
            <v>111510.23</v>
          </cell>
          <cell r="I120">
            <v>49596.93</v>
          </cell>
        </row>
      </sheetData>
      <sheetData sheetId="2">
        <row r="8">
          <cell r="F8">
            <v>120000</v>
          </cell>
          <cell r="G8">
            <v>120000</v>
          </cell>
          <cell r="H8">
            <v>70920</v>
          </cell>
          <cell r="I8">
            <v>59900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97751.84</v>
          </cell>
        </row>
        <row r="37">
          <cell r="F37">
            <v>0</v>
          </cell>
          <cell r="G37">
            <v>2107</v>
          </cell>
          <cell r="H37">
            <v>2107</v>
          </cell>
          <cell r="I37">
            <v>10310</v>
          </cell>
        </row>
        <row r="45">
          <cell r="F45">
            <v>3388736</v>
          </cell>
          <cell r="G45">
            <v>3928936</v>
          </cell>
          <cell r="H45">
            <v>1777554.35</v>
          </cell>
          <cell r="I45">
            <v>1692672</v>
          </cell>
        </row>
      </sheetData>
      <sheetData sheetId="3">
        <row r="7">
          <cell r="F7">
            <v>510</v>
          </cell>
          <cell r="G7">
            <v>510</v>
          </cell>
          <cell r="H7">
            <v>576</v>
          </cell>
          <cell r="I7">
            <v>1100</v>
          </cell>
        </row>
        <row r="21">
          <cell r="F21">
            <v>8160</v>
          </cell>
          <cell r="G21">
            <v>8160</v>
          </cell>
          <cell r="H21">
            <v>17548.86</v>
          </cell>
          <cell r="I21">
            <v>8389.92</v>
          </cell>
        </row>
        <row r="28">
          <cell r="F28">
            <v>1278</v>
          </cell>
          <cell r="G28">
            <v>1278</v>
          </cell>
          <cell r="H28">
            <v>4845</v>
          </cell>
          <cell r="I28">
            <v>1265.44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9">
          <cell r="F39">
            <v>492</v>
          </cell>
          <cell r="G39">
            <v>492</v>
          </cell>
          <cell r="H39">
            <v>0</v>
          </cell>
          <cell r="I39">
            <v>0</v>
          </cell>
        </row>
        <row r="63">
          <cell r="F63">
            <v>4858</v>
          </cell>
          <cell r="G63">
            <v>4858</v>
          </cell>
          <cell r="H63">
            <v>0</v>
          </cell>
          <cell r="I63">
            <v>0</v>
          </cell>
        </row>
        <row r="68">
          <cell r="F68">
            <v>1642</v>
          </cell>
          <cell r="G68">
            <v>1642</v>
          </cell>
          <cell r="H68">
            <v>0</v>
          </cell>
          <cell r="I68">
            <v>0</v>
          </cell>
        </row>
        <row r="72">
          <cell r="F72">
            <v>100</v>
          </cell>
          <cell r="G72">
            <v>100</v>
          </cell>
          <cell r="H72">
            <v>0</v>
          </cell>
          <cell r="I72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4">
          <cell r="F94">
            <v>7560</v>
          </cell>
          <cell r="G94">
            <v>7560</v>
          </cell>
          <cell r="H94">
            <v>0</v>
          </cell>
          <cell r="I94">
            <v>10570.56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</sheetData>
      <sheetData sheetId="4">
        <row r="8">
          <cell r="F8">
            <v>30000</v>
          </cell>
          <cell r="G8">
            <v>30000</v>
          </cell>
          <cell r="H8">
            <v>0</v>
          </cell>
          <cell r="I8">
            <v>0</v>
          </cell>
        </row>
        <row r="18">
          <cell r="F18">
            <v>0</v>
          </cell>
          <cell r="G18">
            <v>0</v>
          </cell>
          <cell r="H18">
            <v>66790</v>
          </cell>
          <cell r="I18">
            <v>36960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Reálné gymnázium a základní škola Otto Wichterleho, Prostějov</v>
          </cell>
        </row>
        <row r="4">
          <cell r="C4" t="str">
            <v>Studentská 4/2, 796 01 Prostějov</v>
          </cell>
        </row>
        <row r="5">
          <cell r="C5">
            <v>44159960</v>
          </cell>
        </row>
      </sheetData>
      <sheetData sheetId="1">
        <row r="7">
          <cell r="F7">
            <v>5695663</v>
          </cell>
          <cell r="G7">
            <v>6353663</v>
          </cell>
          <cell r="H7">
            <v>3744640.290000001</v>
          </cell>
          <cell r="I7">
            <v>3739167.7199999997</v>
          </cell>
        </row>
        <row r="28">
          <cell r="F28">
            <v>4540000</v>
          </cell>
          <cell r="G28">
            <v>4540000</v>
          </cell>
          <cell r="H28">
            <v>1935258.52</v>
          </cell>
          <cell r="I28">
            <v>2875197.5</v>
          </cell>
        </row>
        <row r="35">
          <cell r="F35">
            <v>500000</v>
          </cell>
          <cell r="G35">
            <v>1063700</v>
          </cell>
          <cell r="H35">
            <v>82333.59</v>
          </cell>
          <cell r="I35">
            <v>124678.34999999999</v>
          </cell>
        </row>
        <row r="41">
          <cell r="F41">
            <v>2000</v>
          </cell>
          <cell r="G41">
            <v>2000</v>
          </cell>
          <cell r="H41">
            <v>549</v>
          </cell>
          <cell r="I41">
            <v>4670</v>
          </cell>
        </row>
        <row r="45">
          <cell r="F45">
            <v>10000</v>
          </cell>
          <cell r="G45">
            <v>10000</v>
          </cell>
          <cell r="H45">
            <v>4533</v>
          </cell>
          <cell r="I45">
            <v>7151</v>
          </cell>
        </row>
        <row r="46">
          <cell r="F46">
            <v>682100</v>
          </cell>
          <cell r="G46">
            <v>644500</v>
          </cell>
          <cell r="H46">
            <v>400143.45</v>
          </cell>
          <cell r="I46">
            <v>391067.0400000001</v>
          </cell>
        </row>
        <row r="71">
          <cell r="F71">
            <v>240374</v>
          </cell>
          <cell r="G71">
            <v>268374</v>
          </cell>
          <cell r="H71">
            <v>151796</v>
          </cell>
          <cell r="I71">
            <v>146760</v>
          </cell>
        </row>
        <row r="78">
          <cell r="F78">
            <v>24434</v>
          </cell>
          <cell r="G78">
            <v>24434</v>
          </cell>
          <cell r="H78">
            <v>3887</v>
          </cell>
          <cell r="I78">
            <v>8416.2000000000007</v>
          </cell>
        </row>
        <row r="81">
          <cell r="F81">
            <v>500</v>
          </cell>
          <cell r="G81">
            <v>500</v>
          </cell>
          <cell r="H81">
            <v>48.3</v>
          </cell>
          <cell r="I81">
            <v>0</v>
          </cell>
        </row>
        <row r="82">
          <cell r="F82">
            <v>8050</v>
          </cell>
          <cell r="G82">
            <v>8050</v>
          </cell>
          <cell r="H82">
            <v>0</v>
          </cell>
          <cell r="I82">
            <v>606.30999999999995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5">
          <cell r="F95">
            <v>25000</v>
          </cell>
          <cell r="G95">
            <v>25000</v>
          </cell>
          <cell r="H95">
            <v>7440</v>
          </cell>
          <cell r="I95">
            <v>6720</v>
          </cell>
        </row>
        <row r="98">
          <cell r="F98">
            <v>3800</v>
          </cell>
          <cell r="G98">
            <v>25100</v>
          </cell>
          <cell r="H98">
            <v>21268.78</v>
          </cell>
          <cell r="I98">
            <v>2531.84</v>
          </cell>
        </row>
        <row r="104">
          <cell r="F104">
            <v>1105279</v>
          </cell>
          <cell r="G104">
            <v>1297156</v>
          </cell>
          <cell r="H104">
            <v>635164</v>
          </cell>
          <cell r="I104">
            <v>544570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9">
          <cell r="F119">
            <v>0</v>
          </cell>
        </row>
        <row r="120">
          <cell r="F120">
            <v>110000</v>
          </cell>
          <cell r="G120">
            <v>170000</v>
          </cell>
          <cell r="H120">
            <v>169405.35</v>
          </cell>
          <cell r="I120">
            <v>144445</v>
          </cell>
        </row>
        <row r="123">
          <cell r="F123">
            <v>0</v>
          </cell>
          <cell r="G123">
            <v>0</v>
          </cell>
        </row>
      </sheetData>
      <sheetData sheetId="2">
        <row r="8">
          <cell r="F8">
            <v>5383000</v>
          </cell>
          <cell r="G8">
            <v>5983000</v>
          </cell>
          <cell r="H8">
            <v>3698862</v>
          </cell>
          <cell r="I8">
            <v>3737407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9">
          <cell r="F29">
            <v>25000</v>
          </cell>
          <cell r="G29">
            <v>25000</v>
          </cell>
          <cell r="H29">
            <v>7440</v>
          </cell>
          <cell r="I29">
            <v>6720</v>
          </cell>
        </row>
        <row r="31">
          <cell r="F31">
            <v>128000</v>
          </cell>
          <cell r="G31">
            <v>156000</v>
          </cell>
          <cell r="H31">
            <v>11500</v>
          </cell>
          <cell r="I31">
            <v>162755</v>
          </cell>
        </row>
        <row r="37">
          <cell r="F37">
            <v>32000</v>
          </cell>
          <cell r="G37">
            <v>32000</v>
          </cell>
          <cell r="H37">
            <v>21287.040000000001</v>
          </cell>
          <cell r="I37">
            <v>17376.760000000002</v>
          </cell>
        </row>
        <row r="44">
          <cell r="F44">
            <v>2000</v>
          </cell>
          <cell r="G44">
            <v>1400</v>
          </cell>
          <cell r="H44">
            <v>271.47000000000003</v>
          </cell>
          <cell r="I44">
            <v>12.87</v>
          </cell>
        </row>
        <row r="45">
          <cell r="F45">
            <v>7377800</v>
          </cell>
          <cell r="G45">
            <v>8235077</v>
          </cell>
          <cell r="H45">
            <v>3812916.5</v>
          </cell>
          <cell r="I45">
            <v>3539749.31</v>
          </cell>
        </row>
      </sheetData>
      <sheetData sheetId="3">
        <row r="7">
          <cell r="F7">
            <v>101000</v>
          </cell>
          <cell r="G7">
            <v>101000</v>
          </cell>
          <cell r="H7">
            <v>44329.2</v>
          </cell>
          <cell r="I7">
            <v>36540.46</v>
          </cell>
        </row>
        <row r="21">
          <cell r="F21">
            <v>558000</v>
          </cell>
          <cell r="G21">
            <v>558000</v>
          </cell>
          <cell r="H21">
            <v>257510</v>
          </cell>
          <cell r="I21">
            <v>333073</v>
          </cell>
        </row>
        <row r="28">
          <cell r="F28">
            <v>6000</v>
          </cell>
          <cell r="G28">
            <v>24000</v>
          </cell>
          <cell r="H28">
            <v>7098</v>
          </cell>
          <cell r="I28">
            <v>11085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9">
          <cell r="F39">
            <v>39200</v>
          </cell>
          <cell r="G39">
            <v>59200</v>
          </cell>
          <cell r="H39">
            <v>30814.400000000001</v>
          </cell>
          <cell r="I39">
            <v>20011</v>
          </cell>
        </row>
        <row r="63">
          <cell r="F63">
            <v>106000</v>
          </cell>
          <cell r="G63">
            <v>106000</v>
          </cell>
          <cell r="H63">
            <v>37878</v>
          </cell>
          <cell r="I63">
            <v>32552</v>
          </cell>
        </row>
        <row r="68">
          <cell r="F68">
            <v>15000</v>
          </cell>
          <cell r="G68">
            <v>15000</v>
          </cell>
          <cell r="H68">
            <v>0</v>
          </cell>
          <cell r="I68">
            <v>0</v>
          </cell>
        </row>
        <row r="71">
          <cell r="F71">
            <v>200</v>
          </cell>
          <cell r="G71">
            <v>200</v>
          </cell>
          <cell r="H71">
            <v>0</v>
          </cell>
          <cell r="I71">
            <v>0</v>
          </cell>
        </row>
        <row r="72">
          <cell r="F72">
            <v>1300</v>
          </cell>
          <cell r="G72">
            <v>1700</v>
          </cell>
          <cell r="H72">
            <v>1400</v>
          </cell>
          <cell r="I72">
            <v>0</v>
          </cell>
        </row>
        <row r="78">
          <cell r="F78">
            <v>0</v>
          </cell>
          <cell r="G78">
            <v>1600</v>
          </cell>
          <cell r="H78">
            <v>694</v>
          </cell>
          <cell r="I78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4">
          <cell r="F94">
            <v>106940</v>
          </cell>
          <cell r="G94">
            <v>106940</v>
          </cell>
          <cell r="H94">
            <v>52037</v>
          </cell>
          <cell r="I94">
            <v>46974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</sheetData>
      <sheetData sheetId="4">
        <row r="7">
          <cell r="F7">
            <v>0</v>
          </cell>
          <cell r="G7">
            <v>40000</v>
          </cell>
          <cell r="H7">
            <v>20649</v>
          </cell>
          <cell r="I7">
            <v>0</v>
          </cell>
        </row>
        <row r="8">
          <cell r="F8">
            <v>108000</v>
          </cell>
          <cell r="G8">
            <v>108000</v>
          </cell>
          <cell r="H8">
            <v>38320</v>
          </cell>
          <cell r="I8">
            <v>42800</v>
          </cell>
        </row>
        <row r="18">
          <cell r="F18">
            <v>867600</v>
          </cell>
          <cell r="G18">
            <v>867600</v>
          </cell>
          <cell r="H18">
            <v>628682</v>
          </cell>
          <cell r="I18">
            <v>516365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Základní škola Prostějov, ul. Dr. Horáka 24</v>
          </cell>
        </row>
        <row r="4">
          <cell r="C4" t="str">
            <v>Dr. Horáka 24, 796 01 Prostějov</v>
          </cell>
        </row>
        <row r="5">
          <cell r="C5">
            <v>47922516</v>
          </cell>
        </row>
      </sheetData>
      <sheetData sheetId="1">
        <row r="7">
          <cell r="F7">
            <v>7604081</v>
          </cell>
          <cell r="G7">
            <v>7690081</v>
          </cell>
          <cell r="H7">
            <v>4464867.1099999994</v>
          </cell>
          <cell r="I7">
            <v>4555875.6099999985</v>
          </cell>
        </row>
        <row r="28">
          <cell r="F28">
            <v>3961273</v>
          </cell>
          <cell r="G28">
            <v>3961273</v>
          </cell>
          <cell r="H28">
            <v>1971810.4699999997</v>
          </cell>
          <cell r="I28">
            <v>2742425.4899999998</v>
          </cell>
        </row>
        <row r="34">
          <cell r="F34">
            <v>15000</v>
          </cell>
          <cell r="G34">
            <v>15000</v>
          </cell>
          <cell r="H34">
            <v>5921</v>
          </cell>
          <cell r="I34">
            <v>8364</v>
          </cell>
        </row>
        <row r="35">
          <cell r="F35">
            <v>910000</v>
          </cell>
          <cell r="G35">
            <v>1770000</v>
          </cell>
          <cell r="H35">
            <v>416017.45999999996</v>
          </cell>
          <cell r="I35">
            <v>421631.28</v>
          </cell>
        </row>
        <row r="41">
          <cell r="F41">
            <v>10000</v>
          </cell>
          <cell r="G41">
            <v>10000</v>
          </cell>
          <cell r="H41">
            <v>946</v>
          </cell>
          <cell r="I41">
            <v>1277</v>
          </cell>
        </row>
        <row r="45">
          <cell r="F45">
            <v>10000</v>
          </cell>
          <cell r="G45">
            <v>15000</v>
          </cell>
          <cell r="H45">
            <v>11047.79</v>
          </cell>
          <cell r="I45">
            <v>2487</v>
          </cell>
        </row>
        <row r="46">
          <cell r="F46">
            <v>1020000</v>
          </cell>
          <cell r="G46">
            <v>1231765</v>
          </cell>
          <cell r="H46">
            <v>598146.64</v>
          </cell>
          <cell r="I46">
            <v>512576.98000000004</v>
          </cell>
        </row>
        <row r="71">
          <cell r="F71">
            <v>747736</v>
          </cell>
          <cell r="G71">
            <v>747736</v>
          </cell>
          <cell r="H71">
            <v>338213</v>
          </cell>
          <cell r="I71">
            <v>1143045</v>
          </cell>
        </row>
        <row r="78">
          <cell r="F78">
            <v>170000</v>
          </cell>
          <cell r="G78">
            <v>170000</v>
          </cell>
          <cell r="H78">
            <v>76204.31</v>
          </cell>
          <cell r="I78">
            <v>347015.21</v>
          </cell>
        </row>
        <row r="81">
          <cell r="F81">
            <v>10000</v>
          </cell>
          <cell r="G81">
            <v>10000</v>
          </cell>
          <cell r="H81">
            <v>802.5</v>
          </cell>
          <cell r="I81">
            <v>4524.7</v>
          </cell>
        </row>
        <row r="82">
          <cell r="F82">
            <v>28000</v>
          </cell>
          <cell r="G82">
            <v>28000</v>
          </cell>
          <cell r="H82">
            <v>47688.24</v>
          </cell>
          <cell r="I82">
            <v>22700.7</v>
          </cell>
        </row>
        <row r="87">
          <cell r="F87">
            <v>2220000</v>
          </cell>
          <cell r="G87">
            <v>2220000</v>
          </cell>
          <cell r="H87">
            <v>952155.31</v>
          </cell>
          <cell r="I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2">
          <cell r="F92">
            <v>3000</v>
          </cell>
          <cell r="G92">
            <v>3000</v>
          </cell>
          <cell r="H92">
            <v>0</v>
          </cell>
          <cell r="I92">
            <v>0</v>
          </cell>
        </row>
        <row r="93">
          <cell r="F93">
            <v>5000</v>
          </cell>
          <cell r="G93">
            <v>5000</v>
          </cell>
          <cell r="H93">
            <v>5000</v>
          </cell>
          <cell r="I93">
            <v>0</v>
          </cell>
        </row>
        <row r="94">
          <cell r="H94">
            <v>0</v>
          </cell>
          <cell r="I94">
            <v>0</v>
          </cell>
        </row>
        <row r="95">
          <cell r="F95">
            <v>3000</v>
          </cell>
          <cell r="G95">
            <v>3000</v>
          </cell>
          <cell r="H95">
            <v>0</v>
          </cell>
          <cell r="I95">
            <v>0</v>
          </cell>
        </row>
        <row r="96">
          <cell r="H96">
            <v>0</v>
          </cell>
          <cell r="I96">
            <v>0</v>
          </cell>
        </row>
        <row r="97">
          <cell r="H97">
            <v>0</v>
          </cell>
          <cell r="I97">
            <v>468</v>
          </cell>
        </row>
        <row r="98">
          <cell r="F98">
            <v>97000</v>
          </cell>
          <cell r="G98">
            <v>97000</v>
          </cell>
          <cell r="H98">
            <v>-13.35</v>
          </cell>
          <cell r="I98">
            <v>67369.26999999999</v>
          </cell>
        </row>
        <row r="104">
          <cell r="F104">
            <v>1709183</v>
          </cell>
          <cell r="G104">
            <v>1709183</v>
          </cell>
          <cell r="H104">
            <v>870367.67</v>
          </cell>
          <cell r="I104">
            <v>787751.22</v>
          </cell>
        </row>
        <row r="107">
          <cell r="F107">
            <v>5000</v>
          </cell>
          <cell r="G107">
            <v>5000</v>
          </cell>
          <cell r="H107">
            <v>0</v>
          </cell>
          <cell r="I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9">
          <cell r="I119">
            <v>0</v>
          </cell>
        </row>
        <row r="120">
          <cell r="F120">
            <v>300000</v>
          </cell>
          <cell r="G120">
            <v>650000</v>
          </cell>
          <cell r="H120">
            <v>146474.70000000001</v>
          </cell>
          <cell r="I120">
            <v>371728.12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</sheetData>
      <sheetData sheetId="2">
        <row r="8">
          <cell r="F8">
            <v>9240000</v>
          </cell>
          <cell r="G8">
            <v>9240000</v>
          </cell>
          <cell r="H8">
            <v>5363949</v>
          </cell>
          <cell r="I8">
            <v>5526108</v>
          </cell>
        </row>
        <row r="19">
          <cell r="F19">
            <v>300000</v>
          </cell>
          <cell r="G19">
            <v>490400</v>
          </cell>
          <cell r="H19">
            <v>227852.33</v>
          </cell>
          <cell r="I19">
            <v>183600</v>
          </cell>
        </row>
        <row r="24">
          <cell r="F24">
            <v>15000</v>
          </cell>
          <cell r="G24">
            <v>15000</v>
          </cell>
          <cell r="H24">
            <v>5921</v>
          </cell>
          <cell r="I24">
            <v>8381.61</v>
          </cell>
        </row>
        <row r="31">
          <cell r="F31">
            <v>370000</v>
          </cell>
          <cell r="G31">
            <v>370000</v>
          </cell>
          <cell r="H31">
            <v>20100</v>
          </cell>
          <cell r="I31">
            <v>71232</v>
          </cell>
        </row>
        <row r="37">
          <cell r="F37">
            <v>131000</v>
          </cell>
          <cell r="G37">
            <v>131000</v>
          </cell>
          <cell r="H37">
            <v>64413.41</v>
          </cell>
          <cell r="I37">
            <v>40576.769999999997</v>
          </cell>
        </row>
        <row r="44">
          <cell r="F44">
            <v>1000</v>
          </cell>
          <cell r="G44">
            <v>1000</v>
          </cell>
          <cell r="H44">
            <v>278.67</v>
          </cell>
          <cell r="I44">
            <v>305.42</v>
          </cell>
        </row>
        <row r="45">
          <cell r="F45">
            <v>8771273</v>
          </cell>
          <cell r="G45">
            <v>10128638</v>
          </cell>
          <cell r="H45">
            <v>4441636</v>
          </cell>
          <cell r="I45">
            <v>5003503</v>
          </cell>
        </row>
      </sheetData>
      <sheetData sheetId="3">
        <row r="7">
          <cell r="F7">
            <v>820000</v>
          </cell>
          <cell r="G7">
            <v>818000</v>
          </cell>
          <cell r="H7">
            <v>468185</v>
          </cell>
          <cell r="I7">
            <v>449542.92999999993</v>
          </cell>
        </row>
        <row r="21">
          <cell r="F21">
            <v>370000</v>
          </cell>
          <cell r="G21">
            <v>370000</v>
          </cell>
          <cell r="H21">
            <v>123342.03</v>
          </cell>
          <cell r="I21">
            <v>181051.68</v>
          </cell>
        </row>
        <row r="28">
          <cell r="F28">
            <v>70000</v>
          </cell>
          <cell r="G28">
            <v>70000</v>
          </cell>
          <cell r="H28">
            <v>69765.51999999999</v>
          </cell>
          <cell r="I28">
            <v>30273.22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8">
          <cell r="H38">
            <v>0</v>
          </cell>
          <cell r="I38">
            <v>0</v>
          </cell>
        </row>
        <row r="39">
          <cell r="F39">
            <v>52000</v>
          </cell>
          <cell r="G39">
            <v>52000</v>
          </cell>
          <cell r="H39">
            <v>26641.97</v>
          </cell>
          <cell r="I39">
            <v>37357.33</v>
          </cell>
        </row>
        <row r="63">
          <cell r="F63">
            <v>300000</v>
          </cell>
          <cell r="G63">
            <v>300000</v>
          </cell>
          <cell r="H63">
            <v>215017</v>
          </cell>
          <cell r="I63">
            <v>112387</v>
          </cell>
        </row>
        <row r="68">
          <cell r="F68">
            <v>93000</v>
          </cell>
          <cell r="G68">
            <v>93000</v>
          </cell>
          <cell r="H68">
            <v>71325.440000000002</v>
          </cell>
          <cell r="I68">
            <v>37474.61</v>
          </cell>
        </row>
        <row r="71">
          <cell r="F71">
            <v>2000</v>
          </cell>
          <cell r="G71">
            <v>2000</v>
          </cell>
          <cell r="H71">
            <v>857.75</v>
          </cell>
          <cell r="I71">
            <v>816.88</v>
          </cell>
        </row>
        <row r="72">
          <cell r="F72">
            <v>10000</v>
          </cell>
          <cell r="G72">
            <v>10000</v>
          </cell>
          <cell r="H72">
            <v>4033.59</v>
          </cell>
          <cell r="I72">
            <v>2247.7399999999998</v>
          </cell>
        </row>
        <row r="78">
          <cell r="F78">
            <v>0</v>
          </cell>
          <cell r="G78">
            <v>2000</v>
          </cell>
          <cell r="H78">
            <v>404</v>
          </cell>
          <cell r="I78">
            <v>0</v>
          </cell>
        </row>
        <row r="82">
          <cell r="F82">
            <v>5000</v>
          </cell>
          <cell r="G82">
            <v>5000</v>
          </cell>
          <cell r="H82">
            <v>0</v>
          </cell>
        </row>
        <row r="88">
          <cell r="F88">
            <v>9000</v>
          </cell>
          <cell r="G88">
            <v>9000</v>
          </cell>
          <cell r="H88">
            <v>0</v>
          </cell>
          <cell r="I88">
            <v>2343.94</v>
          </cell>
        </row>
        <row r="94">
          <cell r="F94">
            <v>140000</v>
          </cell>
          <cell r="G94">
            <v>140000</v>
          </cell>
          <cell r="H94">
            <v>73775.33</v>
          </cell>
          <cell r="I94">
            <v>61560.97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10">
          <cell r="F110">
            <v>10000</v>
          </cell>
          <cell r="G110">
            <v>10000</v>
          </cell>
          <cell r="H110">
            <v>7758.07</v>
          </cell>
          <cell r="I110">
            <v>513.04</v>
          </cell>
        </row>
      </sheetData>
      <sheetData sheetId="4">
        <row r="8">
          <cell r="F8">
            <v>1300000</v>
          </cell>
          <cell r="G8">
            <v>1300000</v>
          </cell>
          <cell r="H8">
            <v>851317</v>
          </cell>
          <cell r="I8">
            <v>803898</v>
          </cell>
        </row>
        <row r="18">
          <cell r="F18">
            <v>800000</v>
          </cell>
          <cell r="G18">
            <v>800000</v>
          </cell>
          <cell r="H18">
            <v>494781</v>
          </cell>
          <cell r="I18">
            <v>518131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Základní škola Prostějov, ul. E. Valenty 52</v>
          </cell>
        </row>
        <row r="4">
          <cell r="C4" t="str">
            <v>Edvarda Valenty 3970/52, Prostějov, 796 03</v>
          </cell>
        </row>
        <row r="5">
          <cell r="C5">
            <v>47922303</v>
          </cell>
        </row>
      </sheetData>
      <sheetData sheetId="1">
        <row r="7">
          <cell r="F7">
            <v>6250000</v>
          </cell>
          <cell r="G7">
            <v>6318000</v>
          </cell>
          <cell r="H7">
            <v>3760421.48</v>
          </cell>
          <cell r="I7">
            <v>3801647.8</v>
          </cell>
        </row>
        <row r="28">
          <cell r="F28">
            <v>2835538</v>
          </cell>
          <cell r="G28">
            <v>2835538</v>
          </cell>
          <cell r="H28">
            <v>1340450.01</v>
          </cell>
          <cell r="I28">
            <v>1612143.1600000001</v>
          </cell>
        </row>
        <row r="35">
          <cell r="F35">
            <v>396218</v>
          </cell>
          <cell r="G35">
            <v>1876218</v>
          </cell>
          <cell r="H35">
            <v>122802.47</v>
          </cell>
          <cell r="I35">
            <v>77871.239999999991</v>
          </cell>
        </row>
        <row r="41">
          <cell r="F41">
            <v>6000</v>
          </cell>
          <cell r="G41">
            <v>6000</v>
          </cell>
          <cell r="H41">
            <v>0</v>
          </cell>
          <cell r="I41">
            <v>0</v>
          </cell>
        </row>
        <row r="45">
          <cell r="F45">
            <v>7000</v>
          </cell>
          <cell r="G45">
            <v>7000</v>
          </cell>
          <cell r="H45">
            <v>3280</v>
          </cell>
          <cell r="I45">
            <v>2303</v>
          </cell>
        </row>
        <row r="46">
          <cell r="F46">
            <v>753350</v>
          </cell>
          <cell r="G46">
            <v>904950</v>
          </cell>
          <cell r="H46">
            <v>454675.55999999994</v>
          </cell>
          <cell r="I46">
            <v>378398.60000000003</v>
          </cell>
        </row>
        <row r="71">
          <cell r="F71">
            <v>145647</v>
          </cell>
          <cell r="G71">
            <v>164747</v>
          </cell>
          <cell r="H71">
            <v>96850</v>
          </cell>
          <cell r="I71">
            <v>84750</v>
          </cell>
        </row>
        <row r="78">
          <cell r="F78">
            <v>0</v>
          </cell>
          <cell r="G78">
            <v>6455.8</v>
          </cell>
          <cell r="H78">
            <v>6455.8</v>
          </cell>
          <cell r="I78">
            <v>0</v>
          </cell>
        </row>
        <row r="81"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332.7</v>
          </cell>
        </row>
        <row r="87">
          <cell r="F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F95">
            <v>0</v>
          </cell>
          <cell r="G95">
            <v>2640</v>
          </cell>
          <cell r="H95">
            <v>2640</v>
          </cell>
          <cell r="I95">
            <v>17160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F98">
            <v>4100</v>
          </cell>
          <cell r="G98">
            <v>4100</v>
          </cell>
          <cell r="H98">
            <v>1375</v>
          </cell>
          <cell r="I98">
            <v>2409</v>
          </cell>
        </row>
        <row r="105">
          <cell r="F105">
            <v>1431918</v>
          </cell>
          <cell r="G105">
            <v>1431918</v>
          </cell>
          <cell r="H105">
            <v>711800</v>
          </cell>
          <cell r="I105">
            <v>730690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F121">
            <v>70000</v>
          </cell>
          <cell r="G121">
            <v>1254990</v>
          </cell>
          <cell r="H121">
            <v>90513.7</v>
          </cell>
          <cell r="I121">
            <v>131844.23000000001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</sheetData>
      <sheetData sheetId="2">
        <row r="8">
          <cell r="F8">
            <v>5975000</v>
          </cell>
          <cell r="G8">
            <v>5975500</v>
          </cell>
          <cell r="H8">
            <v>3595191</v>
          </cell>
          <cell r="I8">
            <v>3630136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F29">
            <v>0</v>
          </cell>
          <cell r="G29">
            <v>2640</v>
          </cell>
          <cell r="H29">
            <v>2640</v>
          </cell>
          <cell r="I29">
            <v>17160</v>
          </cell>
        </row>
        <row r="30">
          <cell r="F30">
            <v>0</v>
          </cell>
          <cell r="H30">
            <v>0</v>
          </cell>
        </row>
        <row r="31">
          <cell r="F31">
            <v>0</v>
          </cell>
          <cell r="G31">
            <v>60545.8</v>
          </cell>
          <cell r="H31">
            <v>60545.8</v>
          </cell>
          <cell r="I31">
            <v>79980</v>
          </cell>
        </row>
        <row r="37">
          <cell r="F37">
            <v>0</v>
          </cell>
          <cell r="G37">
            <v>2500</v>
          </cell>
          <cell r="H37">
            <v>1383</v>
          </cell>
          <cell r="I37">
            <v>92475.199999999997</v>
          </cell>
        </row>
        <row r="44">
          <cell r="F44">
            <v>0</v>
          </cell>
        </row>
        <row r="45">
          <cell r="F45">
            <v>5924771</v>
          </cell>
          <cell r="G45">
            <v>8771371</v>
          </cell>
          <cell r="H45">
            <v>3059368.16</v>
          </cell>
          <cell r="I45">
            <v>2960200.41</v>
          </cell>
        </row>
      </sheetData>
      <sheetData sheetId="3">
        <row r="7">
          <cell r="F7">
            <v>351000</v>
          </cell>
          <cell r="G7">
            <v>351000</v>
          </cell>
          <cell r="H7">
            <v>259927.31</v>
          </cell>
          <cell r="I7">
            <v>271005.34999999998</v>
          </cell>
        </row>
        <row r="21">
          <cell r="F21">
            <v>120429</v>
          </cell>
          <cell r="G21">
            <v>120429</v>
          </cell>
          <cell r="H21">
            <v>69393.5</v>
          </cell>
          <cell r="I21">
            <v>64928</v>
          </cell>
        </row>
        <row r="28">
          <cell r="F28">
            <v>10000</v>
          </cell>
          <cell r="G28">
            <v>10000</v>
          </cell>
          <cell r="H28">
            <v>5588.46</v>
          </cell>
          <cell r="I28">
            <v>3850.76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5650</v>
          </cell>
          <cell r="G39">
            <v>69650</v>
          </cell>
          <cell r="H39">
            <v>67206.14</v>
          </cell>
          <cell r="I39">
            <v>3119.4300000000003</v>
          </cell>
        </row>
        <row r="63">
          <cell r="F63">
            <v>170000</v>
          </cell>
          <cell r="G63">
            <v>170000</v>
          </cell>
          <cell r="H63">
            <v>122817</v>
          </cell>
          <cell r="I63">
            <v>127466</v>
          </cell>
        </row>
        <row r="68">
          <cell r="F68">
            <v>57460</v>
          </cell>
          <cell r="G68">
            <v>57460</v>
          </cell>
          <cell r="H68">
            <v>41512.050000000003</v>
          </cell>
          <cell r="I68">
            <v>43083.29</v>
          </cell>
        </row>
        <row r="71">
          <cell r="F71">
            <v>540</v>
          </cell>
          <cell r="G71">
            <v>540</v>
          </cell>
          <cell r="H71">
            <v>331.42</v>
          </cell>
          <cell r="I71">
            <v>395.06</v>
          </cell>
        </row>
        <row r="72">
          <cell r="F72">
            <v>3400</v>
          </cell>
          <cell r="G72">
            <v>3400</v>
          </cell>
          <cell r="H72">
            <v>1228.17</v>
          </cell>
          <cell r="I72">
            <v>2549.3200000000002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4">
          <cell r="F94">
            <v>15858</v>
          </cell>
          <cell r="G94">
            <v>15858</v>
          </cell>
          <cell r="H94">
            <v>11674</v>
          </cell>
          <cell r="I94">
            <v>9890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</sheetData>
      <sheetData sheetId="4">
        <row r="8">
          <cell r="F8">
            <v>680000</v>
          </cell>
          <cell r="G8">
            <v>744000</v>
          </cell>
          <cell r="H8">
            <v>567965</v>
          </cell>
          <cell r="I8">
            <v>525895</v>
          </cell>
        </row>
        <row r="18">
          <cell r="F18">
            <v>120000</v>
          </cell>
          <cell r="G18">
            <v>120000</v>
          </cell>
          <cell r="H18">
            <v>109045</v>
          </cell>
          <cell r="I18">
            <v>110330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Sportcentrum - dům dětí a mládeže Prostějov, přísp. organizace</v>
          </cell>
        </row>
        <row r="4">
          <cell r="C4" t="str">
            <v xml:space="preserve"> Prostějov, Olympijská 4228/4</v>
          </cell>
        </row>
        <row r="5">
          <cell r="C5" t="str">
            <v>00840173</v>
          </cell>
        </row>
      </sheetData>
      <sheetData sheetId="1">
        <row r="8">
          <cell r="F8">
            <v>3027000</v>
          </cell>
          <cell r="G8">
            <v>3297500</v>
          </cell>
          <cell r="H8">
            <v>1619747.3099999998</v>
          </cell>
          <cell r="I8">
            <v>790407.39999999991</v>
          </cell>
          <cell r="L8">
            <v>498000</v>
          </cell>
          <cell r="M8">
            <v>498000</v>
          </cell>
          <cell r="N8">
            <v>159630.88</v>
          </cell>
          <cell r="O8">
            <v>230842.44</v>
          </cell>
        </row>
        <row r="29">
          <cell r="F29">
            <v>3758000</v>
          </cell>
          <cell r="G29">
            <v>3758000</v>
          </cell>
          <cell r="H29">
            <v>1808366.13</v>
          </cell>
          <cell r="I29">
            <v>2214895.52</v>
          </cell>
          <cell r="L29">
            <v>6393000</v>
          </cell>
          <cell r="M29">
            <v>6393000</v>
          </cell>
          <cell r="N29">
            <v>5149096.71</v>
          </cell>
          <cell r="O29">
            <v>3125192.3699999996</v>
          </cell>
        </row>
        <row r="35">
          <cell r="M35">
            <v>0</v>
          </cell>
        </row>
        <row r="36">
          <cell r="F36">
            <v>1081000</v>
          </cell>
          <cell r="G36">
            <v>2136733.5099999998</v>
          </cell>
          <cell r="H36">
            <v>1879676.54</v>
          </cell>
          <cell r="I36">
            <v>1855766.66</v>
          </cell>
          <cell r="L36">
            <v>791983</v>
          </cell>
          <cell r="M36">
            <v>2064313</v>
          </cell>
          <cell r="N36">
            <v>344392.66</v>
          </cell>
          <cell r="O36">
            <v>553275.80999999994</v>
          </cell>
        </row>
        <row r="42">
          <cell r="F42">
            <v>50900</v>
          </cell>
          <cell r="G42">
            <v>50900</v>
          </cell>
          <cell r="H42">
            <v>6643</v>
          </cell>
          <cell r="I42">
            <v>10156</v>
          </cell>
          <cell r="L42">
            <v>5000</v>
          </cell>
          <cell r="M42">
            <v>5000</v>
          </cell>
          <cell r="N42">
            <v>0</v>
          </cell>
          <cell r="O42">
            <v>0</v>
          </cell>
        </row>
        <row r="46">
          <cell r="F46">
            <v>10000</v>
          </cell>
          <cell r="G46">
            <v>10000</v>
          </cell>
          <cell r="H46">
            <v>3003.76</v>
          </cell>
          <cell r="I46">
            <v>1799</v>
          </cell>
          <cell r="L46">
            <v>1000</v>
          </cell>
          <cell r="M46">
            <v>1000</v>
          </cell>
          <cell r="N46">
            <v>0</v>
          </cell>
          <cell r="O46">
            <v>0</v>
          </cell>
        </row>
        <row r="47">
          <cell r="F47">
            <v>4565000</v>
          </cell>
          <cell r="G47">
            <v>5385000</v>
          </cell>
          <cell r="H47">
            <v>1160852.33</v>
          </cell>
          <cell r="I47">
            <v>1099046.3900000001</v>
          </cell>
          <cell r="L47">
            <v>1203000</v>
          </cell>
          <cell r="M47">
            <v>1333000</v>
          </cell>
          <cell r="N47">
            <v>649274.67999999993</v>
          </cell>
          <cell r="O47">
            <v>613365.99</v>
          </cell>
        </row>
        <row r="72">
          <cell r="F72">
            <v>7504463</v>
          </cell>
          <cell r="G72">
            <v>7531963</v>
          </cell>
          <cell r="H72">
            <v>2988944</v>
          </cell>
          <cell r="I72">
            <v>3017510</v>
          </cell>
          <cell r="L72">
            <v>5298000</v>
          </cell>
          <cell r="M72">
            <v>5298000</v>
          </cell>
          <cell r="N72">
            <v>2497715</v>
          </cell>
          <cell r="O72">
            <v>2283109</v>
          </cell>
        </row>
        <row r="79">
          <cell r="F79">
            <v>2037000</v>
          </cell>
          <cell r="G79">
            <v>2037000</v>
          </cell>
          <cell r="H79">
            <v>854195.61</v>
          </cell>
          <cell r="I79">
            <v>881384.17999999993</v>
          </cell>
          <cell r="L79">
            <v>1769000</v>
          </cell>
          <cell r="M79">
            <v>1769000</v>
          </cell>
          <cell r="N79">
            <v>820885.65</v>
          </cell>
          <cell r="O79">
            <v>736403.19</v>
          </cell>
        </row>
        <row r="82">
          <cell r="F82">
            <v>25000</v>
          </cell>
          <cell r="G82">
            <v>25000</v>
          </cell>
          <cell r="H82">
            <v>10614.17</v>
          </cell>
          <cell r="I82">
            <v>10951.98</v>
          </cell>
          <cell r="L82">
            <v>22000</v>
          </cell>
          <cell r="M82">
            <v>22000</v>
          </cell>
          <cell r="N82">
            <v>10200.33</v>
          </cell>
          <cell r="O82">
            <v>9150.59</v>
          </cell>
        </row>
        <row r="83">
          <cell r="F83">
            <v>895900</v>
          </cell>
          <cell r="G83">
            <v>895900</v>
          </cell>
          <cell r="H83">
            <v>354452.47999999998</v>
          </cell>
          <cell r="I83">
            <v>253184.58000000002</v>
          </cell>
          <cell r="L83">
            <v>310000</v>
          </cell>
          <cell r="M83">
            <v>310000</v>
          </cell>
          <cell r="N83">
            <v>111244.34</v>
          </cell>
          <cell r="O83">
            <v>121590.2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F89">
            <v>6500</v>
          </cell>
          <cell r="G89">
            <v>7500</v>
          </cell>
          <cell r="H89">
            <v>6436</v>
          </cell>
          <cell r="I89">
            <v>2686.5</v>
          </cell>
          <cell r="L89">
            <v>3000</v>
          </cell>
          <cell r="M89">
            <v>3000</v>
          </cell>
          <cell r="N89">
            <v>2782.03</v>
          </cell>
          <cell r="O89">
            <v>1700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F94">
            <v>1000</v>
          </cell>
          <cell r="G94">
            <v>1000</v>
          </cell>
          <cell r="H94">
            <v>334.68</v>
          </cell>
          <cell r="I94">
            <v>0</v>
          </cell>
          <cell r="L94">
            <v>0</v>
          </cell>
          <cell r="M94">
            <v>0</v>
          </cell>
          <cell r="N94">
            <v>1835.87</v>
          </cell>
          <cell r="O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450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F99">
            <v>102000</v>
          </cell>
          <cell r="G99">
            <v>102000</v>
          </cell>
          <cell r="H99">
            <v>45688.5</v>
          </cell>
          <cell r="I99">
            <v>51928</v>
          </cell>
          <cell r="L99">
            <v>20000</v>
          </cell>
          <cell r="M99">
            <v>20000</v>
          </cell>
          <cell r="N99">
            <v>0</v>
          </cell>
          <cell r="O99">
            <v>2000</v>
          </cell>
        </row>
        <row r="105">
          <cell r="F105">
            <v>3486737</v>
          </cell>
          <cell r="G105">
            <v>3486737</v>
          </cell>
          <cell r="H105">
            <v>1761506.1400000001</v>
          </cell>
          <cell r="I105">
            <v>1777263.25</v>
          </cell>
          <cell r="L105">
            <v>3619099</v>
          </cell>
          <cell r="M105">
            <v>3619099</v>
          </cell>
          <cell r="N105">
            <v>1806910</v>
          </cell>
          <cell r="O105">
            <v>1686773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F121">
            <v>215000</v>
          </cell>
          <cell r="G121">
            <v>235000</v>
          </cell>
          <cell r="H121">
            <v>131523.82</v>
          </cell>
          <cell r="I121">
            <v>143006.25</v>
          </cell>
          <cell r="L121">
            <v>180000</v>
          </cell>
          <cell r="M121">
            <v>50000</v>
          </cell>
          <cell r="N121">
            <v>0</v>
          </cell>
          <cell r="O121">
            <v>12147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</sheetData>
      <sheetData sheetId="2">
        <row r="9">
          <cell r="F9">
            <v>7677000</v>
          </cell>
          <cell r="G9">
            <v>7677000</v>
          </cell>
          <cell r="H9">
            <v>2088231.5</v>
          </cell>
          <cell r="I9">
            <v>828150</v>
          </cell>
          <cell r="L9">
            <v>340000</v>
          </cell>
          <cell r="M9">
            <v>340000</v>
          </cell>
          <cell r="N9">
            <v>99495</v>
          </cell>
          <cell r="O9">
            <v>163110</v>
          </cell>
        </row>
        <row r="20">
          <cell r="F20">
            <v>232000</v>
          </cell>
          <cell r="G20">
            <v>232000</v>
          </cell>
          <cell r="H20">
            <v>83855</v>
          </cell>
          <cell r="I20">
            <v>116625</v>
          </cell>
          <cell r="L20">
            <v>6237332</v>
          </cell>
          <cell r="M20">
            <v>6237332</v>
          </cell>
          <cell r="N20">
            <v>3136943</v>
          </cell>
          <cell r="O20">
            <v>1944256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450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F32">
            <v>315000</v>
          </cell>
          <cell r="G32">
            <v>717500</v>
          </cell>
          <cell r="H32">
            <v>476043.81</v>
          </cell>
          <cell r="I32">
            <v>374589.97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8">
          <cell r="F38">
            <v>0</v>
          </cell>
          <cell r="G38">
            <v>0</v>
          </cell>
          <cell r="H38">
            <v>7183.77</v>
          </cell>
          <cell r="I38">
            <v>0</v>
          </cell>
          <cell r="L38">
            <v>0</v>
          </cell>
          <cell r="M38">
            <v>0</v>
          </cell>
          <cell r="N38">
            <v>204657</v>
          </cell>
          <cell r="O38">
            <v>0</v>
          </cell>
        </row>
        <row r="45">
          <cell r="F45">
            <v>500</v>
          </cell>
          <cell r="G45">
            <v>130000</v>
          </cell>
          <cell r="H45">
            <v>90066.09</v>
          </cell>
          <cell r="I45">
            <v>124.36000000000001</v>
          </cell>
          <cell r="L45">
            <v>0</v>
          </cell>
          <cell r="M45">
            <v>0</v>
          </cell>
          <cell r="N45">
            <v>41351.910000000003</v>
          </cell>
          <cell r="O45">
            <v>0</v>
          </cell>
        </row>
        <row r="46">
          <cell r="F46">
            <v>18541000</v>
          </cell>
          <cell r="G46">
            <v>20203733.509999998</v>
          </cell>
          <cell r="H46">
            <v>8963794.5999999996</v>
          </cell>
          <cell r="I46">
            <v>10200298.529999999</v>
          </cell>
          <cell r="L46">
            <v>13535750</v>
          </cell>
          <cell r="M46">
            <v>14808080</v>
          </cell>
          <cell r="N46">
            <v>6767875</v>
          </cell>
          <cell r="O46">
            <v>7635384</v>
          </cell>
        </row>
      </sheetData>
      <sheetData sheetId="3">
        <row r="7">
          <cell r="F7">
            <v>120000</v>
          </cell>
          <cell r="G7">
            <v>120000</v>
          </cell>
          <cell r="H7">
            <v>54395.090000000004</v>
          </cell>
          <cell r="I7">
            <v>58163.220000000008</v>
          </cell>
        </row>
        <row r="21">
          <cell r="F21">
            <v>734000</v>
          </cell>
          <cell r="G21">
            <v>734000</v>
          </cell>
          <cell r="H21">
            <v>232513.74</v>
          </cell>
          <cell r="I21">
            <v>113600.73</v>
          </cell>
        </row>
        <row r="27">
          <cell r="I27">
            <v>0</v>
          </cell>
        </row>
        <row r="28">
          <cell r="F28">
            <v>30000</v>
          </cell>
          <cell r="G28">
            <v>30000</v>
          </cell>
          <cell r="H28">
            <v>16669.71</v>
          </cell>
          <cell r="I28">
            <v>11381.16</v>
          </cell>
        </row>
        <row r="34">
          <cell r="F34">
            <v>1000</v>
          </cell>
          <cell r="G34">
            <v>1000</v>
          </cell>
          <cell r="H34">
            <v>0</v>
          </cell>
          <cell r="I34">
            <v>0</v>
          </cell>
        </row>
        <row r="38">
          <cell r="I38">
            <v>0</v>
          </cell>
        </row>
        <row r="39">
          <cell r="F39">
            <v>391000</v>
          </cell>
          <cell r="G39">
            <v>623000</v>
          </cell>
          <cell r="H39">
            <v>319280.17000000004</v>
          </cell>
          <cell r="I39">
            <v>25122.080000000002</v>
          </cell>
        </row>
        <row r="63">
          <cell r="F63">
            <v>800000</v>
          </cell>
          <cell r="G63">
            <v>800000</v>
          </cell>
          <cell r="H63">
            <v>401441</v>
          </cell>
          <cell r="I63">
            <v>309552</v>
          </cell>
        </row>
        <row r="68">
          <cell r="F68">
            <v>270760</v>
          </cell>
          <cell r="G68">
            <v>270760</v>
          </cell>
          <cell r="H68">
            <v>116049.84999999999</v>
          </cell>
          <cell r="I68">
            <v>103448.3</v>
          </cell>
        </row>
        <row r="71">
          <cell r="F71">
            <v>3000</v>
          </cell>
          <cell r="G71">
            <v>3000</v>
          </cell>
          <cell r="H71">
            <v>1442.03</v>
          </cell>
          <cell r="I71">
            <v>1285.45</v>
          </cell>
        </row>
        <row r="72">
          <cell r="F72">
            <v>26000</v>
          </cell>
          <cell r="G72">
            <v>26000</v>
          </cell>
          <cell r="H72">
            <v>3435.06</v>
          </cell>
          <cell r="I72">
            <v>6191.04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F78">
            <v>6000</v>
          </cell>
          <cell r="G78">
            <v>6000</v>
          </cell>
          <cell r="H78">
            <v>0</v>
          </cell>
          <cell r="I78">
            <v>313.5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F88">
            <v>8000</v>
          </cell>
          <cell r="G88">
            <v>20000</v>
          </cell>
          <cell r="H88">
            <v>10836</v>
          </cell>
          <cell r="I88">
            <v>0</v>
          </cell>
        </row>
        <row r="94">
          <cell r="F94">
            <v>405690</v>
          </cell>
          <cell r="G94">
            <v>405690</v>
          </cell>
          <cell r="H94">
            <v>228098.86</v>
          </cell>
          <cell r="I94">
            <v>206799.75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F110">
            <v>30000</v>
          </cell>
          <cell r="G110">
            <v>180000</v>
          </cell>
          <cell r="H110">
            <v>99082.18</v>
          </cell>
          <cell r="I110">
            <v>10494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</sheetData>
      <sheetData sheetId="4">
        <row r="8">
          <cell r="F8">
            <v>130000</v>
          </cell>
          <cell r="G8">
            <v>130000</v>
          </cell>
          <cell r="H8">
            <v>21050</v>
          </cell>
          <cell r="I8">
            <v>70687.16</v>
          </cell>
        </row>
        <row r="18">
          <cell r="F18">
            <v>2730000</v>
          </cell>
          <cell r="G18">
            <v>3102000</v>
          </cell>
          <cell r="H18">
            <v>1261921</v>
          </cell>
          <cell r="I18">
            <v>1179576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40000</v>
          </cell>
          <cell r="G25">
            <v>60000</v>
          </cell>
          <cell r="H25">
            <v>31142</v>
          </cell>
          <cell r="I25">
            <v>20565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2000</v>
          </cell>
          <cell r="H27">
            <v>2000</v>
          </cell>
          <cell r="I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6">
          <cell r="F46">
            <v>0</v>
          </cell>
          <cell r="G46">
            <v>0</v>
          </cell>
          <cell r="H4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Základní umělecká škola Vladimíra Ambrose Prostějov</v>
          </cell>
        </row>
        <row r="4">
          <cell r="C4" t="str">
            <v>Kravařova 14,  796 01  Prostějov</v>
          </cell>
        </row>
        <row r="5">
          <cell r="C5">
            <v>402338</v>
          </cell>
        </row>
      </sheetData>
      <sheetData sheetId="1">
        <row r="7">
          <cell r="F7">
            <v>890000</v>
          </cell>
          <cell r="G7">
            <v>896932</v>
          </cell>
          <cell r="H7">
            <v>420861.29</v>
          </cell>
          <cell r="I7">
            <v>337590.91000000003</v>
          </cell>
        </row>
        <row r="28">
          <cell r="F28">
            <v>1510000</v>
          </cell>
          <cell r="G28">
            <v>1510000</v>
          </cell>
          <cell r="H28">
            <v>802538.86</v>
          </cell>
          <cell r="I28">
            <v>835272.36</v>
          </cell>
        </row>
        <row r="34">
          <cell r="F34">
            <v>0</v>
          </cell>
          <cell r="G34">
            <v>0</v>
          </cell>
          <cell r="H34">
            <v>0</v>
          </cell>
        </row>
        <row r="35">
          <cell r="F35">
            <v>430000</v>
          </cell>
          <cell r="G35">
            <v>580000</v>
          </cell>
          <cell r="H35">
            <v>74854</v>
          </cell>
          <cell r="I35">
            <v>119503.76</v>
          </cell>
        </row>
        <row r="41">
          <cell r="F41">
            <v>30000</v>
          </cell>
          <cell r="G41">
            <v>30000</v>
          </cell>
          <cell r="H41">
            <v>12886</v>
          </cell>
          <cell r="I41">
            <v>32484</v>
          </cell>
        </row>
        <row r="45">
          <cell r="F45">
            <v>30000</v>
          </cell>
          <cell r="G45">
            <v>10000</v>
          </cell>
          <cell r="H45">
            <v>5581</v>
          </cell>
          <cell r="I45">
            <v>17785</v>
          </cell>
        </row>
        <row r="46">
          <cell r="F46">
            <v>1200000</v>
          </cell>
          <cell r="G46">
            <v>1200000</v>
          </cell>
          <cell r="H46">
            <v>630294.42000000004</v>
          </cell>
          <cell r="I46">
            <v>632563.04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1">
          <cell r="F81">
            <v>145000</v>
          </cell>
          <cell r="G81">
            <v>145000</v>
          </cell>
          <cell r="H81">
            <v>61583.25</v>
          </cell>
          <cell r="I81">
            <v>28402</v>
          </cell>
        </row>
        <row r="82">
          <cell r="F82">
            <v>455000</v>
          </cell>
          <cell r="G82">
            <v>455000</v>
          </cell>
          <cell r="H82">
            <v>226992</v>
          </cell>
          <cell r="I82">
            <v>189703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F88">
            <v>4500</v>
          </cell>
          <cell r="G88">
            <v>4500</v>
          </cell>
          <cell r="H88">
            <v>1700</v>
          </cell>
          <cell r="I88">
            <v>3500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F98">
            <v>200000</v>
          </cell>
          <cell r="G98">
            <v>200000</v>
          </cell>
          <cell r="H98">
            <v>1390</v>
          </cell>
          <cell r="I98">
            <v>10680</v>
          </cell>
        </row>
        <row r="104">
          <cell r="F104">
            <v>779481</v>
          </cell>
          <cell r="G104">
            <v>779481</v>
          </cell>
          <cell r="H104">
            <v>396276</v>
          </cell>
          <cell r="I104">
            <v>389741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F120">
            <v>551019</v>
          </cell>
          <cell r="G120">
            <v>564087</v>
          </cell>
          <cell r="H120">
            <v>308669</v>
          </cell>
          <cell r="I120">
            <v>359785</v>
          </cell>
        </row>
      </sheetData>
      <sheetData sheetId="2">
        <row r="8">
          <cell r="F8">
            <v>4200000</v>
          </cell>
          <cell r="G8">
            <v>4200000</v>
          </cell>
          <cell r="H8">
            <v>2430640</v>
          </cell>
          <cell r="I8">
            <v>2504000</v>
          </cell>
        </row>
        <row r="19">
          <cell r="F19">
            <v>55000</v>
          </cell>
          <cell r="G19">
            <v>55000</v>
          </cell>
          <cell r="H19">
            <v>31700</v>
          </cell>
          <cell r="I19">
            <v>35310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7">
          <cell r="F37">
            <v>150000</v>
          </cell>
          <cell r="G37">
            <v>150000</v>
          </cell>
          <cell r="H37">
            <v>195342.85</v>
          </cell>
          <cell r="I37">
            <v>288767.75</v>
          </cell>
        </row>
        <row r="45">
          <cell r="F45">
            <v>1820000</v>
          </cell>
          <cell r="G45">
            <v>1970000</v>
          </cell>
          <cell r="H45">
            <v>910000</v>
          </cell>
          <cell r="I45">
            <v>1145000</v>
          </cell>
        </row>
      </sheetData>
      <sheetData sheetId="3">
        <row r="7">
          <cell r="F7">
            <v>10000</v>
          </cell>
          <cell r="G7">
            <v>10000</v>
          </cell>
          <cell r="H7">
            <v>490</v>
          </cell>
          <cell r="I7">
            <v>3311</v>
          </cell>
        </row>
        <row r="21">
          <cell r="F21">
            <v>130000</v>
          </cell>
          <cell r="G21">
            <v>130000</v>
          </cell>
          <cell r="H21">
            <v>5669.68</v>
          </cell>
          <cell r="I21">
            <v>5923.09</v>
          </cell>
        </row>
        <row r="28">
          <cell r="F28">
            <v>3000</v>
          </cell>
          <cell r="G28">
            <v>3000</v>
          </cell>
          <cell r="H28">
            <v>0</v>
          </cell>
          <cell r="I28">
            <v>1226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9">
          <cell r="F39">
            <v>4000</v>
          </cell>
          <cell r="G39">
            <v>4000</v>
          </cell>
          <cell r="H39">
            <v>0</v>
          </cell>
          <cell r="I39">
            <v>0</v>
          </cell>
        </row>
        <row r="63">
          <cell r="F63">
            <v>15000</v>
          </cell>
          <cell r="G63">
            <v>15000</v>
          </cell>
          <cell r="H63">
            <v>0</v>
          </cell>
          <cell r="I63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</sheetData>
      <sheetData sheetId="4">
        <row r="8">
          <cell r="F8">
            <v>30000</v>
          </cell>
          <cell r="G8">
            <v>30000</v>
          </cell>
          <cell r="H8">
            <v>5000</v>
          </cell>
          <cell r="I8">
            <v>16050</v>
          </cell>
        </row>
        <row r="18">
          <cell r="F18">
            <v>48760</v>
          </cell>
          <cell r="G18">
            <v>48760</v>
          </cell>
          <cell r="H18">
            <v>52360</v>
          </cell>
          <cell r="I18">
            <v>46160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130000</v>
          </cell>
          <cell r="G36">
            <v>130000</v>
          </cell>
          <cell r="H36">
            <v>6019.6</v>
          </cell>
          <cell r="I36">
            <v>6684.23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Městské divadlo v Prostějově, příspěvková organizace</v>
          </cell>
        </row>
        <row r="4">
          <cell r="C4" t="str">
            <v>Vojáčkovo nám. 218/1, 796 01  Prostějov</v>
          </cell>
        </row>
        <row r="5">
          <cell r="C5">
            <v>402362</v>
          </cell>
        </row>
      </sheetData>
      <sheetData sheetId="1">
        <row r="7">
          <cell r="F7">
            <v>431000</v>
          </cell>
          <cell r="G7">
            <v>429400</v>
          </cell>
          <cell r="H7">
            <v>124274.23000000001</v>
          </cell>
          <cell r="I7">
            <v>187706.83</v>
          </cell>
        </row>
        <row r="28">
          <cell r="F28">
            <v>3134000</v>
          </cell>
          <cell r="G28">
            <v>3134000</v>
          </cell>
          <cell r="H28">
            <v>711326.78</v>
          </cell>
          <cell r="I28">
            <v>1075493.4099999999</v>
          </cell>
        </row>
        <row r="34">
          <cell r="I34">
            <v>0</v>
          </cell>
        </row>
        <row r="35">
          <cell r="F35">
            <v>52000</v>
          </cell>
          <cell r="G35">
            <v>54000</v>
          </cell>
          <cell r="H35">
            <v>26905.599999999999</v>
          </cell>
          <cell r="I35">
            <v>32882.240000000005</v>
          </cell>
        </row>
        <row r="41">
          <cell r="F41">
            <v>22000</v>
          </cell>
          <cell r="G41">
            <v>33400</v>
          </cell>
          <cell r="H41">
            <v>15689</v>
          </cell>
          <cell r="I41">
            <v>11886</v>
          </cell>
        </row>
        <row r="45">
          <cell r="F45">
            <v>20000</v>
          </cell>
          <cell r="G45">
            <v>32650</v>
          </cell>
          <cell r="H45">
            <v>16193.98</v>
          </cell>
          <cell r="I45">
            <v>8478</v>
          </cell>
        </row>
        <row r="46">
          <cell r="F46">
            <v>3626700</v>
          </cell>
          <cell r="G46">
            <v>8880400</v>
          </cell>
          <cell r="H46">
            <v>4371222.08</v>
          </cell>
          <cell r="I46">
            <v>3477051.5</v>
          </cell>
        </row>
        <row r="71">
          <cell r="F71">
            <v>5603000</v>
          </cell>
          <cell r="G71">
            <v>5821000</v>
          </cell>
          <cell r="H71">
            <v>2861983.04</v>
          </cell>
          <cell r="I71">
            <v>2183164.5</v>
          </cell>
        </row>
        <row r="78">
          <cell r="F78">
            <v>1630500</v>
          </cell>
          <cell r="G78">
            <v>1630500</v>
          </cell>
          <cell r="H78">
            <v>884252.04</v>
          </cell>
          <cell r="I78">
            <v>679797</v>
          </cell>
        </row>
        <row r="81">
          <cell r="F81">
            <v>13750</v>
          </cell>
          <cell r="G81">
            <v>13750</v>
          </cell>
          <cell r="H81">
            <v>10860.36</v>
          </cell>
          <cell r="I81">
            <v>6509</v>
          </cell>
        </row>
        <row r="82">
          <cell r="F82">
            <v>215000</v>
          </cell>
          <cell r="G82">
            <v>215000</v>
          </cell>
          <cell r="H82">
            <v>125649.04000000001</v>
          </cell>
          <cell r="I82">
            <v>100428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F88">
            <v>2000</v>
          </cell>
          <cell r="G88">
            <v>0</v>
          </cell>
          <cell r="H88">
            <v>500</v>
          </cell>
          <cell r="I88">
            <v>0</v>
          </cell>
        </row>
        <row r="92">
          <cell r="F92">
            <v>0</v>
          </cell>
          <cell r="G92">
            <v>2000</v>
          </cell>
          <cell r="H92">
            <v>0</v>
          </cell>
          <cell r="I92">
            <v>0</v>
          </cell>
        </row>
        <row r="93">
          <cell r="F93">
            <v>0</v>
          </cell>
          <cell r="G93">
            <v>2000</v>
          </cell>
          <cell r="H93">
            <v>2000</v>
          </cell>
          <cell r="I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</row>
        <row r="98">
          <cell r="F98">
            <v>33000</v>
          </cell>
          <cell r="G98">
            <v>110000</v>
          </cell>
          <cell r="H98">
            <v>54644.37</v>
          </cell>
          <cell r="I98">
            <v>0</v>
          </cell>
        </row>
        <row r="104">
          <cell r="F104">
            <v>1673823</v>
          </cell>
          <cell r="G104">
            <v>1690862</v>
          </cell>
          <cell r="H104">
            <v>722457.12</v>
          </cell>
          <cell r="I104">
            <v>362564.22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F120">
            <v>0</v>
          </cell>
          <cell r="G120">
            <v>254024.37</v>
          </cell>
          <cell r="H120">
            <v>123194.72</v>
          </cell>
          <cell r="I120">
            <v>497925.7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</sheetData>
      <sheetData sheetId="2">
        <row r="8">
          <cell r="F8">
            <v>3997470</v>
          </cell>
          <cell r="G8">
            <v>9412315</v>
          </cell>
          <cell r="H8">
            <v>5221735</v>
          </cell>
          <cell r="I8">
            <v>4343555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369229.37</v>
          </cell>
          <cell r="H31">
            <v>369229.37</v>
          </cell>
          <cell r="I31">
            <v>114200</v>
          </cell>
        </row>
        <row r="37">
          <cell r="F37">
            <v>0</v>
          </cell>
          <cell r="G37">
            <v>100</v>
          </cell>
          <cell r="H37">
            <v>14.03</v>
          </cell>
          <cell r="I37">
            <v>500</v>
          </cell>
        </row>
        <row r="44">
          <cell r="F44">
            <v>5000</v>
          </cell>
          <cell r="G44">
            <v>50000</v>
          </cell>
          <cell r="H44">
            <v>48406.74</v>
          </cell>
          <cell r="I44">
            <v>25975.63</v>
          </cell>
        </row>
        <row r="45">
          <cell r="F45">
            <v>12454303</v>
          </cell>
          <cell r="G45">
            <v>12471342</v>
          </cell>
          <cell r="H45">
            <v>6227151.5</v>
          </cell>
          <cell r="I45">
            <v>4698080</v>
          </cell>
        </row>
        <row r="51">
          <cell r="F51">
            <v>12454303</v>
          </cell>
          <cell r="G51">
            <v>12471342</v>
          </cell>
          <cell r="H51">
            <v>6227151.5</v>
          </cell>
          <cell r="I51">
            <v>4698080</v>
          </cell>
        </row>
      </sheetData>
      <sheetData sheetId="3">
        <row r="7">
          <cell r="F7">
            <v>2607000</v>
          </cell>
          <cell r="G7">
            <v>2607000</v>
          </cell>
          <cell r="H7">
            <v>1411707.8499999999</v>
          </cell>
          <cell r="I7">
            <v>5920.5</v>
          </cell>
        </row>
        <row r="21">
          <cell r="F21">
            <v>58250</v>
          </cell>
          <cell r="G21">
            <v>1196588</v>
          </cell>
          <cell r="H21">
            <v>598293.85</v>
          </cell>
          <cell r="I21">
            <v>64997</v>
          </cell>
        </row>
        <row r="27">
          <cell r="H27">
            <v>0</v>
          </cell>
        </row>
        <row r="28">
          <cell r="F28">
            <v>235000</v>
          </cell>
          <cell r="G28">
            <v>67900</v>
          </cell>
          <cell r="H28">
            <v>33946.49</v>
          </cell>
          <cell r="I28">
            <v>3871.5</v>
          </cell>
        </row>
        <row r="34">
          <cell r="F34">
            <v>0</v>
          </cell>
          <cell r="G34">
            <v>0</v>
          </cell>
          <cell r="H34">
            <v>1500</v>
          </cell>
          <cell r="I34">
            <v>0</v>
          </cell>
        </row>
        <row r="38">
          <cell r="F38">
            <v>10000</v>
          </cell>
          <cell r="G38">
            <v>1000</v>
          </cell>
          <cell r="H38">
            <v>436.29</v>
          </cell>
          <cell r="I38">
            <v>0</v>
          </cell>
        </row>
        <row r="39">
          <cell r="F39">
            <v>294000</v>
          </cell>
          <cell r="G39">
            <v>1036100</v>
          </cell>
          <cell r="H39">
            <v>518049.07999999996</v>
          </cell>
          <cell r="I39">
            <v>60024</v>
          </cell>
        </row>
        <row r="63">
          <cell r="F63">
            <v>5615000</v>
          </cell>
          <cell r="G63">
            <v>5690000</v>
          </cell>
          <cell r="H63">
            <v>2906155.96</v>
          </cell>
          <cell r="I63">
            <v>276678.5</v>
          </cell>
        </row>
        <row r="68">
          <cell r="F68">
            <v>1493000</v>
          </cell>
          <cell r="G68">
            <v>1493000</v>
          </cell>
          <cell r="H68">
            <v>790334.96</v>
          </cell>
          <cell r="I68">
            <v>86490</v>
          </cell>
        </row>
        <row r="71">
          <cell r="F71">
            <v>11500</v>
          </cell>
          <cell r="G71">
            <v>11500</v>
          </cell>
          <cell r="H71">
            <v>2068.64</v>
          </cell>
          <cell r="I71">
            <v>0</v>
          </cell>
        </row>
        <row r="72">
          <cell r="F72">
            <v>205000</v>
          </cell>
          <cell r="G72">
            <v>205000</v>
          </cell>
          <cell r="H72">
            <v>68029.240000000005</v>
          </cell>
          <cell r="I72">
            <v>0</v>
          </cell>
        </row>
        <row r="77">
          <cell r="F77">
            <v>0</v>
          </cell>
          <cell r="H77">
            <v>0</v>
          </cell>
          <cell r="I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120574</v>
          </cell>
          <cell r="H86">
            <v>60286.86</v>
          </cell>
          <cell r="I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F88">
            <v>0</v>
          </cell>
          <cell r="G88">
            <v>820</v>
          </cell>
          <cell r="H88">
            <v>409.04</v>
          </cell>
          <cell r="I88">
            <v>0</v>
          </cell>
        </row>
        <row r="94">
          <cell r="F94">
            <v>0</v>
          </cell>
          <cell r="G94">
            <v>137610.88</v>
          </cell>
          <cell r="H94">
            <v>137610.88</v>
          </cell>
          <cell r="I94">
            <v>39673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F110">
            <v>0</v>
          </cell>
          <cell r="G110">
            <v>82006.789999999994</v>
          </cell>
          <cell r="H110">
            <v>82006.789999999994</v>
          </cell>
          <cell r="I110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</sheetData>
      <sheetData sheetId="4">
        <row r="8">
          <cell r="F8">
            <v>5960000</v>
          </cell>
          <cell r="G8">
            <v>6851100.3399999999</v>
          </cell>
          <cell r="H8">
            <v>3287276.58</v>
          </cell>
          <cell r="I8">
            <v>537830</v>
          </cell>
        </row>
        <row r="18">
          <cell r="F18">
            <v>570000</v>
          </cell>
          <cell r="G18">
            <v>1295261.6000000001</v>
          </cell>
          <cell r="H18">
            <v>582867.72000000009</v>
          </cell>
          <cell r="I18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171667.72999999998</v>
          </cell>
          <cell r="H30">
            <v>171667.72999999998</v>
          </cell>
          <cell r="I30">
            <v>0</v>
          </cell>
        </row>
        <row r="36">
          <cell r="F36">
            <v>1650</v>
          </cell>
          <cell r="G36">
            <v>333970</v>
          </cell>
          <cell r="H36">
            <v>166985.13</v>
          </cell>
          <cell r="I36">
            <v>1519.58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F40">
            <v>4000000</v>
          </cell>
          <cell r="G40">
            <v>4000000</v>
          </cell>
          <cell r="H40">
            <v>2000000</v>
          </cell>
          <cell r="I40">
            <v>0</v>
          </cell>
        </row>
        <row r="46">
          <cell r="F46">
            <v>4000000</v>
          </cell>
          <cell r="G46">
            <v>4000000</v>
          </cell>
          <cell r="H46">
            <v>2000000</v>
          </cell>
          <cell r="I4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Městská knihovna Prostějov, příspěvková organizace</v>
          </cell>
        </row>
        <row r="4">
          <cell r="C4" t="str">
            <v>Skálovo nám. 6, 796 01  Prostějov</v>
          </cell>
        </row>
        <row r="5">
          <cell r="C5">
            <v>67008976</v>
          </cell>
        </row>
      </sheetData>
      <sheetData sheetId="1">
        <row r="7">
          <cell r="F7">
            <v>1490000</v>
          </cell>
          <cell r="G7">
            <v>1490000</v>
          </cell>
          <cell r="H7">
            <v>625693.46000000008</v>
          </cell>
          <cell r="I7">
            <v>573540.85000000009</v>
          </cell>
        </row>
        <row r="28">
          <cell r="F28">
            <v>760000</v>
          </cell>
          <cell r="G28">
            <v>760000</v>
          </cell>
          <cell r="H28">
            <v>325865.5</v>
          </cell>
          <cell r="I28">
            <v>325406.26</v>
          </cell>
        </row>
        <row r="35">
          <cell r="F35">
            <v>200000</v>
          </cell>
          <cell r="G35">
            <v>550000</v>
          </cell>
          <cell r="H35">
            <v>42955.73</v>
          </cell>
          <cell r="I35">
            <v>40358.32</v>
          </cell>
        </row>
        <row r="41">
          <cell r="F41">
            <v>17000</v>
          </cell>
          <cell r="G41">
            <v>20000</v>
          </cell>
          <cell r="H41">
            <v>11725</v>
          </cell>
          <cell r="I41">
            <v>7258</v>
          </cell>
        </row>
        <row r="45">
          <cell r="F45">
            <v>10000</v>
          </cell>
          <cell r="G45">
            <v>10000</v>
          </cell>
          <cell r="H45">
            <v>5094</v>
          </cell>
          <cell r="I45">
            <v>3298</v>
          </cell>
        </row>
        <row r="46">
          <cell r="F46">
            <v>870000</v>
          </cell>
          <cell r="G46">
            <v>884400</v>
          </cell>
          <cell r="H46">
            <v>412606.47</v>
          </cell>
          <cell r="I46">
            <v>354023.07</v>
          </cell>
        </row>
        <row r="71">
          <cell r="F71">
            <v>7160000</v>
          </cell>
          <cell r="G71">
            <v>7160000</v>
          </cell>
          <cell r="H71">
            <v>3437021</v>
          </cell>
          <cell r="I71">
            <v>3417145</v>
          </cell>
        </row>
        <row r="78">
          <cell r="F78">
            <v>2420000</v>
          </cell>
          <cell r="G78">
            <v>2420000</v>
          </cell>
          <cell r="H78">
            <v>1119688</v>
          </cell>
          <cell r="I78">
            <v>1117449</v>
          </cell>
        </row>
        <row r="81">
          <cell r="F81">
            <v>21000</v>
          </cell>
          <cell r="G81">
            <v>21000</v>
          </cell>
          <cell r="H81">
            <v>9816</v>
          </cell>
          <cell r="I81">
            <v>9405</v>
          </cell>
        </row>
        <row r="82">
          <cell r="F82">
            <v>340000</v>
          </cell>
          <cell r="G82">
            <v>340000</v>
          </cell>
          <cell r="H82">
            <v>117714</v>
          </cell>
          <cell r="I82">
            <v>123728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8">
          <cell r="F98">
            <v>2000</v>
          </cell>
          <cell r="G98">
            <v>2000</v>
          </cell>
          <cell r="H98">
            <v>0</v>
          </cell>
          <cell r="I98">
            <v>1886</v>
          </cell>
        </row>
        <row r="104">
          <cell r="F104">
            <v>415000</v>
          </cell>
          <cell r="G104">
            <v>415000</v>
          </cell>
          <cell r="H104">
            <v>195708</v>
          </cell>
          <cell r="I104">
            <v>195708</v>
          </cell>
        </row>
        <row r="108">
          <cell r="F108">
            <v>2000</v>
          </cell>
          <cell r="G108">
            <v>2000</v>
          </cell>
          <cell r="H108">
            <v>-1040</v>
          </cell>
          <cell r="I108">
            <v>-220</v>
          </cell>
        </row>
        <row r="119">
          <cell r="F119">
            <v>3000</v>
          </cell>
          <cell r="G119">
            <v>3000</v>
          </cell>
          <cell r="H119">
            <v>0</v>
          </cell>
          <cell r="I119">
            <v>0</v>
          </cell>
        </row>
        <row r="120">
          <cell r="F120">
            <v>70000</v>
          </cell>
          <cell r="G120">
            <v>97000</v>
          </cell>
          <cell r="H120">
            <v>19380.400000000001</v>
          </cell>
          <cell r="I120">
            <v>18628.349999999999</v>
          </cell>
        </row>
      </sheetData>
      <sheetData sheetId="2">
        <row r="8">
          <cell r="F8">
            <v>516000</v>
          </cell>
          <cell r="G8">
            <v>555400</v>
          </cell>
          <cell r="H8">
            <v>355951</v>
          </cell>
          <cell r="I8">
            <v>309925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8">
          <cell r="F28">
            <v>102000</v>
          </cell>
          <cell r="G28">
            <v>102000</v>
          </cell>
          <cell r="H28">
            <v>61137</v>
          </cell>
          <cell r="I28">
            <v>68873</v>
          </cell>
        </row>
        <row r="29">
          <cell r="F29">
            <v>2000</v>
          </cell>
          <cell r="G29">
            <v>7000</v>
          </cell>
          <cell r="H29">
            <v>6115</v>
          </cell>
          <cell r="I29">
            <v>325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45">
          <cell r="F45">
            <v>13160000</v>
          </cell>
          <cell r="G45">
            <v>13510000</v>
          </cell>
          <cell r="H45">
            <v>6580000</v>
          </cell>
          <cell r="I45">
            <v>6327500</v>
          </cell>
        </row>
      </sheetData>
      <sheetData sheetId="3"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KINO METRO 70 Prostějov, příspěvková organizace</v>
          </cell>
        </row>
        <row r="4">
          <cell r="C4" t="str">
            <v>Školní 3694/1, Prostějov, 79601</v>
          </cell>
        </row>
        <row r="5">
          <cell r="C5">
            <v>5592178</v>
          </cell>
        </row>
      </sheetData>
      <sheetData sheetId="1">
        <row r="7">
          <cell r="F7">
            <v>303000</v>
          </cell>
          <cell r="G7">
            <v>303000</v>
          </cell>
          <cell r="H7">
            <v>129615.72</v>
          </cell>
          <cell r="I7">
            <v>185469.26</v>
          </cell>
        </row>
        <row r="19">
          <cell r="F19">
            <v>1510000</v>
          </cell>
          <cell r="G19">
            <v>1510000</v>
          </cell>
          <cell r="H19">
            <v>570177.62</v>
          </cell>
          <cell r="I19">
            <v>735017.1</v>
          </cell>
        </row>
        <row r="23">
          <cell r="F23"/>
          <cell r="G23"/>
          <cell r="H23"/>
          <cell r="I23"/>
        </row>
        <row r="24">
          <cell r="F24">
            <v>10000</v>
          </cell>
          <cell r="G24">
            <v>16956</v>
          </cell>
          <cell r="H24">
            <v>10806</v>
          </cell>
          <cell r="I24">
            <v>11647</v>
          </cell>
        </row>
        <row r="30">
          <cell r="F30">
            <v>35000</v>
          </cell>
          <cell r="G30">
            <v>35000</v>
          </cell>
          <cell r="H30">
            <v>16139</v>
          </cell>
          <cell r="I30">
            <v>12632</v>
          </cell>
        </row>
        <row r="34">
          <cell r="F34">
            <v>15000</v>
          </cell>
          <cell r="G34">
            <v>16308</v>
          </cell>
          <cell r="H34">
            <v>4976</v>
          </cell>
          <cell r="I34">
            <v>176</v>
          </cell>
        </row>
        <row r="35">
          <cell r="F35">
            <v>5377093</v>
          </cell>
          <cell r="G35">
            <v>5357593</v>
          </cell>
          <cell r="H35">
            <v>2315995.6599999997</v>
          </cell>
          <cell r="I35">
            <v>2141279.88</v>
          </cell>
        </row>
        <row r="56">
          <cell r="F56">
            <v>3976620</v>
          </cell>
          <cell r="G56">
            <v>4056620</v>
          </cell>
          <cell r="H56">
            <v>1928332</v>
          </cell>
          <cell r="I56">
            <v>1623941</v>
          </cell>
        </row>
        <row r="62">
          <cell r="F62">
            <v>1351369</v>
          </cell>
          <cell r="G62">
            <v>1291369</v>
          </cell>
          <cell r="H62">
            <v>522079</v>
          </cell>
          <cell r="I62">
            <v>454373</v>
          </cell>
        </row>
        <row r="65">
          <cell r="F65">
            <v>10000</v>
          </cell>
          <cell r="G65">
            <v>10000</v>
          </cell>
          <cell r="H65">
            <v>4880</v>
          </cell>
          <cell r="I65">
            <v>2049</v>
          </cell>
        </row>
        <row r="66">
          <cell r="F66">
            <v>108011</v>
          </cell>
          <cell r="G66">
            <v>136011</v>
          </cell>
          <cell r="H66">
            <v>51167</v>
          </cell>
          <cell r="I66">
            <v>40902</v>
          </cell>
        </row>
        <row r="72">
          <cell r="F72">
            <v>0</v>
          </cell>
          <cell r="G72"/>
          <cell r="H72">
            <v>0</v>
          </cell>
          <cell r="I72">
            <v>0</v>
          </cell>
        </row>
        <row r="73">
          <cell r="F73">
            <v>0</v>
          </cell>
          <cell r="G73">
            <v>1000</v>
          </cell>
          <cell r="H73">
            <v>1000</v>
          </cell>
          <cell r="I73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7200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1000</v>
          </cell>
          <cell r="G83">
            <v>1000</v>
          </cell>
          <cell r="H83">
            <v>0.13</v>
          </cell>
          <cell r="I83">
            <v>1558.49</v>
          </cell>
        </row>
        <row r="89">
          <cell r="F89">
            <v>1592907</v>
          </cell>
          <cell r="G89">
            <v>1592907</v>
          </cell>
          <cell r="H89">
            <v>804608</v>
          </cell>
          <cell r="I89">
            <v>517430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F105">
            <v>10000</v>
          </cell>
          <cell r="G105">
            <v>34995</v>
          </cell>
          <cell r="H105">
            <v>33429.699999999997</v>
          </cell>
          <cell r="I105">
            <v>27180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1708.04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</sheetData>
      <sheetData sheetId="2">
        <row r="7">
          <cell r="F7"/>
          <cell r="G7"/>
          <cell r="H7"/>
          <cell r="I7"/>
        </row>
        <row r="8">
          <cell r="F8">
            <v>6950000</v>
          </cell>
          <cell r="G8">
            <v>6998000</v>
          </cell>
          <cell r="H8">
            <v>2965132</v>
          </cell>
          <cell r="I8">
            <v>2962371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F24">
            <v>0</v>
          </cell>
          <cell r="G24">
            <v>6956</v>
          </cell>
          <cell r="H24">
            <v>6956</v>
          </cell>
          <cell r="I24">
            <v>4679</v>
          </cell>
        </row>
        <row r="30">
          <cell r="F30">
            <v>0</v>
          </cell>
          <cell r="G30">
            <v>7803</v>
          </cell>
          <cell r="H30">
            <v>7803</v>
          </cell>
          <cell r="I30">
            <v>34739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473.45</v>
          </cell>
        </row>
        <row r="37">
          <cell r="F37">
            <v>7350000</v>
          </cell>
          <cell r="G37">
            <v>7350000</v>
          </cell>
          <cell r="H37">
            <v>3675000</v>
          </cell>
          <cell r="I37">
            <v>3420000</v>
          </cell>
        </row>
        <row r="43">
          <cell r="F43"/>
          <cell r="G43"/>
          <cell r="H43"/>
          <cell r="I43"/>
        </row>
      </sheetData>
      <sheetData sheetId="3">
        <row r="7">
          <cell r="F7">
            <v>1364763</v>
          </cell>
          <cell r="G7">
            <v>1364763</v>
          </cell>
          <cell r="H7">
            <v>427714.05</v>
          </cell>
          <cell r="I7">
            <v>520712.51000000007</v>
          </cell>
        </row>
        <row r="21">
          <cell r="F21">
            <v>75000</v>
          </cell>
          <cell r="G21">
            <v>75000</v>
          </cell>
          <cell r="H21">
            <v>13422.779999999999</v>
          </cell>
          <cell r="I21">
            <v>0</v>
          </cell>
        </row>
        <row r="25">
          <cell r="F25"/>
          <cell r="G25"/>
          <cell r="H25">
            <v>0</v>
          </cell>
          <cell r="I25"/>
        </row>
        <row r="26">
          <cell r="F26">
            <v>500</v>
          </cell>
          <cell r="G26">
            <v>500</v>
          </cell>
          <cell r="H26">
            <v>0</v>
          </cell>
          <cell r="I26">
            <v>0</v>
          </cell>
        </row>
        <row r="32">
          <cell r="F32">
            <v>5000</v>
          </cell>
          <cell r="G32">
            <v>5000</v>
          </cell>
          <cell r="H32">
            <v>3879</v>
          </cell>
          <cell r="I32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43300</v>
          </cell>
          <cell r="G37">
            <v>53345</v>
          </cell>
          <cell r="H37">
            <v>21195</v>
          </cell>
          <cell r="I37">
            <v>6948.76</v>
          </cell>
        </row>
        <row r="58">
          <cell r="F58">
            <v>752700</v>
          </cell>
          <cell r="G58">
            <v>827700</v>
          </cell>
          <cell r="H58">
            <v>378634</v>
          </cell>
          <cell r="I58">
            <v>270521</v>
          </cell>
        </row>
        <row r="63">
          <cell r="F63">
            <v>140200</v>
          </cell>
          <cell r="G63">
            <v>140200</v>
          </cell>
          <cell r="H63">
            <v>62472</v>
          </cell>
          <cell r="I63">
            <v>22862</v>
          </cell>
        </row>
        <row r="66">
          <cell r="F66">
            <v>0</v>
          </cell>
          <cell r="G66"/>
          <cell r="H66"/>
          <cell r="I66"/>
        </row>
        <row r="67">
          <cell r="F67">
            <v>21000</v>
          </cell>
          <cell r="G67">
            <v>26000</v>
          </cell>
          <cell r="H67">
            <v>10681</v>
          </cell>
          <cell r="I67">
            <v>7570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2.35</v>
          </cell>
          <cell r="I83">
            <v>5.66</v>
          </cell>
        </row>
        <row r="89">
          <cell r="F89">
            <v>127237</v>
          </cell>
          <cell r="G89">
            <v>127237</v>
          </cell>
          <cell r="H89">
            <v>63612</v>
          </cell>
          <cell r="I89">
            <v>66954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</sheetData>
      <sheetData sheetId="4">
        <row r="7">
          <cell r="F7"/>
          <cell r="G7"/>
          <cell r="H7"/>
          <cell r="I7"/>
        </row>
        <row r="8">
          <cell r="F8">
            <v>2370000</v>
          </cell>
          <cell r="G8">
            <v>2370000</v>
          </cell>
          <cell r="H8">
            <v>742712.57</v>
          </cell>
          <cell r="I8">
            <v>802420.43</v>
          </cell>
        </row>
        <row r="18">
          <cell r="F18">
            <v>200000</v>
          </cell>
          <cell r="G18">
            <v>200000</v>
          </cell>
          <cell r="H18">
            <v>151652.89000000001</v>
          </cell>
          <cell r="I18">
            <v>115306.14</v>
          </cell>
        </row>
        <row r="23">
          <cell r="F23">
            <v>0</v>
          </cell>
          <cell r="G23"/>
          <cell r="H23">
            <v>0</v>
          </cell>
          <cell r="I23">
            <v>0</v>
          </cell>
        </row>
        <row r="24">
          <cell r="F24">
            <v>0</v>
          </cell>
          <cell r="G24"/>
          <cell r="H24">
            <v>0</v>
          </cell>
          <cell r="I24">
            <v>0</v>
          </cell>
        </row>
        <row r="25">
          <cell r="F25">
            <v>0</v>
          </cell>
          <cell r="G25"/>
          <cell r="H25">
            <v>0</v>
          </cell>
          <cell r="I25">
            <v>0</v>
          </cell>
        </row>
        <row r="26">
          <cell r="F26">
            <v>0</v>
          </cell>
          <cell r="G26"/>
          <cell r="H26">
            <v>0</v>
          </cell>
          <cell r="I26">
            <v>0</v>
          </cell>
        </row>
        <row r="27">
          <cell r="F27">
            <v>0</v>
          </cell>
          <cell r="G27"/>
          <cell r="H27">
            <v>0</v>
          </cell>
          <cell r="I27">
            <v>0</v>
          </cell>
        </row>
        <row r="28">
          <cell r="F28">
            <v>0</v>
          </cell>
          <cell r="G28"/>
          <cell r="H28">
            <v>0</v>
          </cell>
          <cell r="I28">
            <v>0</v>
          </cell>
        </row>
        <row r="29">
          <cell r="F29">
            <v>0</v>
          </cell>
          <cell r="G29"/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0</v>
          </cell>
          <cell r="G36">
            <v>90045</v>
          </cell>
          <cell r="H36">
            <v>90045</v>
          </cell>
          <cell r="I36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Dětská skupina Jesle Prostějov, příspěvková organizace</v>
          </cell>
        </row>
        <row r="4">
          <cell r="C4" t="str">
            <v>sídl. Svobody 3577/78, 796 01 Prostějov</v>
          </cell>
        </row>
        <row r="5">
          <cell r="C5">
            <v>47920360</v>
          </cell>
        </row>
      </sheetData>
      <sheetData sheetId="1">
        <row r="7">
          <cell r="F7">
            <v>103274</v>
          </cell>
          <cell r="G7">
            <v>100274</v>
          </cell>
          <cell r="H7">
            <v>54539.040000000001</v>
          </cell>
          <cell r="I7">
            <v>20743</v>
          </cell>
        </row>
        <row r="28">
          <cell r="F28">
            <v>500270</v>
          </cell>
          <cell r="G28">
            <v>500270</v>
          </cell>
          <cell r="H28">
            <v>188865</v>
          </cell>
          <cell r="I28">
            <v>250893</v>
          </cell>
        </row>
        <row r="34">
          <cell r="F34">
            <v>0</v>
          </cell>
          <cell r="G34">
            <v>0</v>
          </cell>
          <cell r="H34">
            <v>0</v>
          </cell>
        </row>
        <row r="35">
          <cell r="F35">
            <v>60000</v>
          </cell>
          <cell r="G35">
            <v>4000</v>
          </cell>
          <cell r="H35">
            <v>2104</v>
          </cell>
          <cell r="I35">
            <v>1510</v>
          </cell>
        </row>
        <row r="41">
          <cell r="F41">
            <v>2400</v>
          </cell>
          <cell r="G41">
            <v>2400</v>
          </cell>
          <cell r="H41">
            <v>248</v>
          </cell>
          <cell r="I41">
            <v>0</v>
          </cell>
        </row>
        <row r="45">
          <cell r="F45">
            <v>1572</v>
          </cell>
          <cell r="G45">
            <v>1572</v>
          </cell>
          <cell r="H45">
            <v>931</v>
          </cell>
          <cell r="I45">
            <v>739</v>
          </cell>
        </row>
        <row r="46">
          <cell r="F46">
            <v>395000</v>
          </cell>
          <cell r="G46">
            <v>376200</v>
          </cell>
          <cell r="H46">
            <v>185831.37</v>
          </cell>
          <cell r="I46">
            <v>180127.22</v>
          </cell>
        </row>
        <row r="71">
          <cell r="F71">
            <v>681415</v>
          </cell>
          <cell r="G71">
            <v>698747</v>
          </cell>
          <cell r="H71">
            <v>348915</v>
          </cell>
          <cell r="I71">
            <v>451893</v>
          </cell>
        </row>
        <row r="78">
          <cell r="F78">
            <v>218760</v>
          </cell>
          <cell r="G78">
            <v>224618</v>
          </cell>
          <cell r="H78">
            <v>112546</v>
          </cell>
          <cell r="I78">
            <v>147719</v>
          </cell>
        </row>
        <row r="81">
          <cell r="F81">
            <v>2717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36445</v>
          </cell>
          <cell r="G82">
            <v>15972</v>
          </cell>
          <cell r="H82">
            <v>6335</v>
          </cell>
          <cell r="I82">
            <v>13952</v>
          </cell>
        </row>
        <row r="87">
          <cell r="G87">
            <v>0</v>
          </cell>
          <cell r="H87">
            <v>0</v>
          </cell>
          <cell r="I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F98">
            <v>1571</v>
          </cell>
          <cell r="G98">
            <v>371</v>
          </cell>
          <cell r="H98">
            <v>0</v>
          </cell>
          <cell r="I98">
            <v>1200</v>
          </cell>
        </row>
        <row r="104">
          <cell r="F104">
            <v>12828</v>
          </cell>
          <cell r="G104">
            <v>12828</v>
          </cell>
          <cell r="H104">
            <v>6414</v>
          </cell>
          <cell r="I104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F120">
            <v>50000</v>
          </cell>
          <cell r="G120">
            <v>149000</v>
          </cell>
          <cell r="H120">
            <v>78228.210000000006</v>
          </cell>
          <cell r="I120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</sheetData>
      <sheetData sheetId="2">
        <row r="8">
          <cell r="F8">
            <v>833000</v>
          </cell>
          <cell r="G8">
            <v>853000</v>
          </cell>
          <cell r="H8">
            <v>475169</v>
          </cell>
          <cell r="I8">
            <v>492314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1233252</v>
          </cell>
          <cell r="G45">
            <v>1233252</v>
          </cell>
          <cell r="H45">
            <v>616626</v>
          </cell>
          <cell r="I45">
            <v>678142.76</v>
          </cell>
        </row>
      </sheetData>
      <sheetData sheetId="3"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Mateřská škola Prostějov, příspěvková organizace,</v>
          </cell>
        </row>
        <row r="4">
          <cell r="C4" t="str">
            <v>ul. Šárka 4a, 796 01 Prostějov</v>
          </cell>
        </row>
        <row r="5">
          <cell r="C5">
            <v>47922435</v>
          </cell>
        </row>
      </sheetData>
      <sheetData sheetId="1">
        <row r="7">
          <cell r="F7">
            <v>1240600</v>
          </cell>
          <cell r="G7">
            <v>1291271.1499999999</v>
          </cell>
          <cell r="H7">
            <v>671477.7300000001</v>
          </cell>
          <cell r="I7">
            <v>536358.42999999993</v>
          </cell>
        </row>
        <row r="28">
          <cell r="F28">
            <v>1451720</v>
          </cell>
          <cell r="G28">
            <v>1451720</v>
          </cell>
          <cell r="H28">
            <v>831707.48</v>
          </cell>
          <cell r="I28">
            <v>815404.63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F35">
            <v>200000</v>
          </cell>
          <cell r="G35">
            <v>200000</v>
          </cell>
          <cell r="H35">
            <v>72503.75</v>
          </cell>
          <cell r="I35">
            <v>63049.06</v>
          </cell>
        </row>
        <row r="41">
          <cell r="F41">
            <v>5000</v>
          </cell>
          <cell r="G41">
            <v>5000</v>
          </cell>
          <cell r="H41">
            <v>0</v>
          </cell>
          <cell r="I41">
            <v>0</v>
          </cell>
        </row>
        <row r="45">
          <cell r="F45">
            <v>3000</v>
          </cell>
          <cell r="G45">
            <v>3000</v>
          </cell>
          <cell r="H45">
            <v>443</v>
          </cell>
          <cell r="I45">
            <v>1313</v>
          </cell>
        </row>
        <row r="46">
          <cell r="F46">
            <v>786071</v>
          </cell>
          <cell r="G46">
            <v>1029086.65</v>
          </cell>
          <cell r="H46">
            <v>763851.07000000007</v>
          </cell>
          <cell r="I46">
            <v>297941.82999999996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8">
          <cell r="F78">
            <v>8788</v>
          </cell>
          <cell r="G78">
            <v>8788</v>
          </cell>
          <cell r="H78">
            <v>4394</v>
          </cell>
          <cell r="I78">
            <v>3718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2000</v>
          </cell>
          <cell r="G82">
            <v>2000</v>
          </cell>
          <cell r="H82">
            <v>2350</v>
          </cell>
          <cell r="I82">
            <v>1200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F98">
            <v>1000</v>
          </cell>
          <cell r="G98">
            <v>2000</v>
          </cell>
          <cell r="H98">
            <v>908</v>
          </cell>
          <cell r="I98">
            <v>924</v>
          </cell>
        </row>
        <row r="104">
          <cell r="F104">
            <v>888541</v>
          </cell>
          <cell r="G104">
            <v>914562</v>
          </cell>
          <cell r="H104">
            <v>465790</v>
          </cell>
          <cell r="I104">
            <v>468192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F120">
            <v>85000</v>
          </cell>
          <cell r="G120">
            <v>340048.4</v>
          </cell>
          <cell r="H120">
            <v>265605.40000000002</v>
          </cell>
          <cell r="I120">
            <v>10075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</sheetData>
      <sheetData sheetId="2">
        <row r="8">
          <cell r="F8">
            <v>1510000</v>
          </cell>
          <cell r="G8">
            <v>1479296</v>
          </cell>
          <cell r="H8">
            <v>848881</v>
          </cell>
          <cell r="I8">
            <v>817359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80933</v>
          </cell>
          <cell r="H31">
            <v>80933</v>
          </cell>
          <cell r="I31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3161720</v>
          </cell>
          <cell r="G45">
            <v>3687247.2</v>
          </cell>
          <cell r="H45">
            <v>2106387.2000000002</v>
          </cell>
          <cell r="I45">
            <v>1555860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</sheetData>
      <sheetData sheetId="3"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Mateřská škola Prostějov, Partyzánská ul. 34</v>
          </cell>
        </row>
        <row r="4">
          <cell r="C4" t="str">
            <v>Partyzánská 34, 796 01 Prostějov</v>
          </cell>
        </row>
        <row r="5">
          <cell r="C5">
            <v>47922427</v>
          </cell>
        </row>
      </sheetData>
      <sheetData sheetId="1">
        <row r="7">
          <cell r="F7">
            <v>2056918</v>
          </cell>
          <cell r="G7">
            <v>2056918</v>
          </cell>
          <cell r="H7">
            <v>946026.8</v>
          </cell>
          <cell r="I7">
            <v>1066342.2799999998</v>
          </cell>
        </row>
        <row r="28">
          <cell r="F28">
            <v>2033000</v>
          </cell>
          <cell r="G28">
            <v>2033000</v>
          </cell>
          <cell r="H28">
            <v>1142142.3699999999</v>
          </cell>
          <cell r="I28">
            <v>1356068.67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F35">
            <v>1158000</v>
          </cell>
          <cell r="G35">
            <v>1958000</v>
          </cell>
          <cell r="H35">
            <v>236436</v>
          </cell>
          <cell r="I35">
            <v>219342.97</v>
          </cell>
        </row>
        <row r="41">
          <cell r="F41">
            <v>2000</v>
          </cell>
          <cell r="G41">
            <v>2000</v>
          </cell>
          <cell r="H41">
            <v>0</v>
          </cell>
          <cell r="I41">
            <v>0</v>
          </cell>
        </row>
        <row r="45">
          <cell r="F45">
            <v>1000</v>
          </cell>
          <cell r="G45">
            <v>1000</v>
          </cell>
          <cell r="H45">
            <v>0</v>
          </cell>
          <cell r="I45">
            <v>0</v>
          </cell>
        </row>
        <row r="46">
          <cell r="F46">
            <v>670000</v>
          </cell>
          <cell r="G46">
            <v>670000</v>
          </cell>
          <cell r="H46">
            <v>366494.23</v>
          </cell>
          <cell r="I46">
            <v>297404.03000000003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500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169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2000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F98">
            <v>7000</v>
          </cell>
          <cell r="G98">
            <v>7000</v>
          </cell>
          <cell r="H98">
            <v>0</v>
          </cell>
          <cell r="I98">
            <v>1250</v>
          </cell>
        </row>
        <row r="104">
          <cell r="F104">
            <v>987937</v>
          </cell>
          <cell r="G104">
            <v>987937</v>
          </cell>
          <cell r="H104">
            <v>521780</v>
          </cell>
          <cell r="I104">
            <v>480588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F120">
            <v>150000</v>
          </cell>
          <cell r="G120">
            <v>350000</v>
          </cell>
          <cell r="H120">
            <v>278035.7</v>
          </cell>
          <cell r="I120">
            <v>69580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</sheetData>
      <sheetData sheetId="2">
        <row r="8">
          <cell r="F8">
            <v>2800000</v>
          </cell>
          <cell r="G8">
            <v>2800000</v>
          </cell>
          <cell r="H8">
            <v>1451154</v>
          </cell>
          <cell r="I8">
            <v>1446088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200000</v>
          </cell>
          <cell r="H31">
            <v>114165.75</v>
          </cell>
          <cell r="I31">
            <v>2669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4265855</v>
          </cell>
          <cell r="G45">
            <v>5065855</v>
          </cell>
          <cell r="H45">
            <v>2132925</v>
          </cell>
          <cell r="I45">
            <v>2507927.5</v>
          </cell>
        </row>
      </sheetData>
      <sheetData sheetId="3"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18">
          <cell r="F18">
            <v>6000</v>
          </cell>
          <cell r="G18">
            <v>6000</v>
          </cell>
          <cell r="H18">
            <v>6000</v>
          </cell>
          <cell r="I18">
            <v>6000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Mateřská škola Prostějov, Smetanova ul.24, příspěvková organizace</v>
          </cell>
        </row>
        <row r="4">
          <cell r="C4" t="str">
            <v>Smetanova ul.24,798 11 Prostějov</v>
          </cell>
        </row>
        <row r="5">
          <cell r="C5">
            <v>70287431</v>
          </cell>
        </row>
      </sheetData>
      <sheetData sheetId="1">
        <row r="7">
          <cell r="F7">
            <v>3966000</v>
          </cell>
          <cell r="G7">
            <v>3980000</v>
          </cell>
          <cell r="H7">
            <v>2782963.9899999998</v>
          </cell>
          <cell r="I7">
            <v>2714462.2499999995</v>
          </cell>
        </row>
        <row r="28">
          <cell r="F28">
            <v>933169</v>
          </cell>
          <cell r="G28">
            <v>933169</v>
          </cell>
          <cell r="H28">
            <v>576931.97</v>
          </cell>
          <cell r="I28">
            <v>626158.05000000005</v>
          </cell>
        </row>
        <row r="35">
          <cell r="F35">
            <v>276279</v>
          </cell>
          <cell r="G35">
            <v>256279</v>
          </cell>
          <cell r="H35">
            <v>71513.2</v>
          </cell>
          <cell r="I35">
            <v>69024.61</v>
          </cell>
        </row>
        <row r="42">
          <cell r="F42">
            <v>3000</v>
          </cell>
          <cell r="G42">
            <v>3250</v>
          </cell>
          <cell r="H42">
            <v>924</v>
          </cell>
          <cell r="I42">
            <v>836</v>
          </cell>
        </row>
        <row r="47">
          <cell r="F47">
            <v>447000</v>
          </cell>
          <cell r="G47">
            <v>467000</v>
          </cell>
          <cell r="H47">
            <v>240666.06</v>
          </cell>
          <cell r="I47">
            <v>225982.77000000002</v>
          </cell>
        </row>
        <row r="72">
          <cell r="F72">
            <v>294000</v>
          </cell>
          <cell r="G72">
            <v>297000</v>
          </cell>
          <cell r="H72">
            <v>142384</v>
          </cell>
          <cell r="I72">
            <v>140987</v>
          </cell>
        </row>
        <row r="80">
          <cell r="F80">
            <v>100000</v>
          </cell>
          <cell r="G80">
            <v>100010</v>
          </cell>
          <cell r="H80">
            <v>46909.42</v>
          </cell>
          <cell r="I80">
            <v>44409.55</v>
          </cell>
        </row>
        <row r="85">
          <cell r="F85">
            <v>0</v>
          </cell>
          <cell r="G85">
            <v>1000</v>
          </cell>
          <cell r="H85">
            <v>570.28</v>
          </cell>
          <cell r="I85">
            <v>551.80999999999995</v>
          </cell>
        </row>
        <row r="86">
          <cell r="F86">
            <v>32800</v>
          </cell>
          <cell r="G86">
            <v>32800</v>
          </cell>
          <cell r="H86">
            <v>3554.42</v>
          </cell>
          <cell r="I86">
            <v>8095.74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100">
          <cell r="I100">
            <v>0</v>
          </cell>
        </row>
        <row r="102">
          <cell r="F102">
            <v>28738</v>
          </cell>
          <cell r="G102">
            <v>28738</v>
          </cell>
          <cell r="H102">
            <v>12816</v>
          </cell>
          <cell r="I102">
            <v>738</v>
          </cell>
        </row>
        <row r="108">
          <cell r="F108">
            <v>776295</v>
          </cell>
          <cell r="G108">
            <v>776295</v>
          </cell>
          <cell r="H108">
            <v>454193</v>
          </cell>
          <cell r="I108">
            <v>325048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24">
          <cell r="F124">
            <v>142000</v>
          </cell>
          <cell r="G124">
            <v>142000</v>
          </cell>
          <cell r="H124">
            <v>50370</v>
          </cell>
          <cell r="I124">
            <v>94452.68</v>
          </cell>
        </row>
      </sheetData>
      <sheetData sheetId="2">
        <row r="8">
          <cell r="F8">
            <v>3790000</v>
          </cell>
          <cell r="G8">
            <v>3790000</v>
          </cell>
          <cell r="H8">
            <v>2889072</v>
          </cell>
          <cell r="I8">
            <v>2748385.5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31">
          <cell r="F31">
            <v>0</v>
          </cell>
          <cell r="G31">
            <v>4010</v>
          </cell>
          <cell r="H31">
            <v>4010</v>
          </cell>
          <cell r="I31">
            <v>6690</v>
          </cell>
        </row>
        <row r="37">
          <cell r="F37">
            <v>0</v>
          </cell>
          <cell r="G37">
            <v>14250</v>
          </cell>
          <cell r="H37">
            <v>14250</v>
          </cell>
          <cell r="I37">
            <v>250</v>
          </cell>
        </row>
        <row r="45">
          <cell r="F45">
            <v>3209281</v>
          </cell>
          <cell r="G45">
            <v>3209281</v>
          </cell>
          <cell r="H45">
            <v>1638528</v>
          </cell>
          <cell r="I45">
            <v>1573960</v>
          </cell>
        </row>
      </sheetData>
      <sheetData sheetId="3"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8">
          <cell r="F28">
            <v>3000</v>
          </cell>
          <cell r="G28">
            <v>3000</v>
          </cell>
          <cell r="H28">
            <v>0</v>
          </cell>
          <cell r="I28">
            <v>3200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9">
          <cell r="F39">
            <v>2000</v>
          </cell>
          <cell r="G39">
            <v>2000</v>
          </cell>
          <cell r="H39">
            <v>0</v>
          </cell>
          <cell r="I39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4">
          <cell r="F94">
            <v>5640</v>
          </cell>
          <cell r="G94">
            <v>5640</v>
          </cell>
          <cell r="H94">
            <v>2820</v>
          </cell>
          <cell r="I94">
            <v>2820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18">
          <cell r="F18">
            <v>57898</v>
          </cell>
          <cell r="G18">
            <v>57898</v>
          </cell>
          <cell r="H18">
            <v>30298</v>
          </cell>
          <cell r="I18">
            <v>30298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Mateřská škola Prostějov, příspěvková organizace,</v>
          </cell>
        </row>
        <row r="4">
          <cell r="C4" t="str">
            <v>Moravská ul. 30, 796 01 Prostějov</v>
          </cell>
        </row>
        <row r="5">
          <cell r="C5">
            <v>70982945</v>
          </cell>
        </row>
      </sheetData>
      <sheetData sheetId="1">
        <row r="7">
          <cell r="F7">
            <v>285000</v>
          </cell>
          <cell r="G7">
            <v>261120</v>
          </cell>
          <cell r="H7">
            <v>126749.8</v>
          </cell>
          <cell r="I7">
            <v>98519.1</v>
          </cell>
        </row>
        <row r="28">
          <cell r="F28">
            <v>640000</v>
          </cell>
          <cell r="G28">
            <v>640000</v>
          </cell>
          <cell r="H28">
            <v>352859.73</v>
          </cell>
          <cell r="I28">
            <v>223892.66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F35">
            <v>290000</v>
          </cell>
          <cell r="G35">
            <v>290000</v>
          </cell>
          <cell r="H35">
            <v>48716.5</v>
          </cell>
          <cell r="I35">
            <v>159234</v>
          </cell>
        </row>
        <row r="41">
          <cell r="F41">
            <v>18000</v>
          </cell>
          <cell r="G41">
            <v>18000</v>
          </cell>
          <cell r="H41">
            <v>328</v>
          </cell>
          <cell r="I41">
            <v>711</v>
          </cell>
        </row>
        <row r="45">
          <cell r="F45">
            <v>1520</v>
          </cell>
          <cell r="G45">
            <v>1520</v>
          </cell>
          <cell r="H45">
            <v>224</v>
          </cell>
          <cell r="I45">
            <v>410</v>
          </cell>
        </row>
        <row r="46">
          <cell r="F46">
            <v>530300</v>
          </cell>
          <cell r="G46">
            <v>448800</v>
          </cell>
          <cell r="H46">
            <v>174636.63</v>
          </cell>
          <cell r="I46">
            <v>196133.44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35000</v>
          </cell>
          <cell r="G82">
            <v>35000</v>
          </cell>
          <cell r="H82">
            <v>13250</v>
          </cell>
          <cell r="I82">
            <v>10845</v>
          </cell>
        </row>
        <row r="87">
          <cell r="F87">
            <v>0</v>
          </cell>
          <cell r="I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F98">
            <v>12000</v>
          </cell>
          <cell r="G98">
            <v>12000</v>
          </cell>
          <cell r="H98">
            <v>0</v>
          </cell>
          <cell r="I98">
            <v>2049</v>
          </cell>
        </row>
        <row r="104">
          <cell r="F104">
            <v>241310</v>
          </cell>
          <cell r="G104">
            <v>285920</v>
          </cell>
          <cell r="H104">
            <v>142964</v>
          </cell>
          <cell r="I104">
            <v>106401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F120">
            <v>118000</v>
          </cell>
          <cell r="G120">
            <v>250000</v>
          </cell>
          <cell r="H120">
            <v>145100</v>
          </cell>
          <cell r="I120">
            <v>50474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</sheetData>
      <sheetData sheetId="2">
        <row r="7">
          <cell r="I7">
            <v>0</v>
          </cell>
        </row>
        <row r="8">
          <cell r="F8">
            <v>537200</v>
          </cell>
          <cell r="G8">
            <v>537200</v>
          </cell>
          <cell r="H8">
            <v>317220</v>
          </cell>
          <cell r="I8">
            <v>272350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F29">
            <v>0</v>
          </cell>
          <cell r="G29">
            <v>1500</v>
          </cell>
          <cell r="H29">
            <v>880</v>
          </cell>
          <cell r="I29">
            <v>440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25400</v>
          </cell>
          <cell r="H31">
            <v>25400</v>
          </cell>
          <cell r="I31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6833</v>
          </cell>
        </row>
        <row r="44">
          <cell r="F44">
            <v>300</v>
          </cell>
          <cell r="G44">
            <v>20</v>
          </cell>
          <cell r="H44">
            <v>8.39</v>
          </cell>
          <cell r="I44">
            <v>8.57</v>
          </cell>
        </row>
        <row r="45">
          <cell r="F45">
            <v>1633630</v>
          </cell>
          <cell r="G45">
            <v>1678240</v>
          </cell>
          <cell r="H45">
            <v>861426</v>
          </cell>
          <cell r="I45">
            <v>856895</v>
          </cell>
        </row>
      </sheetData>
      <sheetData sheetId="3"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10">
          <cell r="F110">
            <v>10000</v>
          </cell>
          <cell r="G110">
            <v>10000</v>
          </cell>
          <cell r="H110">
            <v>0</v>
          </cell>
          <cell r="I110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18">
          <cell r="F18">
            <v>15000</v>
          </cell>
          <cell r="G18">
            <v>15000</v>
          </cell>
          <cell r="H18">
            <v>0</v>
          </cell>
          <cell r="I18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Základní škola a mateřská škola Prostějov, Palackého tř. 14</v>
          </cell>
        </row>
        <row r="4">
          <cell r="C4" t="str">
            <v>Palackého 152/14, 796 01 Prostějov</v>
          </cell>
        </row>
        <row r="5">
          <cell r="C5">
            <v>47922486</v>
          </cell>
        </row>
      </sheetData>
      <sheetData sheetId="1">
        <row r="7">
          <cell r="F7">
            <v>912020</v>
          </cell>
          <cell r="G7">
            <v>1021132.96</v>
          </cell>
          <cell r="H7">
            <v>294597.46000000002</v>
          </cell>
          <cell r="I7">
            <v>198264.95</v>
          </cell>
        </row>
        <row r="28">
          <cell r="F28">
            <v>4800000</v>
          </cell>
          <cell r="G28">
            <v>4800000</v>
          </cell>
          <cell r="H28">
            <v>2490885.17</v>
          </cell>
          <cell r="I28">
            <v>3229133.77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F35">
            <v>1350000</v>
          </cell>
          <cell r="G35">
            <v>2735564</v>
          </cell>
          <cell r="H35">
            <v>1527608.87</v>
          </cell>
          <cell r="I35">
            <v>191811.47</v>
          </cell>
        </row>
        <row r="41">
          <cell r="F41">
            <v>5000</v>
          </cell>
          <cell r="G41">
            <v>5000</v>
          </cell>
          <cell r="H41">
            <v>263</v>
          </cell>
          <cell r="I41">
            <v>5510</v>
          </cell>
        </row>
        <row r="45">
          <cell r="F45">
            <v>25000</v>
          </cell>
          <cell r="G45">
            <v>25000</v>
          </cell>
          <cell r="H45">
            <v>2905</v>
          </cell>
          <cell r="I45">
            <v>2129</v>
          </cell>
        </row>
        <row r="46">
          <cell r="F46">
            <v>1000000</v>
          </cell>
          <cell r="G46">
            <v>1661085.28</v>
          </cell>
          <cell r="H46">
            <v>1117706.51</v>
          </cell>
          <cell r="I46">
            <v>797894.6</v>
          </cell>
        </row>
        <row r="71">
          <cell r="F71">
            <v>327680</v>
          </cell>
          <cell r="G71">
            <v>327680</v>
          </cell>
          <cell r="H71">
            <v>195395</v>
          </cell>
          <cell r="I71">
            <v>157310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15000</v>
          </cell>
          <cell r="G82">
            <v>15000</v>
          </cell>
          <cell r="H82">
            <v>0</v>
          </cell>
          <cell r="I82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F93">
            <v>0</v>
          </cell>
          <cell r="G93">
            <v>16493</v>
          </cell>
          <cell r="H93">
            <v>16493</v>
          </cell>
          <cell r="I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F98">
            <v>51300</v>
          </cell>
          <cell r="G98">
            <v>57420</v>
          </cell>
          <cell r="H98">
            <v>6120</v>
          </cell>
          <cell r="I98">
            <v>1256</v>
          </cell>
        </row>
        <row r="104">
          <cell r="F104">
            <v>1500000</v>
          </cell>
          <cell r="G104">
            <v>1697118</v>
          </cell>
          <cell r="H104">
            <v>943301</v>
          </cell>
          <cell r="I104">
            <v>753810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F120">
            <v>300000</v>
          </cell>
          <cell r="G120">
            <v>6562391.2999999998</v>
          </cell>
          <cell r="H120">
            <v>6282270.2999999998</v>
          </cell>
          <cell r="I120">
            <v>61723.34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</sheetData>
      <sheetData sheetId="2">
        <row r="8">
          <cell r="F8">
            <v>545000</v>
          </cell>
          <cell r="G8">
            <v>545300</v>
          </cell>
          <cell r="H8">
            <v>343600</v>
          </cell>
          <cell r="I8">
            <v>378700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6120</v>
          </cell>
          <cell r="H31">
            <v>6120</v>
          </cell>
          <cell r="I31">
            <v>0</v>
          </cell>
        </row>
        <row r="37">
          <cell r="F37">
            <v>0</v>
          </cell>
          <cell r="G37">
            <v>16493.25</v>
          </cell>
          <cell r="H37">
            <v>16493.25</v>
          </cell>
          <cell r="I37">
            <v>39900</v>
          </cell>
        </row>
        <row r="44">
          <cell r="F44">
            <v>1000</v>
          </cell>
          <cell r="G44">
            <v>1125.03</v>
          </cell>
          <cell r="H44">
            <v>1125.03</v>
          </cell>
          <cell r="I44">
            <v>457.74</v>
          </cell>
        </row>
        <row r="45">
          <cell r="F45">
            <v>9740000</v>
          </cell>
          <cell r="G45">
            <v>18354846.259999998</v>
          </cell>
          <cell r="H45">
            <v>12680207.029999999</v>
          </cell>
          <cell r="I45">
            <v>5477030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</sheetData>
      <sheetData sheetId="3">
        <row r="7">
          <cell r="F7">
            <v>8000</v>
          </cell>
          <cell r="G7">
            <v>8000</v>
          </cell>
          <cell r="H7">
            <v>2697</v>
          </cell>
          <cell r="I7">
            <v>2899</v>
          </cell>
        </row>
        <row r="21">
          <cell r="F21">
            <v>140000</v>
          </cell>
          <cell r="G21">
            <v>140000</v>
          </cell>
          <cell r="H21">
            <v>83369</v>
          </cell>
          <cell r="I21">
            <v>105538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12000</v>
          </cell>
          <cell r="G28">
            <v>12000</v>
          </cell>
          <cell r="H28">
            <v>3445</v>
          </cell>
          <cell r="I28">
            <v>3363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7500</v>
          </cell>
          <cell r="G39">
            <v>7500</v>
          </cell>
          <cell r="H39">
            <v>2158</v>
          </cell>
          <cell r="I39">
            <v>3503</v>
          </cell>
        </row>
        <row r="63">
          <cell r="F63">
            <v>60000</v>
          </cell>
          <cell r="G63">
            <v>60000</v>
          </cell>
          <cell r="H63">
            <v>27500</v>
          </cell>
          <cell r="I63">
            <v>24135</v>
          </cell>
        </row>
        <row r="68">
          <cell r="F68">
            <v>18590</v>
          </cell>
          <cell r="G68">
            <v>18590</v>
          </cell>
          <cell r="H68">
            <v>9295</v>
          </cell>
          <cell r="I68">
            <v>8158</v>
          </cell>
        </row>
        <row r="71">
          <cell r="F71">
            <v>231</v>
          </cell>
          <cell r="G71">
            <v>231</v>
          </cell>
          <cell r="H71">
            <v>115.5</v>
          </cell>
          <cell r="I71">
            <v>101.5</v>
          </cell>
        </row>
        <row r="72">
          <cell r="F72">
            <v>1100</v>
          </cell>
          <cell r="G72">
            <v>550</v>
          </cell>
          <cell r="H72">
            <v>275</v>
          </cell>
          <cell r="I72">
            <v>483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4">
          <cell r="F94">
            <v>75472</v>
          </cell>
          <cell r="G94">
            <v>75472</v>
          </cell>
          <cell r="H94">
            <v>37735</v>
          </cell>
          <cell r="I94">
            <v>15966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18">
          <cell r="F18">
            <v>450000</v>
          </cell>
          <cell r="G18">
            <v>450000</v>
          </cell>
          <cell r="H18">
            <v>304280</v>
          </cell>
          <cell r="I18">
            <v>342665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Základní škola a mateřská škola Prostějov</v>
          </cell>
        </row>
        <row r="4">
          <cell r="C4" t="str">
            <v>Kollárova ul. 4, 796 01 Prostějov</v>
          </cell>
        </row>
        <row r="5">
          <cell r="C5">
            <v>47922494</v>
          </cell>
        </row>
      </sheetData>
      <sheetData sheetId="1">
        <row r="7">
          <cell r="F7">
            <v>680000</v>
          </cell>
          <cell r="G7">
            <v>716650</v>
          </cell>
          <cell r="H7">
            <v>193267.39</v>
          </cell>
          <cell r="I7">
            <v>273788.58</v>
          </cell>
        </row>
        <row r="28">
          <cell r="F28">
            <v>2710000</v>
          </cell>
          <cell r="G28">
            <v>2710000</v>
          </cell>
          <cell r="H28">
            <v>1304952.69</v>
          </cell>
          <cell r="I28">
            <v>1609211.28</v>
          </cell>
        </row>
        <row r="34">
          <cell r="F34">
            <v>8000</v>
          </cell>
          <cell r="G34">
            <v>8000</v>
          </cell>
          <cell r="H34">
            <v>3120</v>
          </cell>
          <cell r="I34">
            <v>4320</v>
          </cell>
        </row>
        <row r="35">
          <cell r="F35">
            <v>970000</v>
          </cell>
          <cell r="G35">
            <v>970000</v>
          </cell>
          <cell r="H35">
            <v>90919.6</v>
          </cell>
          <cell r="I35">
            <v>245369.4</v>
          </cell>
        </row>
        <row r="41">
          <cell r="F41">
            <v>3728</v>
          </cell>
          <cell r="G41">
            <v>3728</v>
          </cell>
          <cell r="H41">
            <v>0</v>
          </cell>
          <cell r="I41">
            <v>452</v>
          </cell>
        </row>
        <row r="45">
          <cell r="F45">
            <v>3000</v>
          </cell>
          <cell r="G45">
            <v>3000</v>
          </cell>
          <cell r="H45">
            <v>446</v>
          </cell>
          <cell r="I45">
            <v>551</v>
          </cell>
        </row>
        <row r="46">
          <cell r="F46">
            <v>859500</v>
          </cell>
          <cell r="G46">
            <v>882825</v>
          </cell>
          <cell r="H46">
            <v>437612.07999999996</v>
          </cell>
          <cell r="I46">
            <v>420801.50000000006</v>
          </cell>
        </row>
        <row r="71">
          <cell r="F71">
            <v>376363</v>
          </cell>
          <cell r="G71">
            <v>382163</v>
          </cell>
          <cell r="H71">
            <v>218692</v>
          </cell>
          <cell r="I71">
            <v>164930</v>
          </cell>
        </row>
        <row r="78">
          <cell r="F78">
            <v>89570</v>
          </cell>
          <cell r="G78">
            <v>91530.4</v>
          </cell>
          <cell r="H78">
            <v>49607.07</v>
          </cell>
          <cell r="I78">
            <v>39240.020000000004</v>
          </cell>
        </row>
        <row r="81">
          <cell r="F81">
            <v>1113</v>
          </cell>
          <cell r="G81">
            <v>1513</v>
          </cell>
          <cell r="H81">
            <v>747.33</v>
          </cell>
          <cell r="I81">
            <v>738.4</v>
          </cell>
        </row>
        <row r="82">
          <cell r="F82">
            <v>5300</v>
          </cell>
          <cell r="G82">
            <v>4900</v>
          </cell>
          <cell r="H82">
            <v>2229.3000000000002</v>
          </cell>
          <cell r="I82">
            <v>3615.68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3">
          <cell r="G93">
            <v>231</v>
          </cell>
          <cell r="H93">
            <v>231</v>
          </cell>
          <cell r="I93">
            <v>3000</v>
          </cell>
        </row>
        <row r="98">
          <cell r="F98">
            <v>444</v>
          </cell>
          <cell r="G98">
            <v>444</v>
          </cell>
          <cell r="I98">
            <v>444</v>
          </cell>
        </row>
        <row r="104">
          <cell r="F104">
            <v>644350</v>
          </cell>
          <cell r="G104">
            <v>644350</v>
          </cell>
          <cell r="H104">
            <v>321290</v>
          </cell>
          <cell r="I104">
            <v>316741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20">
          <cell r="F120">
            <v>63000</v>
          </cell>
          <cell r="G120">
            <v>63000</v>
          </cell>
          <cell r="H120">
            <v>26103.07</v>
          </cell>
          <cell r="I120">
            <v>76173</v>
          </cell>
        </row>
      </sheetData>
      <sheetData sheetId="2">
        <row r="8">
          <cell r="F8">
            <v>1018880</v>
          </cell>
          <cell r="G8">
            <v>1019580</v>
          </cell>
          <cell r="H8">
            <v>479424</v>
          </cell>
          <cell r="I8">
            <v>494712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4">
          <cell r="F24">
            <v>8000</v>
          </cell>
          <cell r="G24">
            <v>8000</v>
          </cell>
          <cell r="H24">
            <v>3120</v>
          </cell>
          <cell r="I24">
            <v>4320</v>
          </cell>
        </row>
        <row r="31">
          <cell r="F31">
            <v>0</v>
          </cell>
          <cell r="G31">
            <v>12641.4</v>
          </cell>
          <cell r="H31">
            <v>12641.4</v>
          </cell>
          <cell r="I31">
            <v>23040.6</v>
          </cell>
        </row>
        <row r="37">
          <cell r="F37">
            <v>2600</v>
          </cell>
          <cell r="G37">
            <v>2825</v>
          </cell>
          <cell r="H37">
            <v>2680.42</v>
          </cell>
          <cell r="I37">
            <v>16335</v>
          </cell>
        </row>
        <row r="45">
          <cell r="F45">
            <v>5384888</v>
          </cell>
          <cell r="G45">
            <v>5439288</v>
          </cell>
          <cell r="H45">
            <v>2718572.5</v>
          </cell>
          <cell r="I45">
            <v>2729516</v>
          </cell>
        </row>
      </sheetData>
      <sheetData sheetId="3">
        <row r="7">
          <cell r="F7">
            <v>783</v>
          </cell>
          <cell r="G7">
            <v>1933</v>
          </cell>
          <cell r="H7">
            <v>1116</v>
          </cell>
          <cell r="I7">
            <v>480</v>
          </cell>
        </row>
        <row r="21">
          <cell r="F21">
            <v>24126</v>
          </cell>
          <cell r="G21">
            <v>28976</v>
          </cell>
          <cell r="H21">
            <v>16964</v>
          </cell>
          <cell r="I21">
            <v>14478</v>
          </cell>
        </row>
        <row r="28">
          <cell r="F28">
            <v>12023</v>
          </cell>
          <cell r="G28">
            <v>12023</v>
          </cell>
          <cell r="H28">
            <v>1712</v>
          </cell>
          <cell r="I28">
            <v>655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8">
          <cell r="F38">
            <v>1800</v>
          </cell>
          <cell r="G38">
            <v>1800</v>
          </cell>
          <cell r="H38">
            <v>0</v>
          </cell>
        </row>
        <row r="39">
          <cell r="F39">
            <v>57780</v>
          </cell>
          <cell r="G39">
            <v>57780</v>
          </cell>
          <cell r="H39">
            <v>44</v>
          </cell>
          <cell r="I39">
            <v>58598</v>
          </cell>
        </row>
        <row r="63">
          <cell r="F63">
            <v>1472</v>
          </cell>
          <cell r="G63">
            <v>3072</v>
          </cell>
          <cell r="H63">
            <v>1818</v>
          </cell>
          <cell r="I63">
            <v>907</v>
          </cell>
        </row>
        <row r="68">
          <cell r="F68">
            <v>498</v>
          </cell>
          <cell r="G68">
            <v>1048</v>
          </cell>
          <cell r="H68">
            <v>614.49</v>
          </cell>
          <cell r="I68">
            <v>306.56</v>
          </cell>
        </row>
        <row r="71">
          <cell r="F71">
            <v>7</v>
          </cell>
          <cell r="G71">
            <v>17</v>
          </cell>
          <cell r="H71">
            <v>7.64</v>
          </cell>
          <cell r="I71">
            <v>3.81</v>
          </cell>
        </row>
        <row r="72">
          <cell r="F72">
            <v>30</v>
          </cell>
          <cell r="G72">
            <v>30</v>
          </cell>
          <cell r="H72">
            <v>18.18</v>
          </cell>
          <cell r="I72">
            <v>18.14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4">
          <cell r="F94">
            <v>7778</v>
          </cell>
          <cell r="G94">
            <v>7778</v>
          </cell>
          <cell r="H94">
            <v>4774</v>
          </cell>
          <cell r="I94">
            <v>4061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</sheetData>
      <sheetData sheetId="4">
        <row r="8">
          <cell r="F8">
            <v>78239</v>
          </cell>
          <cell r="G8">
            <v>78239</v>
          </cell>
          <cell r="H8">
            <v>4800</v>
          </cell>
          <cell r="I8">
            <v>68120</v>
          </cell>
        </row>
        <row r="18">
          <cell r="F18">
            <v>78302</v>
          </cell>
          <cell r="G18">
            <v>86462</v>
          </cell>
          <cell r="H18">
            <v>56146</v>
          </cell>
          <cell r="I18">
            <v>41706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Základní škola a mateřská škola Jana Železného Prostějov</v>
          </cell>
        </row>
        <row r="4">
          <cell r="C4" t="str">
            <v>sídliště Svobody 3578/79</v>
          </cell>
        </row>
        <row r="5">
          <cell r="C5">
            <v>47922770</v>
          </cell>
        </row>
      </sheetData>
      <sheetData sheetId="1">
        <row r="7">
          <cell r="F7">
            <v>7211620</v>
          </cell>
          <cell r="G7">
            <v>7252620</v>
          </cell>
          <cell r="H7">
            <v>5222418.1700000009</v>
          </cell>
          <cell r="I7">
            <v>5079522.92</v>
          </cell>
        </row>
        <row r="28">
          <cell r="F28">
            <v>5170000</v>
          </cell>
          <cell r="G28">
            <v>5170000</v>
          </cell>
          <cell r="H28">
            <v>1937861.3599999999</v>
          </cell>
          <cell r="I28">
            <v>2819938.16</v>
          </cell>
        </row>
        <row r="35">
          <cell r="F35">
            <v>1402000</v>
          </cell>
          <cell r="G35">
            <v>2962000</v>
          </cell>
          <cell r="H35">
            <v>366472.06</v>
          </cell>
          <cell r="I35">
            <v>840800.66</v>
          </cell>
        </row>
        <row r="41">
          <cell r="F41">
            <v>10000</v>
          </cell>
          <cell r="G41">
            <v>10000</v>
          </cell>
          <cell r="H41">
            <v>0</v>
          </cell>
          <cell r="I41">
            <v>0</v>
          </cell>
        </row>
        <row r="45">
          <cell r="F45">
            <v>5000</v>
          </cell>
          <cell r="G45">
            <v>5000</v>
          </cell>
          <cell r="H45">
            <v>1499</v>
          </cell>
          <cell r="I45">
            <v>2020</v>
          </cell>
        </row>
        <row r="46">
          <cell r="F46">
            <v>1101400</v>
          </cell>
          <cell r="G46">
            <v>1230900</v>
          </cell>
          <cell r="H46">
            <v>605313.75</v>
          </cell>
          <cell r="I46">
            <v>530916.81999999995</v>
          </cell>
        </row>
        <row r="71">
          <cell r="F71">
            <v>745246</v>
          </cell>
          <cell r="G71">
            <v>763346</v>
          </cell>
          <cell r="H71">
            <v>429984</v>
          </cell>
          <cell r="I71">
            <v>384569</v>
          </cell>
        </row>
        <row r="78">
          <cell r="F78">
            <v>169000</v>
          </cell>
          <cell r="G78">
            <v>169000</v>
          </cell>
          <cell r="H78">
            <v>73103</v>
          </cell>
          <cell r="I78">
            <v>80125</v>
          </cell>
        </row>
        <row r="81">
          <cell r="F81">
            <v>2500</v>
          </cell>
          <cell r="G81">
            <v>2500</v>
          </cell>
          <cell r="H81">
            <v>861.52</v>
          </cell>
          <cell r="I81">
            <v>943</v>
          </cell>
        </row>
        <row r="82">
          <cell r="F82">
            <v>14600</v>
          </cell>
          <cell r="G82">
            <v>14600</v>
          </cell>
          <cell r="H82">
            <v>3798.24</v>
          </cell>
          <cell r="I82">
            <v>4714.83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3">
          <cell r="G93">
            <v>5000</v>
          </cell>
          <cell r="H93">
            <v>5000</v>
          </cell>
        </row>
        <row r="96">
          <cell r="F96">
            <v>0</v>
          </cell>
        </row>
        <row r="98">
          <cell r="F98">
            <v>25000</v>
          </cell>
          <cell r="G98">
            <v>25000</v>
          </cell>
          <cell r="H98">
            <v>0</v>
          </cell>
          <cell r="I98">
            <v>14564</v>
          </cell>
        </row>
        <row r="104">
          <cell r="F104">
            <v>1760134</v>
          </cell>
          <cell r="G104">
            <v>1912862</v>
          </cell>
          <cell r="H104">
            <v>916382.33000000007</v>
          </cell>
          <cell r="I104">
            <v>758426.11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20">
          <cell r="F120">
            <v>170000</v>
          </cell>
          <cell r="G120">
            <v>291028</v>
          </cell>
          <cell r="H120">
            <v>285501</v>
          </cell>
          <cell r="I120">
            <v>41967.47</v>
          </cell>
        </row>
      </sheetData>
      <sheetData sheetId="2">
        <row r="8">
          <cell r="F8">
            <v>7080000</v>
          </cell>
          <cell r="G8">
            <v>7080000</v>
          </cell>
          <cell r="H8">
            <v>5284893.91</v>
          </cell>
          <cell r="I8">
            <v>5068363.32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31">
          <cell r="F31">
            <v>0</v>
          </cell>
          <cell r="G31">
            <v>109128</v>
          </cell>
          <cell r="H31">
            <v>109128</v>
          </cell>
          <cell r="I31">
            <v>112330</v>
          </cell>
        </row>
        <row r="37">
          <cell r="F37">
            <v>3000</v>
          </cell>
          <cell r="G37">
            <v>8000</v>
          </cell>
          <cell r="H37">
            <v>12041</v>
          </cell>
          <cell r="I37">
            <v>5944</v>
          </cell>
        </row>
        <row r="44">
          <cell r="F44">
            <v>500</v>
          </cell>
          <cell r="G44">
            <v>500</v>
          </cell>
          <cell r="H44">
            <v>591.69000000000005</v>
          </cell>
          <cell r="I44">
            <v>447.18</v>
          </cell>
        </row>
        <row r="45">
          <cell r="F45">
            <v>10703000</v>
          </cell>
          <cell r="G45">
            <v>12616228</v>
          </cell>
          <cell r="H45">
            <v>5451530</v>
          </cell>
          <cell r="I45">
            <v>5829026</v>
          </cell>
        </row>
      </sheetData>
      <sheetData sheetId="3">
        <row r="7">
          <cell r="F7">
            <v>71500</v>
          </cell>
          <cell r="G7">
            <v>121500</v>
          </cell>
          <cell r="H7">
            <v>112449.87</v>
          </cell>
          <cell r="I7">
            <v>116106.56999999999</v>
          </cell>
        </row>
        <row r="21">
          <cell r="F21">
            <v>44500</v>
          </cell>
          <cell r="G21">
            <v>44500</v>
          </cell>
          <cell r="H21">
            <v>34186.25</v>
          </cell>
          <cell r="I21">
            <v>32254.289999999997</v>
          </cell>
        </row>
        <row r="28">
          <cell r="F28">
            <v>3000</v>
          </cell>
          <cell r="G28">
            <v>3000</v>
          </cell>
          <cell r="H28">
            <v>21650.91</v>
          </cell>
          <cell r="I28">
            <v>24787.15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9">
          <cell r="F39">
            <v>0</v>
          </cell>
          <cell r="G39">
            <v>0</v>
          </cell>
          <cell r="H39">
            <v>1701.06</v>
          </cell>
          <cell r="I39">
            <v>1127.31</v>
          </cell>
        </row>
        <row r="63">
          <cell r="F63">
            <v>40000</v>
          </cell>
          <cell r="G63">
            <v>60000</v>
          </cell>
          <cell r="H63">
            <v>42336</v>
          </cell>
          <cell r="I63">
            <v>42130</v>
          </cell>
        </row>
        <row r="68">
          <cell r="F68">
            <v>11500</v>
          </cell>
          <cell r="G68">
            <v>11500</v>
          </cell>
          <cell r="H68">
            <v>14131</v>
          </cell>
          <cell r="I68">
            <v>14128</v>
          </cell>
        </row>
        <row r="71">
          <cell r="H71">
            <v>175.39</v>
          </cell>
          <cell r="I71">
            <v>176</v>
          </cell>
        </row>
        <row r="72">
          <cell r="F72">
            <v>500</v>
          </cell>
          <cell r="G72">
            <v>500</v>
          </cell>
          <cell r="H72">
            <v>492.36</v>
          </cell>
          <cell r="I72">
            <v>867.17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2">
          <cell r="H82">
            <v>163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4">
          <cell r="F94">
            <v>5200</v>
          </cell>
          <cell r="G94">
            <v>15200</v>
          </cell>
          <cell r="H94">
            <v>10499.67</v>
          </cell>
          <cell r="I94">
            <v>11352.89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10">
          <cell r="F110">
            <v>0</v>
          </cell>
          <cell r="G110">
            <v>0</v>
          </cell>
          <cell r="H110">
            <v>279.3</v>
          </cell>
          <cell r="I110">
            <v>226.53</v>
          </cell>
        </row>
      </sheetData>
      <sheetData sheetId="4">
        <row r="8">
          <cell r="F8">
            <v>120000</v>
          </cell>
          <cell r="G8">
            <v>190000</v>
          </cell>
          <cell r="H8">
            <v>189752.84</v>
          </cell>
          <cell r="I8">
            <v>188825.38</v>
          </cell>
        </row>
        <row r="18">
          <cell r="F18">
            <v>187000</v>
          </cell>
          <cell r="G18">
            <v>197000</v>
          </cell>
          <cell r="H18">
            <v>124513</v>
          </cell>
          <cell r="I18">
            <v>127143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.str"/>
      <sheetName val="Ná HČ"/>
      <sheetName val="Vý HČ"/>
      <sheetName val="Ná DČ"/>
      <sheetName val="Vý DČ"/>
      <sheetName val="Rek. 2"/>
      <sheetName val="Pohledávky,závazky"/>
      <sheetName val="Dr.dl.maj."/>
      <sheetName val="gordic"/>
      <sheetName val="Úpr.rozp."/>
      <sheetName val="Rek."/>
      <sheetName val="Pokyny k vyplnění tabulek"/>
    </sheetNames>
    <sheetDataSet>
      <sheetData sheetId="0">
        <row r="3">
          <cell r="C3" t="str">
            <v>Základní škola a mateřská škola Prostějov, Melantrichova ul. 60</v>
          </cell>
        </row>
        <row r="4">
          <cell r="C4" t="str">
            <v>Melantrichova 60, 796 01 Prostějov</v>
          </cell>
        </row>
        <row r="5">
          <cell r="C5">
            <v>62860500</v>
          </cell>
        </row>
      </sheetData>
      <sheetData sheetId="1">
        <row r="7">
          <cell r="F7">
            <v>4128123</v>
          </cell>
          <cell r="G7">
            <v>4167123</v>
          </cell>
          <cell r="H7">
            <v>1757373.4300000002</v>
          </cell>
          <cell r="I7">
            <v>1738141.7100000002</v>
          </cell>
        </row>
        <row r="28">
          <cell r="F28">
            <v>3770000</v>
          </cell>
          <cell r="G28">
            <v>3770000</v>
          </cell>
          <cell r="H28">
            <v>1320985.6500000001</v>
          </cell>
          <cell r="I28">
            <v>2185010.4500000002</v>
          </cell>
        </row>
        <row r="34">
          <cell r="F34">
            <v>5000</v>
          </cell>
          <cell r="G34">
            <v>5000</v>
          </cell>
          <cell r="H34">
            <v>1770</v>
          </cell>
          <cell r="I34">
            <v>1320</v>
          </cell>
        </row>
        <row r="35">
          <cell r="F35">
            <v>390000</v>
          </cell>
          <cell r="G35">
            <v>1383873.77</v>
          </cell>
          <cell r="H35">
            <v>344761.28</v>
          </cell>
          <cell r="I35">
            <v>82179.87</v>
          </cell>
        </row>
        <row r="41">
          <cell r="F41">
            <v>4000</v>
          </cell>
          <cell r="G41">
            <v>4000</v>
          </cell>
          <cell r="H41">
            <v>385</v>
          </cell>
          <cell r="I41">
            <v>0</v>
          </cell>
        </row>
        <row r="45">
          <cell r="F45">
            <v>4000</v>
          </cell>
          <cell r="G45">
            <v>4000</v>
          </cell>
          <cell r="H45">
            <v>852</v>
          </cell>
          <cell r="I45">
            <v>644</v>
          </cell>
        </row>
        <row r="46">
          <cell r="F46">
            <v>699606</v>
          </cell>
          <cell r="G46">
            <v>762106</v>
          </cell>
          <cell r="H46">
            <v>438284.6399999999</v>
          </cell>
          <cell r="I46">
            <v>329229.18</v>
          </cell>
        </row>
        <row r="71">
          <cell r="F71">
            <v>238061</v>
          </cell>
          <cell r="G71">
            <v>268061</v>
          </cell>
          <cell r="H71">
            <v>114318</v>
          </cell>
          <cell r="I71">
            <v>124250</v>
          </cell>
        </row>
        <row r="78">
          <cell r="F78">
            <v>0</v>
          </cell>
          <cell r="G78">
            <v>13000</v>
          </cell>
          <cell r="H78">
            <v>5867.3</v>
          </cell>
          <cell r="I78">
            <v>6016.36</v>
          </cell>
        </row>
        <row r="81">
          <cell r="G81">
            <v>500</v>
          </cell>
          <cell r="H81">
            <v>216.83999999999997</v>
          </cell>
          <cell r="I81">
            <v>437.15</v>
          </cell>
        </row>
        <row r="82">
          <cell r="F82">
            <v>0</v>
          </cell>
          <cell r="G82">
            <v>0</v>
          </cell>
          <cell r="H82">
            <v>2616.3199999999997</v>
          </cell>
          <cell r="I82">
            <v>2151.2800000000002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8">
          <cell r="F98">
            <v>2000</v>
          </cell>
          <cell r="G98">
            <v>2000</v>
          </cell>
          <cell r="H98">
            <v>344</v>
          </cell>
          <cell r="I98">
            <v>2278</v>
          </cell>
        </row>
        <row r="104">
          <cell r="F104">
            <v>1550611</v>
          </cell>
          <cell r="G104">
            <v>1786574</v>
          </cell>
          <cell r="H104">
            <v>812621.6</v>
          </cell>
          <cell r="I104">
            <v>769787.37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20">
          <cell r="F120">
            <v>50000</v>
          </cell>
          <cell r="G120">
            <v>55000</v>
          </cell>
          <cell r="H120">
            <v>35030.870000000003</v>
          </cell>
          <cell r="I120">
            <v>92098.8</v>
          </cell>
        </row>
        <row r="123">
          <cell r="I123">
            <v>218.49</v>
          </cell>
        </row>
      </sheetData>
      <sheetData sheetId="2">
        <row r="8">
          <cell r="F8">
            <v>4065400</v>
          </cell>
          <cell r="G8">
            <v>4102800</v>
          </cell>
          <cell r="H8">
            <v>1775593</v>
          </cell>
          <cell r="I8">
            <v>1709962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4">
          <cell r="F24">
            <v>5000</v>
          </cell>
          <cell r="G24">
            <v>5000</v>
          </cell>
          <cell r="H24">
            <v>1770</v>
          </cell>
          <cell r="I24">
            <v>1320</v>
          </cell>
        </row>
        <row r="31">
          <cell r="F31">
            <v>0</v>
          </cell>
          <cell r="G31">
            <v>49436.770000000004</v>
          </cell>
          <cell r="H31">
            <v>49436.770000000004</v>
          </cell>
          <cell r="I31">
            <v>113092.12</v>
          </cell>
        </row>
        <row r="37">
          <cell r="F37">
            <v>15000</v>
          </cell>
          <cell r="G37">
            <v>24000</v>
          </cell>
          <cell r="H37">
            <v>10410</v>
          </cell>
          <cell r="I37">
            <v>14812.49</v>
          </cell>
        </row>
        <row r="44">
          <cell r="F44">
            <v>1000</v>
          </cell>
          <cell r="G44">
            <v>80000</v>
          </cell>
          <cell r="H44">
            <v>48451.4</v>
          </cell>
          <cell r="I44">
            <v>171.39</v>
          </cell>
        </row>
        <row r="45">
          <cell r="F45">
            <v>6755001</v>
          </cell>
          <cell r="G45">
            <v>7960001</v>
          </cell>
          <cell r="H45">
            <v>3632582</v>
          </cell>
          <cell r="I45">
            <v>3233380</v>
          </cell>
        </row>
      </sheetData>
      <sheetData sheetId="3">
        <row r="7">
          <cell r="F7">
            <v>28300</v>
          </cell>
          <cell r="G7">
            <v>28100</v>
          </cell>
          <cell r="H7">
            <v>32731.79</v>
          </cell>
          <cell r="I7">
            <v>7839.31</v>
          </cell>
        </row>
        <row r="21">
          <cell r="F21">
            <v>310000</v>
          </cell>
          <cell r="G21">
            <v>310000</v>
          </cell>
          <cell r="H21">
            <v>186502.89</v>
          </cell>
          <cell r="I21">
            <v>251677.58000000002</v>
          </cell>
        </row>
        <row r="28">
          <cell r="F28">
            <v>10500</v>
          </cell>
          <cell r="G28">
            <v>10500</v>
          </cell>
          <cell r="H28">
            <v>0</v>
          </cell>
          <cell r="I28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9">
          <cell r="F39">
            <v>5250</v>
          </cell>
          <cell r="G39">
            <v>7400</v>
          </cell>
          <cell r="H39">
            <v>5576.1799999999994</v>
          </cell>
          <cell r="I39">
            <v>2603.81</v>
          </cell>
        </row>
        <row r="63">
          <cell r="F63">
            <v>0</v>
          </cell>
          <cell r="G63">
            <v>21000</v>
          </cell>
          <cell r="H63">
            <v>20580</v>
          </cell>
          <cell r="I63">
            <v>12800</v>
          </cell>
        </row>
        <row r="68">
          <cell r="F68">
            <v>0</v>
          </cell>
          <cell r="G68">
            <v>10000</v>
          </cell>
          <cell r="H68">
            <v>7806.33</v>
          </cell>
          <cell r="I68">
            <v>4326.26</v>
          </cell>
        </row>
        <row r="71">
          <cell r="H71">
            <v>67.2</v>
          </cell>
          <cell r="I71">
            <v>53.76</v>
          </cell>
        </row>
        <row r="72">
          <cell r="F72">
            <v>0</v>
          </cell>
          <cell r="G72">
            <v>0</v>
          </cell>
          <cell r="H72">
            <v>205.8</v>
          </cell>
          <cell r="I72">
            <v>256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94">
          <cell r="F94">
            <v>128405</v>
          </cell>
          <cell r="G94">
            <v>116850</v>
          </cell>
          <cell r="H94">
            <v>71964.399999999994</v>
          </cell>
          <cell r="I94">
            <v>73500.63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</sheetData>
      <sheetData sheetId="4">
        <row r="8">
          <cell r="F8">
            <v>0</v>
          </cell>
          <cell r="G8">
            <v>100000</v>
          </cell>
          <cell r="H8">
            <v>97660</v>
          </cell>
          <cell r="I8">
            <v>0</v>
          </cell>
        </row>
        <row r="18">
          <cell r="F18">
            <v>530000</v>
          </cell>
          <cell r="G18">
            <v>530000</v>
          </cell>
          <cell r="H18">
            <v>449481</v>
          </cell>
          <cell r="I18">
            <v>359078</v>
          </cell>
        </row>
        <row r="25">
          <cell r="G25">
            <v>50000</v>
          </cell>
          <cell r="H25">
            <v>23363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6">
          <cell r="F36">
            <v>30000</v>
          </cell>
          <cell r="G36">
            <v>30000</v>
          </cell>
          <cell r="H36">
            <v>0</v>
          </cell>
          <cell r="I36">
            <v>3827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14.84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workbookViewId="0">
      <selection activeCell="U29" sqref="U2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140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140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140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140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140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140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140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140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140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140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140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140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140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140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140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140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140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140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140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140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140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140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140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140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140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140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140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140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140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140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140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140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140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140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140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140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140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140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140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140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140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140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140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140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140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140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140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140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140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140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140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140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140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140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140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140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140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140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140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140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140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140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140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140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54" t="s">
        <v>1</v>
      </c>
      <c r="B1" s="55"/>
      <c r="C1" s="55"/>
      <c r="D1" s="55"/>
      <c r="E1" s="56"/>
      <c r="F1" s="56"/>
      <c r="G1" s="56"/>
      <c r="H1" s="56"/>
      <c r="I1" s="56"/>
      <c r="J1" s="56"/>
      <c r="K1" s="56"/>
      <c r="L1" s="57"/>
      <c r="M1" s="57"/>
      <c r="N1" t="s">
        <v>30</v>
      </c>
    </row>
    <row r="2" spans="1:14" ht="15.75" customHeight="1" x14ac:dyDescent="0.25">
      <c r="A2" s="125" t="s">
        <v>2</v>
      </c>
      <c r="B2" s="125"/>
      <c r="C2" s="125"/>
      <c r="D2" s="125"/>
      <c r="E2" s="126" t="str">
        <f>[1]Úvod.str!C3</f>
        <v>Mateřská škola Prostějov, příspěvková organizace</v>
      </c>
      <c r="F2" s="126"/>
      <c r="G2" s="126"/>
      <c r="H2" s="126"/>
      <c r="I2" s="126"/>
      <c r="J2" s="126"/>
      <c r="K2" s="126"/>
      <c r="L2" s="126"/>
      <c r="M2" s="126"/>
    </row>
    <row r="3" spans="1:14" ht="15.75" customHeight="1" x14ac:dyDescent="0.25">
      <c r="A3" s="58"/>
      <c r="B3" s="58"/>
      <c r="C3" s="58"/>
      <c r="D3" s="58"/>
      <c r="E3" s="120"/>
      <c r="F3" s="120"/>
      <c r="G3" s="120"/>
      <c r="H3" s="120"/>
      <c r="I3" s="120"/>
      <c r="J3" s="120"/>
      <c r="K3" s="120"/>
      <c r="L3" s="120"/>
      <c r="M3" s="120"/>
    </row>
    <row r="4" spans="1:14" ht="15.75" customHeight="1" x14ac:dyDescent="0.25">
      <c r="A4" s="59" t="s">
        <v>3</v>
      </c>
      <c r="B4" s="56"/>
      <c r="C4" s="56"/>
      <c r="D4" s="56"/>
      <c r="E4" s="119" t="str">
        <f>[1]Úvod.str!C4</f>
        <v>Rumunská ul. 23, 796 01 Prostějov</v>
      </c>
      <c r="F4" s="119"/>
      <c r="G4" s="119"/>
      <c r="H4" s="119"/>
      <c r="I4" s="119"/>
      <c r="J4" s="119"/>
      <c r="K4" s="119"/>
      <c r="L4" s="60"/>
      <c r="M4" s="56"/>
    </row>
    <row r="5" spans="1:14" ht="15.75" customHeight="1" x14ac:dyDescent="0.25">
      <c r="A5" s="59"/>
      <c r="B5" s="56"/>
      <c r="C5" s="56"/>
      <c r="D5" s="56"/>
      <c r="E5" s="120"/>
      <c r="F5" s="120"/>
      <c r="G5" s="120"/>
      <c r="H5" s="120"/>
      <c r="I5" s="120"/>
      <c r="J5" s="120"/>
      <c r="K5" s="120"/>
      <c r="L5" s="120"/>
      <c r="M5" s="120"/>
    </row>
    <row r="6" spans="1:14" ht="15.75" customHeight="1" x14ac:dyDescent="0.25">
      <c r="A6" s="59" t="s">
        <v>4</v>
      </c>
      <c r="B6" s="56"/>
      <c r="C6" s="56"/>
      <c r="D6" s="56"/>
      <c r="E6" s="119">
        <f>[1]Úvod.str!C5</f>
        <v>70982821</v>
      </c>
      <c r="F6" s="119"/>
      <c r="G6" s="119"/>
      <c r="H6" s="61"/>
      <c r="I6" s="61"/>
      <c r="J6" s="62"/>
      <c r="K6" s="61"/>
      <c r="L6" s="60"/>
      <c r="M6" s="56"/>
    </row>
    <row r="7" spans="1:14" ht="15.75" customHeight="1" x14ac:dyDescent="0.25">
      <c r="A7" s="59"/>
      <c r="B7" s="56"/>
      <c r="C7" s="56"/>
      <c r="D7" s="56"/>
      <c r="E7" s="120"/>
      <c r="F7" s="120"/>
      <c r="G7" s="120"/>
      <c r="H7" s="120"/>
      <c r="I7" s="120"/>
      <c r="J7" s="120"/>
      <c r="K7" s="120"/>
      <c r="L7" s="120"/>
      <c r="M7" s="120"/>
    </row>
    <row r="8" spans="1:14" ht="15.75" customHeight="1" x14ac:dyDescent="0.25">
      <c r="A8" s="56"/>
      <c r="B8" s="56"/>
      <c r="C8" s="56"/>
      <c r="D8" s="56"/>
      <c r="E8" s="56"/>
      <c r="F8" s="56"/>
      <c r="G8" s="56"/>
      <c r="H8" s="56"/>
      <c r="I8" s="56"/>
      <c r="J8" s="121"/>
      <c r="K8" s="121"/>
      <c r="L8" s="122" t="s">
        <v>5</v>
      </c>
      <c r="M8" s="122"/>
      <c r="N8" s="122"/>
    </row>
    <row r="9" spans="1:14" ht="15.75" customHeight="1" x14ac:dyDescent="0.25">
      <c r="A9" s="56"/>
      <c r="B9" s="56"/>
      <c r="C9" s="56"/>
      <c r="D9" s="56"/>
      <c r="E9" s="56"/>
      <c r="F9" s="56"/>
      <c r="G9" s="56"/>
      <c r="H9" s="56"/>
      <c r="I9" s="56"/>
      <c r="J9" s="63"/>
      <c r="K9" s="63"/>
      <c r="L9" s="56"/>
      <c r="M9" s="56"/>
    </row>
    <row r="10" spans="1:14" ht="15.75" customHeight="1" x14ac:dyDescent="0.25">
      <c r="A10" s="56"/>
      <c r="B10" s="56"/>
      <c r="C10" s="56"/>
      <c r="D10" s="56"/>
      <c r="E10" s="123" t="s">
        <v>31</v>
      </c>
      <c r="F10" s="123"/>
      <c r="G10" s="123"/>
      <c r="H10" s="123"/>
      <c r="I10" s="123"/>
      <c r="J10" s="124" t="s">
        <v>32</v>
      </c>
      <c r="K10" s="124"/>
      <c r="L10" s="124"/>
      <c r="M10" s="124"/>
      <c r="N10" s="124"/>
    </row>
    <row r="11" spans="1:14" ht="15.75" customHeight="1" x14ac:dyDescent="0.25">
      <c r="A11" s="60" t="s">
        <v>33</v>
      </c>
      <c r="B11" s="56"/>
      <c r="C11" s="56"/>
      <c r="D11" s="56"/>
      <c r="E11" s="64" t="s">
        <v>6</v>
      </c>
      <c r="F11" s="64" t="s">
        <v>7</v>
      </c>
      <c r="G11" s="65" t="s">
        <v>0</v>
      </c>
      <c r="H11" s="66" t="s">
        <v>34</v>
      </c>
      <c r="I11" s="66" t="s">
        <v>35</v>
      </c>
      <c r="J11" s="67" t="s">
        <v>6</v>
      </c>
      <c r="K11" s="67" t="s">
        <v>7</v>
      </c>
      <c r="L11" s="67" t="s">
        <v>0</v>
      </c>
      <c r="M11" s="66" t="s">
        <v>34</v>
      </c>
      <c r="N11" s="67" t="s">
        <v>35</v>
      </c>
    </row>
    <row r="12" spans="1:14" ht="15.75" customHeight="1" x14ac:dyDescent="0.25">
      <c r="A12" s="68"/>
      <c r="B12" s="68"/>
      <c r="C12" s="68"/>
      <c r="D12" s="68"/>
      <c r="E12" s="64" t="s">
        <v>8</v>
      </c>
      <c r="F12" s="64" t="s">
        <v>8</v>
      </c>
      <c r="G12" s="65" t="s">
        <v>9</v>
      </c>
      <c r="H12" s="66" t="s">
        <v>36</v>
      </c>
      <c r="I12" s="66" t="s">
        <v>37</v>
      </c>
      <c r="J12" s="67" t="s">
        <v>8</v>
      </c>
      <c r="K12" s="67" t="s">
        <v>8</v>
      </c>
      <c r="L12" s="67" t="s">
        <v>9</v>
      </c>
      <c r="M12" s="66" t="s">
        <v>36</v>
      </c>
      <c r="N12" s="67" t="s">
        <v>37</v>
      </c>
    </row>
    <row r="13" spans="1:14" ht="15.75" customHeight="1" x14ac:dyDescent="0.25">
      <c r="A13" s="68"/>
      <c r="B13" s="68"/>
      <c r="C13" s="68"/>
      <c r="D13" s="68"/>
      <c r="E13" s="64" t="s">
        <v>10</v>
      </c>
      <c r="F13" s="64" t="s">
        <v>10</v>
      </c>
      <c r="G13" s="57"/>
      <c r="H13" s="69" t="s">
        <v>38</v>
      </c>
      <c r="I13" s="69" t="s">
        <v>39</v>
      </c>
      <c r="J13" s="67" t="s">
        <v>10</v>
      </c>
      <c r="K13" s="67" t="s">
        <v>10</v>
      </c>
      <c r="L13" s="67"/>
      <c r="M13" s="69" t="s">
        <v>38</v>
      </c>
      <c r="N13" s="67" t="s">
        <v>39</v>
      </c>
    </row>
    <row r="14" spans="1:14" ht="15.75" customHeight="1" x14ac:dyDescent="0.25">
      <c r="A14" s="70"/>
      <c r="B14" s="70"/>
      <c r="C14" s="56"/>
      <c r="D14" s="70"/>
      <c r="E14" s="71"/>
      <c r="F14" s="71"/>
      <c r="G14" s="68"/>
      <c r="H14" s="68"/>
      <c r="I14" s="68"/>
      <c r="J14" s="68"/>
      <c r="K14" s="68"/>
      <c r="L14" s="56"/>
      <c r="M14" s="72"/>
    </row>
    <row r="15" spans="1:14" ht="15.75" customHeight="1" x14ac:dyDescent="0.25">
      <c r="A15" s="73" t="s">
        <v>11</v>
      </c>
      <c r="B15" s="73"/>
      <c r="C15" s="55"/>
      <c r="D15" s="70"/>
      <c r="E15" s="71"/>
      <c r="F15" s="71"/>
      <c r="G15" s="68"/>
      <c r="H15" s="68"/>
      <c r="I15" s="68"/>
      <c r="J15" s="68"/>
      <c r="K15" s="68"/>
      <c r="L15" s="74"/>
      <c r="M15" s="75"/>
    </row>
    <row r="16" spans="1:14" ht="15.75" customHeight="1" x14ac:dyDescent="0.25">
      <c r="A16" s="68" t="s">
        <v>12</v>
      </c>
      <c r="B16" s="68"/>
      <c r="C16" s="68"/>
      <c r="D16" s="76" t="s">
        <v>13</v>
      </c>
      <c r="E16" s="77">
        <f>'[1]Ná HČ'!F7+'[1]Ná HČ'!F28+'[1]Ná HČ'!F34</f>
        <v>2056876</v>
      </c>
      <c r="F16" s="77">
        <f>'[1]Ná HČ'!G7+'[1]Ná HČ'!G28+'[1]Ná HČ'!G34</f>
        <v>2082810</v>
      </c>
      <c r="G16" s="77">
        <f>'[1]Ná HČ'!H7+'[1]Ná HČ'!H28+'[1]Ná HČ'!H34</f>
        <v>950515.94000000006</v>
      </c>
      <c r="H16" s="78">
        <f t="shared" ref="H16:H22" si="0">IF(F16=0,"-",G16/F16)</f>
        <v>0.45636228940709911</v>
      </c>
      <c r="I16" s="77">
        <f>'[1]Ná HČ'!I7+'[1]Ná HČ'!I28+'[1]Ná HČ'!I34</f>
        <v>1197984.96</v>
      </c>
      <c r="J16" s="79">
        <f>'[1]Ná DČ'!F7+'[1]Ná DČ'!F21+'[1]Ná DČ'!F27</f>
        <v>0</v>
      </c>
      <c r="K16" s="79">
        <f>'[1]Ná DČ'!G7+'[1]Ná DČ'!G21+'[1]Ná DČ'!G27</f>
        <v>0</v>
      </c>
      <c r="L16" s="79">
        <f>'[1]Ná DČ'!H7+'[1]Ná DČ'!H21+'[1]Ná DČ'!H27</f>
        <v>0</v>
      </c>
      <c r="M16" s="80" t="str">
        <f t="shared" ref="M16:M22" si="1">IF(K16=0,"-",L16/K16)</f>
        <v>-</v>
      </c>
      <c r="N16" s="79">
        <f>'[1]Ná DČ'!I7+'[1]Ná DČ'!I21+'[1]Ná DČ'!I27</f>
        <v>0</v>
      </c>
    </row>
    <row r="17" spans="1:14" ht="15.75" customHeight="1" x14ac:dyDescent="0.25">
      <c r="A17" s="68" t="s">
        <v>14</v>
      </c>
      <c r="B17" s="68"/>
      <c r="C17" s="68"/>
      <c r="D17" s="76" t="s">
        <v>15</v>
      </c>
      <c r="E17" s="77">
        <f>'[1]Ná HČ'!F35+'[1]Ná HČ'!F41+'[1]Ná HČ'!F45+'[1]Ná HČ'!F46</f>
        <v>652798</v>
      </c>
      <c r="F17" s="77">
        <f>'[1]Ná HČ'!G35+'[1]Ná HČ'!G41+'[1]Ná HČ'!G45+'[1]Ná HČ'!G46</f>
        <v>667318</v>
      </c>
      <c r="G17" s="77">
        <f>'[1]Ná HČ'!H35+'[1]Ná HČ'!H41+'[1]Ná HČ'!H45+'[1]Ná HČ'!H46</f>
        <v>257617</v>
      </c>
      <c r="H17" s="78">
        <f t="shared" si="0"/>
        <v>0.38604833078082712</v>
      </c>
      <c r="I17" s="77">
        <f>'[1]Ná HČ'!I35+'[1]Ná HČ'!I41+'[1]Ná HČ'!I45+'[1]Ná HČ'!I46</f>
        <v>203638.84</v>
      </c>
      <c r="J17" s="79">
        <f>'[1]Ná DČ'!F28+'[1]Ná DČ'!F34+'[1]Ná DČ'!F38+'[1]Ná DČ'!F39</f>
        <v>0</v>
      </c>
      <c r="K17" s="79">
        <f>'[1]Ná DČ'!G28+'[1]Ná DČ'!G34+'[1]Ná DČ'!G38+'[1]Ná DČ'!G39</f>
        <v>0</v>
      </c>
      <c r="L17" s="79">
        <f>'[1]Ná DČ'!H28+'[1]Ná DČ'!H34+'[1]Ná DČ'!H38+'[1]Ná DČ'!H39</f>
        <v>0</v>
      </c>
      <c r="M17" s="80" t="str">
        <f t="shared" si="1"/>
        <v>-</v>
      </c>
      <c r="N17" s="79">
        <f>'[1]Ná DČ'!I28+'[1]Ná DČ'!I34+'[1]Ná DČ'!I38+'[1]Ná DČ'!I39</f>
        <v>0</v>
      </c>
    </row>
    <row r="18" spans="1:14" ht="15.75" customHeight="1" x14ac:dyDescent="0.25">
      <c r="A18" s="68" t="s">
        <v>16</v>
      </c>
      <c r="B18" s="68"/>
      <c r="C18" s="68"/>
      <c r="D18" s="76" t="s">
        <v>17</v>
      </c>
      <c r="E18" s="77">
        <f>'[1]Ná HČ'!F71+'[1]Ná HČ'!F78+'[1]Ná HČ'!F81+'[1]Ná HČ'!F82+'[1]Ná HČ'!F87</f>
        <v>7877</v>
      </c>
      <c r="F18" s="77">
        <f>'[1]Ná HČ'!G71+'[1]Ná HČ'!G78+'[1]Ná HČ'!G81+'[1]Ná HČ'!G82+'[1]Ná HČ'!G87</f>
        <v>7877</v>
      </c>
      <c r="G18" s="77">
        <f>'[1]Ná HČ'!H71+'[1]Ná HČ'!H78+'[1]Ná HČ'!H81+'[1]Ná HČ'!H82+'[1]Ná HČ'!H87</f>
        <v>6014</v>
      </c>
      <c r="H18" s="78">
        <f t="shared" si="0"/>
        <v>0.76348863780627141</v>
      </c>
      <c r="I18" s="77">
        <f>'[1]Ná HČ'!I71+'[1]Ná HČ'!I78+'[1]Ná HČ'!I81+'[1]Ná HČ'!I82+'[1]Ná HČ'!I87</f>
        <v>1314</v>
      </c>
      <c r="J18" s="79">
        <f>'[1]Ná DČ'!F63+'[1]Ná DČ'!F68+'[1]Ná DČ'!F71+'[1]Ná DČ'!F72+'[1]Ná DČ'!F77</f>
        <v>0</v>
      </c>
      <c r="K18" s="79">
        <f>'[1]Ná DČ'!G63+'[1]Ná DČ'!G68+'[1]Ná DČ'!G71+'[1]Ná DČ'!G72+'[1]Ná DČ'!G77</f>
        <v>0</v>
      </c>
      <c r="L18" s="79">
        <f>'[1]Ná DČ'!H63+'[1]Ná DČ'!H68+'[1]Ná DČ'!H71+'[1]Ná DČ'!H72+'[1]Ná DČ'!H77</f>
        <v>0</v>
      </c>
      <c r="M18" s="80" t="str">
        <f t="shared" si="1"/>
        <v>-</v>
      </c>
      <c r="N18" s="79">
        <f>'[1]Ná DČ'!I63+'[1]Ná DČ'!I68+'[1]Ná DČ'!I71+'[1]Ná DČ'!I72+'[1]Ná DČ'!I77</f>
        <v>0</v>
      </c>
    </row>
    <row r="19" spans="1:14" ht="15.75" customHeight="1" x14ac:dyDescent="0.25">
      <c r="A19" s="68" t="s">
        <v>18</v>
      </c>
      <c r="B19" s="68"/>
      <c r="C19" s="68"/>
      <c r="D19" s="81">
        <v>551</v>
      </c>
      <c r="E19" s="77">
        <f>'[1]Ná HČ'!F104</f>
        <v>301325</v>
      </c>
      <c r="F19" s="77">
        <f>'[1]Ná HČ'!G104</f>
        <v>301325</v>
      </c>
      <c r="G19" s="77">
        <f>'[1]Ná HČ'!H104</f>
        <v>152752</v>
      </c>
      <c r="H19" s="78">
        <f t="shared" si="0"/>
        <v>0.50693437318509915</v>
      </c>
      <c r="I19" s="77">
        <f>'[1]Ná HČ'!I104</f>
        <v>143172</v>
      </c>
      <c r="J19" s="79">
        <f>'[1]Ná DČ'!F94</f>
        <v>0</v>
      </c>
      <c r="K19" s="79">
        <f>'[1]Ná DČ'!G94</f>
        <v>0</v>
      </c>
      <c r="L19" s="79">
        <f>'[1]Ná DČ'!H94</f>
        <v>0</v>
      </c>
      <c r="M19" s="80" t="str">
        <f t="shared" si="1"/>
        <v>-</v>
      </c>
      <c r="N19" s="79">
        <f>'[1]Ná DČ'!I94</f>
        <v>0</v>
      </c>
    </row>
    <row r="20" spans="1:14" ht="15.75" customHeight="1" x14ac:dyDescent="0.25">
      <c r="A20" s="82" t="s">
        <v>19</v>
      </c>
      <c r="B20" s="82"/>
      <c r="C20" s="68"/>
      <c r="D20" s="127" t="s">
        <v>20</v>
      </c>
      <c r="E20" s="128">
        <f>'[1]Ná HČ'!F88+'[1]Ná HČ'!F92+'[1]Ná HČ'!F93+'[1]Ná HČ'!F94+'[1]Ná HČ'!F95+'[1]Ná HČ'!F96+'[1]Ná HČ'!F97+'[1]Ná HČ'!F98+'[1]Ná HČ'!F107+'[1]Ná HČ'!F108+'[1]Ná HČ'!F119+'[1]Ná HČ'!F120+'[1]Ná HČ'!F123+'[1]Ná HČ'!F124+'[1]Ná HČ'!F125</f>
        <v>51000</v>
      </c>
      <c r="F20" s="128">
        <f>'[1]Ná HČ'!G88+'[1]Ná HČ'!G92+'[1]Ná HČ'!G93+'[1]Ná HČ'!G94+'[1]Ná HČ'!G95+'[1]Ná HČ'!G96+'[1]Ná HČ'!G97+'[1]Ná HČ'!G98+'[1]Ná HČ'!G107+'[1]Ná HČ'!G108+'[1]Ná HČ'!G119+'[1]Ná HČ'!G120+'[1]Ná HČ'!G123+'[1]Ná HČ'!G124+'[1]Ná HČ'!G125</f>
        <v>54000</v>
      </c>
      <c r="G20" s="128">
        <f>'[1]Ná HČ'!H88+'[1]Ná HČ'!H92+'[1]Ná HČ'!H93+'[1]Ná HČ'!H94+'[1]Ná HČ'!H95+'[1]Ná HČ'!H96+'[1]Ná HČ'!H97+'[1]Ná HČ'!H98+'[1]Ná HČ'!H107+'[1]Ná HČ'!H108+'[1]Ná HČ'!H119+'[1]Ná HČ'!H120+'[1]Ná HČ'!H123+'[1]Ná HČ'!H124+'[1]Ná HČ'!H125</f>
        <v>5557</v>
      </c>
      <c r="H20" s="78">
        <f t="shared" si="0"/>
        <v>0.10290740740740741</v>
      </c>
      <c r="I20" s="128">
        <f>'[1]Ná HČ'!I88+'[1]Ná HČ'!I92+'[1]Ná HČ'!I93+'[1]Ná HČ'!I94+'[1]Ná HČ'!I95+'[1]Ná HČ'!I96+'[1]Ná HČ'!I97+'[1]Ná HČ'!I98+'[1]Ná HČ'!I107+'[1]Ná HČ'!I108+'[1]Ná HČ'!I119+'[1]Ná HČ'!I120+'[1]Ná HČ'!I123+'[1]Ná HČ'!I124+'[1]Ná HČ'!I125</f>
        <v>12202</v>
      </c>
      <c r="J20" s="116">
        <f>'[1]Ná DČ'!F78+'[1]Ná DČ'!F82+'[1]Ná DČ'!F83+'[1]Ná DČ'!F84+'[1]Ná DČ'!F85+'[1]Ná DČ'!F86+'[1]Ná DČ'!F87+'[1]Ná DČ'!F88+'[1]Ná DČ'!F97+'[1]Ná DČ'!F98+'[1]Ná DČ'!F109+'[1]Ná DČ'!F110+'[1]Ná DČ'!F113+'[1]Ná DČ'!F114</f>
        <v>0</v>
      </c>
      <c r="K20" s="116">
        <f>'[1]Ná DČ'!G78+'[1]Ná DČ'!G82+'[1]Ná DČ'!G83+'[1]Ná DČ'!G84+'[1]Ná DČ'!G85+'[1]Ná DČ'!G86+'[1]Ná DČ'!G87+'[1]Ná DČ'!G88+'[1]Ná DČ'!G97+'[1]Ná DČ'!G98+'[1]Ná DČ'!G109+'[1]Ná DČ'!G110+'[1]Ná DČ'!G113+'[1]Ná DČ'!G114</f>
        <v>0</v>
      </c>
      <c r="L20" s="116">
        <f>'[1]Ná DČ'!H78+'[1]Ná DČ'!H82+'[1]Ná DČ'!H83+'[1]Ná DČ'!H84+'[1]Ná DČ'!H85+'[1]Ná DČ'!H86+'[1]Ná DČ'!H87+'[1]Ná DČ'!H88+'[1]Ná DČ'!H97+'[1]Ná DČ'!H98+'[1]Ná DČ'!H109+'[1]Ná DČ'!H110+'[1]Ná DČ'!H113+'[1]Ná DČ'!H114</f>
        <v>0</v>
      </c>
      <c r="M20" s="117" t="str">
        <f t="shared" si="1"/>
        <v>-</v>
      </c>
      <c r="N20" s="118">
        <f>'[1]Ná DČ'!I78+'[1]Ná DČ'!I82+'[1]Ná DČ'!I83+'[1]Ná DČ'!I84+'[1]Ná DČ'!I85+'[1]Ná DČ'!I86+'[1]Ná DČ'!I87+'[1]Ná DČ'!I88+'[1]Ná DČ'!I97+'[1]Ná DČ'!I98+'[1]Ná DČ'!I109+'[1]Ná DČ'!I110+'[1]Ná DČ'!I113+'[1]Ná DČ'!I114</f>
        <v>0</v>
      </c>
    </row>
    <row r="21" spans="1:14" ht="15.75" customHeight="1" x14ac:dyDescent="0.25">
      <c r="A21" s="82"/>
      <c r="B21" s="70"/>
      <c r="C21" s="70"/>
      <c r="D21" s="127"/>
      <c r="E21" s="128"/>
      <c r="F21" s="128"/>
      <c r="G21" s="128"/>
      <c r="H21" s="78" t="str">
        <f t="shared" si="0"/>
        <v>-</v>
      </c>
      <c r="I21" s="128"/>
      <c r="J21" s="116"/>
      <c r="K21" s="116"/>
      <c r="L21" s="116"/>
      <c r="M21" s="117" t="str">
        <f t="shared" si="1"/>
        <v>-</v>
      </c>
      <c r="N21" s="118"/>
    </row>
    <row r="22" spans="1:14" ht="15.75" customHeight="1" x14ac:dyDescent="0.25">
      <c r="A22" s="71" t="s">
        <v>21</v>
      </c>
      <c r="B22" s="68"/>
      <c r="C22" s="68"/>
      <c r="D22" s="68"/>
      <c r="E22" s="77">
        <f>SUM(E16:E21)</f>
        <v>3069876</v>
      </c>
      <c r="F22" s="77">
        <f>SUM(F16:F21)</f>
        <v>3113330</v>
      </c>
      <c r="G22" s="77">
        <f>SUM(G16:G21)</f>
        <v>1372455.94</v>
      </c>
      <c r="H22" s="78">
        <f t="shared" si="0"/>
        <v>0.44083214435989759</v>
      </c>
      <c r="I22" s="77">
        <f>SUM(I16:I21)</f>
        <v>1558311.8</v>
      </c>
      <c r="J22" s="79">
        <f>SUM(J16:J21)</f>
        <v>0</v>
      </c>
      <c r="K22" s="79">
        <f>SUM(K16:K21)</f>
        <v>0</v>
      </c>
      <c r="L22" s="79">
        <f>SUM(L16:L21)</f>
        <v>0</v>
      </c>
      <c r="M22" s="80" t="str">
        <f t="shared" si="1"/>
        <v>-</v>
      </c>
      <c r="N22" s="79">
        <f>SUM(N16:N20)</f>
        <v>0</v>
      </c>
    </row>
    <row r="23" spans="1:14" ht="15.75" customHeight="1" x14ac:dyDescent="0.25">
      <c r="A23" s="73" t="s">
        <v>22</v>
      </c>
      <c r="B23" s="70"/>
      <c r="C23" s="70"/>
      <c r="D23" s="70"/>
      <c r="E23" s="83"/>
      <c r="F23" s="71"/>
      <c r="G23" s="84"/>
      <c r="H23" s="85"/>
      <c r="I23" s="84"/>
      <c r="J23" s="83"/>
      <c r="K23" s="83"/>
      <c r="L23" s="86"/>
      <c r="M23" s="87"/>
    </row>
    <row r="24" spans="1:14" ht="15.75" customHeight="1" x14ac:dyDescent="0.25">
      <c r="A24" s="68" t="s">
        <v>23</v>
      </c>
      <c r="B24" s="68"/>
      <c r="C24" s="68"/>
      <c r="D24" s="81" t="s">
        <v>24</v>
      </c>
      <c r="E24" s="88">
        <f>'[1]Vý HČ'!F7+'[1]Vý HČ'!F8+'[1]Vý HČ'!F19+'[1]Vý HČ'!F24+'[1]Vý HČ'!F25+'[1]Vý HČ'!F26</f>
        <v>1300000</v>
      </c>
      <c r="F24" s="77">
        <f>'[1]Vý HČ'!G7+'[1]Vý HČ'!G8+'[1]Vý HČ'!G19+'[1]Vý HČ'!G24+'[1]Vý HČ'!G25+'[1]Vý HČ'!G26</f>
        <v>1322000</v>
      </c>
      <c r="G24" s="77">
        <f>'[1]Vý HČ'!H7+'[1]Vý HČ'!H8+'[1]Vý HČ'!H19+'[1]Vý HČ'!H24+'[1]Vý HČ'!H25+'[1]Vý HČ'!H26</f>
        <v>844920</v>
      </c>
      <c r="H24" s="78">
        <f>IF(F24=0,"-",G24/F24)</f>
        <v>0.63912254160363091</v>
      </c>
      <c r="I24" s="77">
        <f>'[1]Vý HČ'!I7+'[1]Vý HČ'!I8+'[1]Vý HČ'!I19+'[1]Vý HČ'!I24+'[1]Vý HČ'!I25+'[1]Vý HČ'!I26</f>
        <v>909236</v>
      </c>
      <c r="J24" s="79">
        <f>'[1]Vý DČ'!F7+'[1]Vý DČ'!F8+'[1]Vý DČ'!F18+'[1]Vý DČ'!F23+'[1]Vý DČ'!F24+'[1]Vý DČ'!F25</f>
        <v>0</v>
      </c>
      <c r="K24" s="79">
        <f>'[1]Vý DČ'!G7+'[1]Vý DČ'!G8+'[1]Vý DČ'!G18+'[1]Vý DČ'!G23+'[1]Vý DČ'!G24+'[1]Vý DČ'!G25</f>
        <v>0</v>
      </c>
      <c r="L24" s="79">
        <f>'[1]Vý DČ'!H7+'[1]Vý DČ'!H8+'[1]Vý DČ'!H18+'[1]Vý DČ'!H23+'[1]Vý DČ'!H24+'[1]Vý DČ'!H25</f>
        <v>0</v>
      </c>
      <c r="M24" s="80" t="str">
        <f>IF(K24=0,"-",L24/K24)</f>
        <v>-</v>
      </c>
      <c r="N24" s="79">
        <f>'[1]Vý DČ'!I7+'[1]Vý DČ'!I8+'[1]Vý DČ'!I18+'[1]Vý DČ'!I23+'[1]Vý DČ'!I24+'[1]Vý DČ'!I25</f>
        <v>0</v>
      </c>
    </row>
    <row r="25" spans="1:14" ht="15.75" customHeight="1" x14ac:dyDescent="0.25">
      <c r="A25" s="68" t="s">
        <v>25</v>
      </c>
      <c r="B25" s="68"/>
      <c r="C25" s="68"/>
      <c r="D25" s="81" t="s">
        <v>26</v>
      </c>
      <c r="E25" s="88">
        <f>'[1]Vý HČ'!F45</f>
        <v>1769876</v>
      </c>
      <c r="F25" s="77">
        <f>'[1]Vý HČ'!G45</f>
        <v>1769876</v>
      </c>
      <c r="G25" s="77">
        <f>'[1]Vý HČ'!H45</f>
        <v>884938</v>
      </c>
      <c r="H25" s="78">
        <f>IF(F25=0,"-",G25/F25)</f>
        <v>0.5</v>
      </c>
      <c r="I25" s="77">
        <f>'[1]Vý HČ'!I45</f>
        <v>939938</v>
      </c>
      <c r="J25" s="79">
        <f>'[1]Vý DČ'!F40</f>
        <v>0</v>
      </c>
      <c r="K25" s="79">
        <f>'[1]Vý DČ'!G40</f>
        <v>0</v>
      </c>
      <c r="L25" s="79">
        <f>'[1]Vý DČ'!H40</f>
        <v>0</v>
      </c>
      <c r="M25" s="80" t="str">
        <f>IF(K25=0,"-",L25/K25)</f>
        <v>-</v>
      </c>
      <c r="N25" s="79">
        <f>'[1]Vý DČ'!I40</f>
        <v>0</v>
      </c>
    </row>
    <row r="26" spans="1:14" ht="15.75" customHeight="1" x14ac:dyDescent="0.25">
      <c r="A26" s="68"/>
      <c r="B26" s="68"/>
      <c r="C26" s="68"/>
      <c r="D26" s="81" t="s">
        <v>27</v>
      </c>
      <c r="E26" s="77">
        <f>'[1]Vý HČ'!F51</f>
        <v>0</v>
      </c>
      <c r="F26" s="77">
        <f>'[1]Vý HČ'!G51</f>
        <v>0</v>
      </c>
      <c r="G26" s="77">
        <f>'[1]Vý HČ'!H51</f>
        <v>0</v>
      </c>
      <c r="H26" s="78" t="str">
        <f>IF(F26=0,"-",G26/F26)</f>
        <v>-</v>
      </c>
      <c r="I26" s="77">
        <f>'[1]Vý HČ'!I51</f>
        <v>0</v>
      </c>
      <c r="J26" s="79">
        <f>'[1]Vý DČ'!F46</f>
        <v>0</v>
      </c>
      <c r="K26" s="79">
        <f>'[1]Vý DČ'!G46</f>
        <v>0</v>
      </c>
      <c r="L26" s="79">
        <f>'[1]Vý DČ'!H46</f>
        <v>0</v>
      </c>
      <c r="M26" s="80" t="str">
        <f>IF(K26=0,"-",L26/K26)</f>
        <v>-</v>
      </c>
      <c r="N26" s="79">
        <f>'[1]Vý DČ'!I46</f>
        <v>0</v>
      </c>
    </row>
    <row r="27" spans="1:14" ht="15.75" customHeight="1" x14ac:dyDescent="0.25">
      <c r="A27" s="68" t="s">
        <v>28</v>
      </c>
      <c r="B27" s="68"/>
      <c r="C27" s="68"/>
      <c r="D27" s="76" t="s">
        <v>29</v>
      </c>
      <c r="E27" s="77">
        <f>'[1]Vý HČ'!F27+'[1]Vý HČ'!F28+'[1]Vý HČ'!F29+'[1]Vý HČ'!F30+'[1]Vý HČ'!F31+'[1]Vý HČ'!F37+'[1]Vý HČ'!F44</f>
        <v>0</v>
      </c>
      <c r="F27" s="77">
        <f>'[1]Vý HČ'!G27+'[1]Vý HČ'!G28+'[1]Vý HČ'!G29+'[1]Vý HČ'!G30+'[1]Vý HČ'!G31+'[1]Vý HČ'!G37+'[1]Vý HČ'!G44</f>
        <v>21454</v>
      </c>
      <c r="G27" s="77">
        <f>'[1]Vý HČ'!H27+'[1]Vý HČ'!H28+'[1]Vý HČ'!H29+'[1]Vý HČ'!H30+'[1]Vý HČ'!H31+'[1]Vý HČ'!H37+'[1]Vý HČ'!H44</f>
        <v>19804</v>
      </c>
      <c r="H27" s="78">
        <f>IF(F27=0,"-",G27/F27)</f>
        <v>0.92309126503216188</v>
      </c>
      <c r="I27" s="77">
        <f>'[1]Vý HČ'!I27+'[1]Vý HČ'!I28+'[1]Vý HČ'!I29+'[1]Vý HČ'!I30+'[1]Vý HČ'!I31+'[1]Vý HČ'!I37+'[1]Vý HČ'!I44</f>
        <v>1350</v>
      </c>
      <c r="J27" s="79">
        <f>'[1]Vý DČ'!F26+'[1]Vý DČ'!F27+'[1]Vý DČ'!F28+'[1]Vý DČ'!F29+'[1]Vý DČ'!F30+'[1]Vý DČ'!F36+'[1]Vý DČ'!F39</f>
        <v>0</v>
      </c>
      <c r="K27" s="79">
        <f>'[1]Vý DČ'!G26+'[1]Vý DČ'!G27+'[1]Vý DČ'!G28+'[1]Vý DČ'!G29+'[1]Vý DČ'!G30+'[1]Vý DČ'!G36+'[1]Vý DČ'!G39</f>
        <v>0</v>
      </c>
      <c r="L27" s="79">
        <f>'[1]Vý DČ'!H26+'[1]Vý DČ'!H27+'[1]Vý DČ'!H28+'[1]Vý DČ'!H29+'[1]Vý DČ'!H30+'[1]Vý DČ'!H36+'[1]Vý DČ'!H39</f>
        <v>0</v>
      </c>
      <c r="M27" s="80" t="str">
        <f>IF(K27=0,"-",L27/K27)</f>
        <v>-</v>
      </c>
      <c r="N27" s="79">
        <f>'[1]Vý DČ'!I26+'[1]Vý DČ'!I27+'[1]Vý DČ'!I28+'[1]Vý DČ'!I29+'[1]Vý DČ'!I30+'[1]Vý DČ'!I36+'[1]Vý DČ'!I39</f>
        <v>0</v>
      </c>
    </row>
    <row r="28" spans="1:14" ht="15.75" customHeight="1" x14ac:dyDescent="0.25">
      <c r="A28" s="71" t="s">
        <v>21</v>
      </c>
      <c r="B28" s="70"/>
      <c r="C28" s="70"/>
      <c r="D28" s="70"/>
      <c r="E28" s="77">
        <f>E24+E25+E27</f>
        <v>3069876</v>
      </c>
      <c r="F28" s="77">
        <f>F24+F25+F27</f>
        <v>3113330</v>
      </c>
      <c r="G28" s="77">
        <f>G24+G25+G27</f>
        <v>1749662</v>
      </c>
      <c r="H28" s="78">
        <f>IF(F28=0,"-",G28/F28)</f>
        <v>0.56199053746310224</v>
      </c>
      <c r="I28" s="77">
        <f>I24+I25+I27</f>
        <v>1850524</v>
      </c>
      <c r="J28" s="79">
        <f>J24+J25+J27</f>
        <v>0</v>
      </c>
      <c r="K28" s="79">
        <f>K24+K25+K27</f>
        <v>0</v>
      </c>
      <c r="L28" s="79">
        <f>L24+L25+L27</f>
        <v>0</v>
      </c>
      <c r="M28" s="80" t="str">
        <f>IF(K28=0,"-",L28/K28)</f>
        <v>-</v>
      </c>
      <c r="N28" s="79">
        <f>N24+N25+N27</f>
        <v>0</v>
      </c>
    </row>
    <row r="29" spans="1:14" ht="15.75" customHeight="1" x14ac:dyDescent="0.25">
      <c r="A29" s="71"/>
      <c r="B29" s="70"/>
      <c r="C29" s="70"/>
      <c r="D29" s="70"/>
      <c r="E29" s="70"/>
      <c r="F29" s="70"/>
      <c r="G29" s="70"/>
      <c r="H29" s="85"/>
      <c r="I29" s="70"/>
      <c r="J29" s="89"/>
      <c r="K29" s="89"/>
      <c r="L29" s="89"/>
      <c r="M29" s="90"/>
    </row>
    <row r="30" spans="1:14" ht="15.75" customHeight="1" x14ac:dyDescent="0.25">
      <c r="A30" s="73" t="s">
        <v>40</v>
      </c>
      <c r="B30" s="70"/>
      <c r="C30" s="70"/>
      <c r="D30" s="70"/>
      <c r="E30" s="77">
        <f>E28-E22</f>
        <v>0</v>
      </c>
      <c r="F30" s="77">
        <f>F28-F22</f>
        <v>0</v>
      </c>
      <c r="G30" s="77">
        <f>G28-G22</f>
        <v>377206.06000000006</v>
      </c>
      <c r="H30" s="78" t="str">
        <f>IF(F30=0,"-",G30/F30)</f>
        <v>-</v>
      </c>
      <c r="I30" s="77">
        <f>I28-I22</f>
        <v>292212.19999999995</v>
      </c>
      <c r="J30" s="79">
        <f>J28-J22</f>
        <v>0</v>
      </c>
      <c r="K30" s="79">
        <f>K28-K22</f>
        <v>0</v>
      </c>
      <c r="L30" s="79">
        <f>L28-L22</f>
        <v>0</v>
      </c>
      <c r="M30" s="80" t="str">
        <f>IF(K30=0,"-",L30/K30)</f>
        <v>-</v>
      </c>
      <c r="N30" s="79">
        <f>N28-N22</f>
        <v>0</v>
      </c>
    </row>
    <row r="31" spans="1:14" ht="15.75" customHeight="1" x14ac:dyDescent="0.25">
      <c r="A31" s="71"/>
      <c r="B31" s="70"/>
      <c r="C31" s="70"/>
      <c r="D31" s="70"/>
      <c r="E31" s="70"/>
      <c r="F31" s="70"/>
      <c r="G31" s="70"/>
      <c r="H31" s="70"/>
      <c r="I31" s="70"/>
      <c r="J31" s="89"/>
      <c r="K31" s="89"/>
      <c r="L31" s="89"/>
      <c r="M31" s="89"/>
    </row>
    <row r="32" spans="1:14" ht="15.75" customHeight="1" x14ac:dyDescent="0.25">
      <c r="A32" s="76"/>
      <c r="B32" s="70"/>
      <c r="C32" s="70"/>
      <c r="D32" s="91"/>
      <c r="E32" s="91"/>
      <c r="F32" s="68"/>
      <c r="G32" s="92"/>
      <c r="H32" s="92"/>
      <c r="I32" s="92"/>
      <c r="J32" s="68"/>
      <c r="K32" s="68"/>
      <c r="L32" s="68"/>
      <c r="M32" s="68"/>
    </row>
  </sheetData>
  <mergeCells count="21">
    <mergeCell ref="D20:D21"/>
    <mergeCell ref="E20:E21"/>
    <mergeCell ref="F20:F21"/>
    <mergeCell ref="G20:G21"/>
    <mergeCell ref="I20:I21"/>
    <mergeCell ref="A2:D2"/>
    <mergeCell ref="E2:M2"/>
    <mergeCell ref="E3:M3"/>
    <mergeCell ref="E4:K4"/>
    <mergeCell ref="E5:M5"/>
    <mergeCell ref="E6:G6"/>
    <mergeCell ref="E7:M7"/>
    <mergeCell ref="J8:K8"/>
    <mergeCell ref="L8:N8"/>
    <mergeCell ref="E10:I10"/>
    <mergeCell ref="J10:N10"/>
    <mergeCell ref="J20:J21"/>
    <mergeCell ref="K20:K21"/>
    <mergeCell ref="L20:L21"/>
    <mergeCell ref="M20:M21"/>
    <mergeCell ref="N20:N21"/>
  </mergeCells>
  <conditionalFormatting sqref="J29:L29 J31:M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0" firstPageNumber="13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workbookViewId="0">
      <selection activeCell="U29" sqref="U2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140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140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140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140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140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140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140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140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140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140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140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140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140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140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140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140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140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140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140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140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140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140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140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140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140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140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140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140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140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140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140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140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140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140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140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140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140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140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140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140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140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140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140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140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140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140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140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140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140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140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140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140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140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140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140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140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140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140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140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140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140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140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140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140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1" t="s">
        <v>1</v>
      </c>
      <c r="B1" s="2"/>
      <c r="C1" s="2"/>
      <c r="D1" s="2"/>
      <c r="E1" s="3"/>
      <c r="F1" s="3"/>
      <c r="G1" s="3"/>
      <c r="H1" s="3"/>
      <c r="I1" s="3"/>
      <c r="J1" s="3"/>
      <c r="K1" s="3"/>
      <c r="L1" s="4"/>
      <c r="M1" s="4"/>
      <c r="N1" t="s">
        <v>30</v>
      </c>
    </row>
    <row r="2" spans="1:14" ht="15.75" customHeight="1" x14ac:dyDescent="0.25">
      <c r="A2" s="136" t="s">
        <v>2</v>
      </c>
      <c r="B2" s="136"/>
      <c r="C2" s="136"/>
      <c r="D2" s="136"/>
      <c r="E2" s="137" t="str">
        <f>[10]Úvod.str!C3</f>
        <v>Základní škola Prostějov, ul. Vl. Majakovského 1</v>
      </c>
      <c r="F2" s="138"/>
      <c r="G2" s="138"/>
      <c r="H2" s="138"/>
      <c r="I2" s="138"/>
      <c r="J2" s="138"/>
      <c r="K2" s="138"/>
      <c r="L2" s="138"/>
      <c r="M2" s="138"/>
    </row>
    <row r="3" spans="1:14" ht="15.75" customHeight="1" x14ac:dyDescent="0.25">
      <c r="A3" s="46"/>
      <c r="B3" s="46"/>
      <c r="C3" s="46"/>
      <c r="D3" s="46"/>
      <c r="E3" s="139"/>
      <c r="F3" s="139"/>
      <c r="G3" s="139"/>
      <c r="H3" s="139"/>
      <c r="I3" s="139"/>
      <c r="J3" s="139"/>
      <c r="K3" s="139"/>
      <c r="L3" s="139"/>
      <c r="M3" s="139"/>
    </row>
    <row r="4" spans="1:14" ht="15.75" customHeight="1" x14ac:dyDescent="0.25">
      <c r="A4" s="5" t="s">
        <v>3</v>
      </c>
      <c r="B4" s="3"/>
      <c r="C4" s="3"/>
      <c r="D4" s="3"/>
      <c r="E4" s="140" t="str">
        <f>[10]Úvod.str!C4</f>
        <v>Majakovského 131/1, 798 11  Prostějov-Vrahovice</v>
      </c>
      <c r="F4" s="140"/>
      <c r="G4" s="140"/>
      <c r="H4" s="140"/>
      <c r="I4" s="140"/>
      <c r="J4" s="140"/>
      <c r="K4" s="140"/>
      <c r="L4" s="6"/>
      <c r="M4" s="3"/>
    </row>
    <row r="5" spans="1:14" ht="15.75" customHeight="1" x14ac:dyDescent="0.25">
      <c r="A5" s="5"/>
      <c r="B5" s="3"/>
      <c r="C5" s="3"/>
      <c r="D5" s="3"/>
      <c r="E5" s="139"/>
      <c r="F5" s="139"/>
      <c r="G5" s="139"/>
      <c r="H5" s="139"/>
      <c r="I5" s="139"/>
      <c r="J5" s="139"/>
      <c r="K5" s="139"/>
      <c r="L5" s="139"/>
      <c r="M5" s="139"/>
    </row>
    <row r="6" spans="1:14" ht="15.75" customHeight="1" x14ac:dyDescent="0.25">
      <c r="A6" s="5" t="s">
        <v>4</v>
      </c>
      <c r="B6" s="3"/>
      <c r="C6" s="3"/>
      <c r="D6" s="3"/>
      <c r="E6" s="140">
        <f>[10]Úvod.str!C5</f>
        <v>62859056</v>
      </c>
      <c r="F6" s="140"/>
      <c r="G6" s="140"/>
      <c r="H6" s="47"/>
      <c r="I6" s="47"/>
      <c r="J6" s="7"/>
      <c r="K6" s="47"/>
      <c r="L6" s="6"/>
      <c r="M6" s="3"/>
    </row>
    <row r="7" spans="1:14" ht="15.75" customHeight="1" x14ac:dyDescent="0.25">
      <c r="A7" s="5"/>
      <c r="B7" s="3"/>
      <c r="C7" s="3"/>
      <c r="D7" s="3"/>
      <c r="E7" s="139"/>
      <c r="F7" s="139"/>
      <c r="G7" s="139"/>
      <c r="H7" s="139"/>
      <c r="I7" s="139"/>
      <c r="J7" s="139"/>
      <c r="K7" s="139"/>
      <c r="L7" s="139"/>
      <c r="M7" s="139"/>
    </row>
    <row r="8" spans="1:14" ht="15.75" customHeight="1" x14ac:dyDescent="0.25">
      <c r="A8" s="3"/>
      <c r="B8" s="3"/>
      <c r="C8" s="3"/>
      <c r="D8" s="3"/>
      <c r="E8" s="3"/>
      <c r="F8" s="3"/>
      <c r="G8" s="3"/>
      <c r="H8" s="3"/>
      <c r="I8" s="3"/>
      <c r="J8" s="141"/>
      <c r="K8" s="141"/>
      <c r="L8" s="142" t="s">
        <v>5</v>
      </c>
      <c r="M8" s="143"/>
      <c r="N8" s="143"/>
    </row>
    <row r="9" spans="1:14" ht="15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93"/>
      <c r="K9" s="93"/>
      <c r="L9" s="3"/>
      <c r="M9" s="3"/>
    </row>
    <row r="10" spans="1:14" ht="15.75" customHeight="1" x14ac:dyDescent="0.25">
      <c r="A10" s="3"/>
      <c r="B10" s="3"/>
      <c r="C10" s="3"/>
      <c r="D10" s="3"/>
      <c r="E10" s="144" t="s">
        <v>31</v>
      </c>
      <c r="F10" s="145"/>
      <c r="G10" s="145"/>
      <c r="H10" s="145"/>
      <c r="I10" s="145"/>
      <c r="J10" s="146" t="s">
        <v>32</v>
      </c>
      <c r="K10" s="147"/>
      <c r="L10" s="147"/>
      <c r="M10" s="147"/>
      <c r="N10" s="147"/>
    </row>
    <row r="11" spans="1:14" ht="15.75" customHeight="1" x14ac:dyDescent="0.25">
      <c r="A11" s="6" t="s">
        <v>33</v>
      </c>
      <c r="B11" s="3"/>
      <c r="C11" s="3"/>
      <c r="D11" s="3"/>
      <c r="E11" s="8" t="s">
        <v>6</v>
      </c>
      <c r="F11" s="8" t="s">
        <v>7</v>
      </c>
      <c r="G11" s="9" t="s">
        <v>0</v>
      </c>
      <c r="H11" s="10" t="s">
        <v>34</v>
      </c>
      <c r="I11" s="10" t="s">
        <v>35</v>
      </c>
      <c r="J11" s="94" t="s">
        <v>6</v>
      </c>
      <c r="K11" s="94" t="s">
        <v>7</v>
      </c>
      <c r="L11" s="94" t="s">
        <v>0</v>
      </c>
      <c r="M11" s="10" t="s">
        <v>34</v>
      </c>
      <c r="N11" s="94" t="s">
        <v>35</v>
      </c>
    </row>
    <row r="12" spans="1:14" ht="15.75" customHeight="1" x14ac:dyDescent="0.25">
      <c r="A12" s="11"/>
      <c r="B12" s="11"/>
      <c r="C12" s="11"/>
      <c r="D12" s="11"/>
      <c r="E12" s="8" t="s">
        <v>8</v>
      </c>
      <c r="F12" s="8" t="s">
        <v>8</v>
      </c>
      <c r="G12" s="9" t="s">
        <v>9</v>
      </c>
      <c r="H12" s="10" t="s">
        <v>36</v>
      </c>
      <c r="I12" s="10" t="s">
        <v>37</v>
      </c>
      <c r="J12" s="94" t="s">
        <v>8</v>
      </c>
      <c r="K12" s="94" t="s">
        <v>8</v>
      </c>
      <c r="L12" s="94" t="s">
        <v>9</v>
      </c>
      <c r="M12" s="10" t="s">
        <v>36</v>
      </c>
      <c r="N12" s="94" t="s">
        <v>37</v>
      </c>
    </row>
    <row r="13" spans="1:14" ht="15.75" customHeight="1" x14ac:dyDescent="0.25">
      <c r="A13" s="11"/>
      <c r="B13" s="11"/>
      <c r="C13" s="11"/>
      <c r="D13" s="11"/>
      <c r="E13" s="8" t="s">
        <v>10</v>
      </c>
      <c r="F13" s="8" t="s">
        <v>10</v>
      </c>
      <c r="G13" s="4"/>
      <c r="H13" s="95" t="s">
        <v>38</v>
      </c>
      <c r="I13" s="95" t="s">
        <v>39</v>
      </c>
      <c r="J13" s="94" t="s">
        <v>10</v>
      </c>
      <c r="K13" s="94" t="s">
        <v>10</v>
      </c>
      <c r="L13" s="94"/>
      <c r="M13" s="95" t="s">
        <v>38</v>
      </c>
      <c r="N13" s="94" t="s">
        <v>39</v>
      </c>
    </row>
    <row r="14" spans="1:14" ht="15.75" customHeight="1" x14ac:dyDescent="0.25">
      <c r="A14" s="12"/>
      <c r="B14" s="12"/>
      <c r="C14" s="3"/>
      <c r="D14" s="12"/>
      <c r="E14" s="13"/>
      <c r="F14" s="13"/>
      <c r="G14" s="11"/>
      <c r="H14" s="11"/>
      <c r="I14" s="11"/>
      <c r="J14" s="11"/>
      <c r="K14" s="11"/>
      <c r="L14" s="3"/>
      <c r="M14" s="48"/>
    </row>
    <row r="15" spans="1:14" ht="15.75" customHeight="1" x14ac:dyDescent="0.25">
      <c r="A15" s="14" t="s">
        <v>11</v>
      </c>
      <c r="B15" s="14"/>
      <c r="C15" s="2"/>
      <c r="D15" s="12"/>
      <c r="E15" s="13"/>
      <c r="F15" s="13"/>
      <c r="G15" s="11"/>
      <c r="H15" s="11"/>
      <c r="I15" s="11"/>
      <c r="J15" s="11"/>
      <c r="K15" s="11"/>
      <c r="L15" s="15"/>
      <c r="M15" s="16"/>
    </row>
    <row r="16" spans="1:14" ht="15.75" customHeight="1" x14ac:dyDescent="0.25">
      <c r="A16" s="11" t="s">
        <v>12</v>
      </c>
      <c r="B16" s="11"/>
      <c r="C16" s="11"/>
      <c r="D16" s="17" t="s">
        <v>13</v>
      </c>
      <c r="E16" s="96">
        <f>'[10]Ná HČ'!F7+'[10]Ná HČ'!F28+'[10]Ná HČ'!F34</f>
        <v>1494491</v>
      </c>
      <c r="F16" s="96">
        <f>'[10]Ná HČ'!G7+'[10]Ná HČ'!G28+'[10]Ná HČ'!G34</f>
        <v>1533598</v>
      </c>
      <c r="G16" s="96">
        <f>'[10]Ná HČ'!H7+'[10]Ná HČ'!H28+'[10]Ná HČ'!H34</f>
        <v>621548.34000000008</v>
      </c>
      <c r="H16" s="97">
        <f>IF(F16=0,"-",G16/F16)</f>
        <v>0.40528765686966212</v>
      </c>
      <c r="I16" s="96">
        <f>'[10]Ná HČ'!I7+'[10]Ná HČ'!I28+'[10]Ná HČ'!I34</f>
        <v>784385.35000000009</v>
      </c>
      <c r="J16" s="18">
        <f>'[10]Ná DČ'!F7+'[10]Ná DČ'!F21+'[10]Ná DČ'!F27</f>
        <v>8670</v>
      </c>
      <c r="K16" s="18">
        <f>'[10]Ná DČ'!G7+'[10]Ná DČ'!G21+'[10]Ná DČ'!G27</f>
        <v>8670</v>
      </c>
      <c r="L16" s="18">
        <f>'[10]Ná DČ'!H7+'[10]Ná DČ'!H21+'[10]Ná DČ'!H27</f>
        <v>18124.86</v>
      </c>
      <c r="M16" s="98">
        <f>IF(K16=0,"-",L16/K16)</f>
        <v>2.0905259515570935</v>
      </c>
      <c r="N16" s="18">
        <f>'[10]Ná DČ'!I7+'[10]Ná DČ'!I21+'[10]Ná DČ'!I27</f>
        <v>9489.92</v>
      </c>
    </row>
    <row r="17" spans="1:14" ht="15.75" customHeight="1" x14ac:dyDescent="0.25">
      <c r="A17" s="11" t="s">
        <v>14</v>
      </c>
      <c r="B17" s="11"/>
      <c r="C17" s="11"/>
      <c r="D17" s="17" t="s">
        <v>15</v>
      </c>
      <c r="E17" s="96">
        <f>'[10]Ná HČ'!F35+'[10]Ná HČ'!F41+'[10]Ná HČ'!F45+'[10]Ná HČ'!F46</f>
        <v>542114</v>
      </c>
      <c r="F17" s="96">
        <f>'[10]Ná HČ'!G35+'[10]Ná HČ'!G41+'[10]Ná HČ'!G45+'[10]Ná HČ'!G46</f>
        <v>895314</v>
      </c>
      <c r="G17" s="96">
        <f>'[10]Ná HČ'!H35+'[10]Ná HČ'!H41+'[10]Ná HČ'!H45+'[10]Ná HČ'!H46</f>
        <v>299783.89</v>
      </c>
      <c r="H17" s="97">
        <f t="shared" ref="H17:H22" si="0">IF(F17=0,"-",G17/F17)</f>
        <v>0.33483659364200719</v>
      </c>
      <c r="I17" s="96">
        <f>'[10]Ná HČ'!I35+'[10]Ná HČ'!I41+'[10]Ná HČ'!I45+'[10]Ná HČ'!I46</f>
        <v>182727.34999999998</v>
      </c>
      <c r="J17" s="18">
        <f>'[10]Ná DČ'!F28+'[10]Ná DČ'!F34+'[10]Ná DČ'!F38+'[10]Ná DČ'!F39</f>
        <v>1770</v>
      </c>
      <c r="K17" s="18">
        <f>'[10]Ná DČ'!G28+'[10]Ná DČ'!G34+'[10]Ná DČ'!G38+'[10]Ná DČ'!G39</f>
        <v>1770</v>
      </c>
      <c r="L17" s="18">
        <f>'[10]Ná DČ'!H28+'[10]Ná DČ'!H34+'[10]Ná DČ'!H38+'[10]Ná DČ'!H39</f>
        <v>4845</v>
      </c>
      <c r="M17" s="98">
        <f t="shared" ref="M17:M22" si="1">IF(K17=0,"-",L17/K17)</f>
        <v>2.7372881355932202</v>
      </c>
      <c r="N17" s="18">
        <f>'[10]Ná DČ'!I28+'[10]Ná DČ'!I34+'[10]Ná DČ'!I38+'[10]Ná DČ'!I39</f>
        <v>1265.44</v>
      </c>
    </row>
    <row r="18" spans="1:14" ht="15.75" customHeight="1" x14ac:dyDescent="0.25">
      <c r="A18" s="11" t="s">
        <v>16</v>
      </c>
      <c r="B18" s="11"/>
      <c r="C18" s="11"/>
      <c r="D18" s="17" t="s">
        <v>17</v>
      </c>
      <c r="E18" s="96">
        <f>'[10]Ná HČ'!F71+'[10]Ná HČ'!F78+'[10]Ná HČ'!F81+'[10]Ná HČ'!F82+'[10]Ná HČ'!F87</f>
        <v>245881</v>
      </c>
      <c r="F18" s="96">
        <f>'[10]Ná HČ'!G71+'[10]Ná HČ'!G78+'[10]Ná HČ'!G81+'[10]Ná HČ'!G82+'[10]Ná HČ'!G87</f>
        <v>245881</v>
      </c>
      <c r="G18" s="96">
        <f>'[10]Ná HČ'!H71+'[10]Ná HČ'!H78+'[10]Ná HČ'!H81+'[10]Ná HČ'!H82+'[10]Ná HČ'!H87</f>
        <v>109103</v>
      </c>
      <c r="H18" s="97">
        <f t="shared" si="0"/>
        <v>0.44372277646503794</v>
      </c>
      <c r="I18" s="96">
        <f>'[10]Ná HČ'!I71+'[10]Ná HČ'!I78+'[10]Ná HČ'!I81+'[10]Ná HČ'!I82+'[10]Ná HČ'!I87</f>
        <v>104055</v>
      </c>
      <c r="J18" s="18">
        <f>'[10]Ná DČ'!F63+'[10]Ná DČ'!F68+'[10]Ná DČ'!F71+'[10]Ná DČ'!F72+'[10]Ná DČ'!F77</f>
        <v>6600</v>
      </c>
      <c r="K18" s="18">
        <f>'[10]Ná DČ'!G63+'[10]Ná DČ'!G68+'[10]Ná DČ'!G71+'[10]Ná DČ'!G72+'[10]Ná DČ'!G77</f>
        <v>6600</v>
      </c>
      <c r="L18" s="18">
        <f>'[10]Ná DČ'!H63+'[10]Ná DČ'!H68+'[10]Ná DČ'!H71+'[10]Ná DČ'!H72+'[10]Ná DČ'!H77</f>
        <v>0</v>
      </c>
      <c r="M18" s="98">
        <f t="shared" si="1"/>
        <v>0</v>
      </c>
      <c r="N18" s="18">
        <f>'[10]Ná DČ'!I63+'[10]Ná DČ'!I68+'[10]Ná DČ'!I71+'[10]Ná DČ'!I72+'[10]Ná DČ'!I77</f>
        <v>0</v>
      </c>
    </row>
    <row r="19" spans="1:14" ht="15.75" customHeight="1" x14ac:dyDescent="0.25">
      <c r="A19" s="11" t="s">
        <v>18</v>
      </c>
      <c r="B19" s="11"/>
      <c r="C19" s="11"/>
      <c r="D19" s="19">
        <v>551</v>
      </c>
      <c r="E19" s="96">
        <f>'[10]Ná HČ'!F104</f>
        <v>1225644</v>
      </c>
      <c r="F19" s="96">
        <f>'[10]Ná HČ'!G104</f>
        <v>1225644</v>
      </c>
      <c r="G19" s="96">
        <f>'[10]Ná HČ'!H104</f>
        <v>616602</v>
      </c>
      <c r="H19" s="97">
        <f t="shared" si="0"/>
        <v>0.50308409293400036</v>
      </c>
      <c r="I19" s="96">
        <f>'[10]Ná HČ'!I104</f>
        <v>606031.43999999994</v>
      </c>
      <c r="J19" s="18">
        <f>'[10]Ná DČ'!F94</f>
        <v>7560</v>
      </c>
      <c r="K19" s="18">
        <f>'[10]Ná DČ'!G94</f>
        <v>7560</v>
      </c>
      <c r="L19" s="18">
        <f>'[10]Ná DČ'!H94</f>
        <v>0</v>
      </c>
      <c r="M19" s="98">
        <f t="shared" si="1"/>
        <v>0</v>
      </c>
      <c r="N19" s="18">
        <f>'[10]Ná DČ'!I94</f>
        <v>10570.56</v>
      </c>
    </row>
    <row r="20" spans="1:14" ht="15.75" customHeight="1" x14ac:dyDescent="0.25">
      <c r="A20" s="20" t="s">
        <v>19</v>
      </c>
      <c r="B20" s="20"/>
      <c r="C20" s="11"/>
      <c r="D20" s="133" t="s">
        <v>20</v>
      </c>
      <c r="E20" s="134">
        <f>'[10]Ná HČ'!F88+'[10]Ná HČ'!F92+'[10]Ná HČ'!F93+'[10]Ná HČ'!F94+'[10]Ná HČ'!F95+'[10]Ná HČ'!F96+'[10]Ná HČ'!F97+'[10]Ná HČ'!F98+'[10]Ná HČ'!F107+'[10]Ná HČ'!F108+'[10]Ná HČ'!F119+'[10]Ná HČ'!F120+'[10]Ná HČ'!F123+'[10]Ná HČ'!F124+'[10]Ná HČ'!F125</f>
        <v>606</v>
      </c>
      <c r="F20" s="134">
        <f>'[10]Ná HČ'!G88+'[10]Ná HČ'!G92+'[10]Ná HČ'!G93+'[10]Ná HČ'!G94+'[10]Ná HČ'!G95+'[10]Ná HČ'!G96+'[10]Ná HČ'!G97+'[10]Ná HČ'!G98+'[10]Ná HČ'!G107+'[10]Ná HČ'!G108+'[10]Ná HČ'!G119+'[10]Ná HČ'!G120+'[10]Ná HČ'!G123+'[10]Ná HČ'!G124+'[10]Ná HČ'!G125</f>
        <v>150606</v>
      </c>
      <c r="G20" s="134">
        <f>'[10]Ná HČ'!H88+'[10]Ná HČ'!H92+'[10]Ná HČ'!H93+'[10]Ná HČ'!H94+'[10]Ná HČ'!H95+'[10]Ná HČ'!H96+'[10]Ná HČ'!H97+'[10]Ná HČ'!H98+'[10]Ná HČ'!H107+'[10]Ná HČ'!H108+'[10]Ná HČ'!H119+'[10]Ná HČ'!H120+'[10]Ná HČ'!H123+'[10]Ná HČ'!H124+'[10]Ná HČ'!H125</f>
        <v>111510.23</v>
      </c>
      <c r="H20" s="97">
        <f t="shared" si="0"/>
        <v>0.74041027581902441</v>
      </c>
      <c r="I20" s="134">
        <f>'[10]Ná HČ'!I88+'[10]Ná HČ'!I92+'[10]Ná HČ'!I93+'[10]Ná HČ'!I94+'[10]Ná HČ'!I95+'[10]Ná HČ'!I96+'[10]Ná HČ'!I97+'[10]Ná HČ'!I98+'[10]Ná HČ'!I107+'[10]Ná HČ'!I108+'[10]Ná HČ'!I119+'[10]Ná HČ'!I120+'[10]Ná HČ'!I123+'[10]Ná HČ'!I124+'[10]Ná HČ'!I125</f>
        <v>49596.93</v>
      </c>
      <c r="J20" s="129">
        <f>'[10]Ná DČ'!F78+'[10]Ná DČ'!F82+'[10]Ná DČ'!F83+'[10]Ná DČ'!F84+'[10]Ná DČ'!F85+'[10]Ná DČ'!F86+'[10]Ná DČ'!F87+'[10]Ná DČ'!F88+'[10]Ná DČ'!F97+'[10]Ná DČ'!F98+'[10]Ná DČ'!F109+'[10]Ná DČ'!F110+'[10]Ná DČ'!F113+'[10]Ná DČ'!F114</f>
        <v>0</v>
      </c>
      <c r="K20" s="129">
        <f>'[10]Ná DČ'!G78+'[10]Ná DČ'!G82+'[10]Ná DČ'!G83+'[10]Ná DČ'!G84+'[10]Ná DČ'!G85+'[10]Ná DČ'!G86+'[10]Ná DČ'!G87+'[10]Ná DČ'!G88+'[10]Ná DČ'!G97+'[10]Ná DČ'!G98+'[10]Ná DČ'!G109+'[10]Ná DČ'!G110+'[10]Ná DČ'!G113+'[10]Ná DČ'!G114</f>
        <v>0</v>
      </c>
      <c r="L20" s="129">
        <f>'[10]Ná DČ'!H78+'[10]Ná DČ'!H82+'[10]Ná DČ'!H83+'[10]Ná DČ'!H84+'[10]Ná DČ'!H85+'[10]Ná DČ'!H86+'[10]Ná DČ'!H87+'[10]Ná DČ'!H88+'[10]Ná DČ'!H97+'[10]Ná DČ'!H98+'[10]Ná DČ'!H109+'[10]Ná DČ'!H110+'[10]Ná DČ'!H113+'[10]Ná DČ'!H114</f>
        <v>0</v>
      </c>
      <c r="M20" s="130" t="str">
        <f t="shared" si="1"/>
        <v>-</v>
      </c>
      <c r="N20" s="131">
        <f>'[10]Ná DČ'!I78+'[10]Ná DČ'!I82+'[10]Ná DČ'!I83+'[10]Ná DČ'!I84+'[10]Ná DČ'!I85+'[10]Ná DČ'!I86+'[10]Ná DČ'!I87+'[10]Ná DČ'!I88+'[10]Ná DČ'!I97+'[10]Ná DČ'!I98+'[10]Ná DČ'!I109+'[10]Ná DČ'!I110+'[10]Ná DČ'!I113+'[10]Ná DČ'!I114</f>
        <v>0</v>
      </c>
    </row>
    <row r="21" spans="1:14" ht="15.75" customHeight="1" x14ac:dyDescent="0.25">
      <c r="A21" s="20"/>
      <c r="B21" s="12"/>
      <c r="C21" s="12"/>
      <c r="D21" s="133"/>
      <c r="E21" s="134"/>
      <c r="F21" s="134"/>
      <c r="G21" s="134"/>
      <c r="H21" s="97" t="str">
        <f t="shared" si="0"/>
        <v>-</v>
      </c>
      <c r="I21" s="135"/>
      <c r="J21" s="129"/>
      <c r="K21" s="129"/>
      <c r="L21" s="129"/>
      <c r="M21" s="130" t="str">
        <f t="shared" si="1"/>
        <v>-</v>
      </c>
      <c r="N21" s="132"/>
    </row>
    <row r="22" spans="1:14" ht="15.75" customHeight="1" x14ac:dyDescent="0.25">
      <c r="A22" s="13" t="s">
        <v>21</v>
      </c>
      <c r="B22" s="11"/>
      <c r="C22" s="11"/>
      <c r="D22" s="11"/>
      <c r="E22" s="96">
        <f>SUM(E16:E21)</f>
        <v>3508736</v>
      </c>
      <c r="F22" s="96">
        <f>SUM(F16:F21)</f>
        <v>4051043</v>
      </c>
      <c r="G22" s="96">
        <f>SUM(G16:G21)</f>
        <v>1758547.46</v>
      </c>
      <c r="H22" s="97">
        <f t="shared" si="0"/>
        <v>0.43409745588975479</v>
      </c>
      <c r="I22" s="96">
        <f>SUM(I16:I21)</f>
        <v>1726796.07</v>
      </c>
      <c r="J22" s="18">
        <f>SUM(J16:J21)</f>
        <v>24600</v>
      </c>
      <c r="K22" s="18">
        <f>SUM(K16:K21)</f>
        <v>24600</v>
      </c>
      <c r="L22" s="18">
        <f>SUM(L16:L21)</f>
        <v>22969.86</v>
      </c>
      <c r="M22" s="98">
        <f t="shared" si="1"/>
        <v>0.93373414634146346</v>
      </c>
      <c r="N22" s="18">
        <f>SUM(N16:N20)</f>
        <v>21325.919999999998</v>
      </c>
    </row>
    <row r="23" spans="1:14" ht="15.75" customHeight="1" x14ac:dyDescent="0.25">
      <c r="A23" s="14" t="s">
        <v>22</v>
      </c>
      <c r="B23" s="12"/>
      <c r="C23" s="12"/>
      <c r="D23" s="12"/>
      <c r="E23" s="21"/>
      <c r="F23" s="13"/>
      <c r="G23" s="22"/>
      <c r="H23" s="99"/>
      <c r="I23" s="22"/>
      <c r="J23" s="21"/>
      <c r="K23" s="21"/>
      <c r="L23" s="23"/>
      <c r="M23" s="100"/>
    </row>
    <row r="24" spans="1:14" ht="15.75" customHeight="1" x14ac:dyDescent="0.25">
      <c r="A24" s="11" t="s">
        <v>23</v>
      </c>
      <c r="B24" s="11"/>
      <c r="C24" s="11"/>
      <c r="D24" s="19" t="s">
        <v>24</v>
      </c>
      <c r="E24" s="101">
        <f>'[10]Vý HČ'!F7+'[10]Vý HČ'!F8+'[10]Vý HČ'!F19+'[10]Vý HČ'!F24+'[10]Vý HČ'!F25+'[10]Vý HČ'!F26</f>
        <v>120000</v>
      </c>
      <c r="F24" s="96">
        <f>'[10]Vý HČ'!G7+'[10]Vý HČ'!G8+'[10]Vý HČ'!G19+'[10]Vý HČ'!G24+'[10]Vý HČ'!G25+'[10]Vý HČ'!G26</f>
        <v>120000</v>
      </c>
      <c r="G24" s="96">
        <f>'[10]Vý HČ'!H7+'[10]Vý HČ'!H8+'[10]Vý HČ'!H19+'[10]Vý HČ'!H24+'[10]Vý HČ'!H25+'[10]Vý HČ'!H26</f>
        <v>70920</v>
      </c>
      <c r="H24" s="97">
        <f>IF(F24=0,"-",G24/F24)</f>
        <v>0.59099999999999997</v>
      </c>
      <c r="I24" s="96">
        <f>'[10]Vý HČ'!I7+'[10]Vý HČ'!I8+'[10]Vý HČ'!I19+'[10]Vý HČ'!I24+'[10]Vý HČ'!I25+'[10]Vý HČ'!I26</f>
        <v>59900</v>
      </c>
      <c r="J24" s="18">
        <f>'[10]Vý DČ'!F7+'[10]Vý DČ'!F8+'[10]Vý DČ'!F18+'[10]Vý DČ'!F23+'[10]Vý DČ'!F24+'[10]Vý DČ'!F25</f>
        <v>30000</v>
      </c>
      <c r="K24" s="18">
        <f>'[10]Vý DČ'!G7+'[10]Vý DČ'!G8+'[10]Vý DČ'!G18+'[10]Vý DČ'!G23+'[10]Vý DČ'!G24+'[10]Vý DČ'!G25</f>
        <v>30000</v>
      </c>
      <c r="L24" s="18">
        <f>'[10]Vý DČ'!H7+'[10]Vý DČ'!H8+'[10]Vý DČ'!H18+'[10]Vý DČ'!H23+'[10]Vý DČ'!H24+'[10]Vý DČ'!H25</f>
        <v>66790</v>
      </c>
      <c r="M24" s="98">
        <f>IF(K24=0,"-",L24/K24)</f>
        <v>2.2263333333333333</v>
      </c>
      <c r="N24" s="18">
        <f>'[10]Vý DČ'!I7+'[10]Vý DČ'!I8+'[10]Vý DČ'!I18+'[10]Vý DČ'!I23+'[10]Vý DČ'!I24+'[10]Vý DČ'!I25</f>
        <v>36960</v>
      </c>
    </row>
    <row r="25" spans="1:14" ht="15.75" customHeight="1" x14ac:dyDescent="0.25">
      <c r="A25" s="11" t="s">
        <v>25</v>
      </c>
      <c r="B25" s="11"/>
      <c r="C25" s="11"/>
      <c r="D25" s="19" t="s">
        <v>26</v>
      </c>
      <c r="E25" s="101">
        <f>'[10]Vý HČ'!F45</f>
        <v>3388736</v>
      </c>
      <c r="F25" s="96">
        <f>'[10]Vý HČ'!G45</f>
        <v>3928936</v>
      </c>
      <c r="G25" s="96">
        <f>'[10]Vý HČ'!H45</f>
        <v>1777554.35</v>
      </c>
      <c r="H25" s="97">
        <f>IF(F25=0,"-",G25/F25)</f>
        <v>0.45242639483055974</v>
      </c>
      <c r="I25" s="96">
        <f>'[10]Vý HČ'!I45</f>
        <v>1692672</v>
      </c>
      <c r="J25" s="18">
        <f>'[10]Vý DČ'!F40</f>
        <v>0</v>
      </c>
      <c r="K25" s="18">
        <f>'[10]Vý DČ'!G40</f>
        <v>0</v>
      </c>
      <c r="L25" s="18">
        <f>'[10]Vý DČ'!H40</f>
        <v>0</v>
      </c>
      <c r="M25" s="98" t="str">
        <f>IF(K25=0,"-",L25/K25)</f>
        <v>-</v>
      </c>
      <c r="N25" s="18">
        <f>'[10]Vý DČ'!I40</f>
        <v>0</v>
      </c>
    </row>
    <row r="26" spans="1:14" ht="15.75" customHeight="1" x14ac:dyDescent="0.25">
      <c r="A26" s="11"/>
      <c r="B26" s="11"/>
      <c r="C26" s="11"/>
      <c r="D26" s="19" t="s">
        <v>27</v>
      </c>
      <c r="E26" s="96">
        <f>'[10]Vý HČ'!F51</f>
        <v>0</v>
      </c>
      <c r="F26" s="96">
        <f>'[10]Vý HČ'!G51</f>
        <v>0</v>
      </c>
      <c r="G26" s="96">
        <f>'[10]Vý HČ'!H51</f>
        <v>0</v>
      </c>
      <c r="H26" s="97" t="str">
        <f>IF(F26=0,"-",G26/F26)</f>
        <v>-</v>
      </c>
      <c r="I26" s="96">
        <f>'[10]Vý HČ'!I51</f>
        <v>0</v>
      </c>
      <c r="J26" s="18">
        <f>'[10]Vý DČ'!F46</f>
        <v>0</v>
      </c>
      <c r="K26" s="18">
        <f>'[10]Vý DČ'!G46</f>
        <v>0</v>
      </c>
      <c r="L26" s="18">
        <f>'[10]Vý DČ'!H46</f>
        <v>0</v>
      </c>
      <c r="M26" s="98" t="str">
        <f>IF(K26=0,"-",L26/K26)</f>
        <v>-</v>
      </c>
      <c r="N26" s="18">
        <f>'[10]Vý DČ'!I46</f>
        <v>0</v>
      </c>
    </row>
    <row r="27" spans="1:14" ht="15.75" customHeight="1" x14ac:dyDescent="0.25">
      <c r="A27" s="11" t="s">
        <v>28</v>
      </c>
      <c r="B27" s="11"/>
      <c r="C27" s="11"/>
      <c r="D27" s="17" t="s">
        <v>29</v>
      </c>
      <c r="E27" s="96">
        <f>'[10]Vý HČ'!F27+'[10]Vý HČ'!F28+'[10]Vý HČ'!F29+'[10]Vý HČ'!F30+'[10]Vý HČ'!F31+'[10]Vý HČ'!F37+'[10]Vý HČ'!F44</f>
        <v>0</v>
      </c>
      <c r="F27" s="96">
        <f>'[10]Vý HČ'!G27+'[10]Vý HČ'!G28+'[10]Vý HČ'!G29+'[10]Vý HČ'!G30+'[10]Vý HČ'!G31+'[10]Vý HČ'!G37+'[10]Vý HČ'!G44</f>
        <v>2107</v>
      </c>
      <c r="G27" s="96">
        <f>'[10]Vý HČ'!H27+'[10]Vý HČ'!H28+'[10]Vý HČ'!H29+'[10]Vý HČ'!H30+'[10]Vý HČ'!H31+'[10]Vý HČ'!H37+'[10]Vý HČ'!H44</f>
        <v>2107</v>
      </c>
      <c r="H27" s="97">
        <f>IF(F27=0,"-",G27/F27)</f>
        <v>1</v>
      </c>
      <c r="I27" s="96">
        <f>'[10]Vý HČ'!I27+'[10]Vý HČ'!I28+'[10]Vý HČ'!I29+'[10]Vý HČ'!I30+'[10]Vý HČ'!I31+'[10]Vý HČ'!I37+'[10]Vý HČ'!I44</f>
        <v>108061.84</v>
      </c>
      <c r="J27" s="18">
        <f>'[10]Vý DČ'!F26+'[10]Vý DČ'!F27+'[10]Vý DČ'!F28+'[10]Vý DČ'!F29+'[10]Vý DČ'!F30+'[10]Vý DČ'!F36+'[10]Vý DČ'!F39</f>
        <v>0</v>
      </c>
      <c r="K27" s="18">
        <f>'[10]Vý DČ'!G26+'[10]Vý DČ'!G27+'[10]Vý DČ'!G28+'[10]Vý DČ'!G29+'[10]Vý DČ'!G30+'[10]Vý DČ'!G36+'[10]Vý DČ'!G39</f>
        <v>0</v>
      </c>
      <c r="L27" s="18">
        <f>'[10]Vý DČ'!H26+'[10]Vý DČ'!H27+'[10]Vý DČ'!H28+'[10]Vý DČ'!H29+'[10]Vý DČ'!H30+'[10]Vý DČ'!H36+'[10]Vý DČ'!H39</f>
        <v>0</v>
      </c>
      <c r="M27" s="98" t="str">
        <f>IF(K27=0,"-",L27/K27)</f>
        <v>-</v>
      </c>
      <c r="N27" s="18">
        <f>'[10]Vý DČ'!I26+'[10]Vý DČ'!I27+'[10]Vý DČ'!I28+'[10]Vý DČ'!I29+'[10]Vý DČ'!I30+'[10]Vý DČ'!I36+'[10]Vý DČ'!I39</f>
        <v>0</v>
      </c>
    </row>
    <row r="28" spans="1:14" ht="15.75" customHeight="1" x14ac:dyDescent="0.25">
      <c r="A28" s="13" t="s">
        <v>21</v>
      </c>
      <c r="B28" s="12"/>
      <c r="C28" s="12"/>
      <c r="D28" s="12"/>
      <c r="E28" s="96">
        <f>E24+E25+E27</f>
        <v>3508736</v>
      </c>
      <c r="F28" s="96">
        <f>F24+F25+F27</f>
        <v>4051043</v>
      </c>
      <c r="G28" s="96">
        <f>G24+G25+G27</f>
        <v>1850581.35</v>
      </c>
      <c r="H28" s="97">
        <f>IF(F28=0,"-",G28/F28)</f>
        <v>0.456816022441628</v>
      </c>
      <c r="I28" s="96">
        <f>I24+I25+I27</f>
        <v>1860633.84</v>
      </c>
      <c r="J28" s="18">
        <f>J24+J25+J27</f>
        <v>30000</v>
      </c>
      <c r="K28" s="18">
        <f>K24+K25+K27</f>
        <v>30000</v>
      </c>
      <c r="L28" s="18">
        <f>L24+L25+L27</f>
        <v>66790</v>
      </c>
      <c r="M28" s="98">
        <f>IF(K28=0,"-",L28/K28)</f>
        <v>2.2263333333333333</v>
      </c>
      <c r="N28" s="18">
        <f>N24+N25+N27</f>
        <v>36960</v>
      </c>
    </row>
    <row r="29" spans="1:14" ht="15.75" customHeight="1" x14ac:dyDescent="0.25">
      <c r="A29" s="13"/>
      <c r="B29" s="12"/>
      <c r="C29" s="12"/>
      <c r="D29" s="12"/>
      <c r="E29" s="12"/>
      <c r="F29" s="12"/>
      <c r="G29" s="12"/>
      <c r="H29" s="99"/>
      <c r="I29" s="12"/>
      <c r="J29" s="24"/>
      <c r="K29" s="24"/>
      <c r="L29" s="24"/>
      <c r="M29" s="102"/>
    </row>
    <row r="30" spans="1:14" ht="15.75" customHeight="1" x14ac:dyDescent="0.25">
      <c r="A30" s="14" t="s">
        <v>40</v>
      </c>
      <c r="B30" s="12"/>
      <c r="C30" s="12"/>
      <c r="D30" s="12"/>
      <c r="E30" s="96">
        <f>E28-E22</f>
        <v>0</v>
      </c>
      <c r="F30" s="96">
        <f t="shared" ref="F30:N30" si="2">F28-F22</f>
        <v>0</v>
      </c>
      <c r="G30" s="96">
        <f t="shared" si="2"/>
        <v>92033.89000000013</v>
      </c>
      <c r="H30" s="97" t="str">
        <f>IF(F30=0,"-",G30/F30)</f>
        <v>-</v>
      </c>
      <c r="I30" s="96">
        <f t="shared" si="2"/>
        <v>133837.77000000002</v>
      </c>
      <c r="J30" s="18">
        <f t="shared" si="2"/>
        <v>5400</v>
      </c>
      <c r="K30" s="18">
        <f t="shared" si="2"/>
        <v>5400</v>
      </c>
      <c r="L30" s="18">
        <f t="shared" si="2"/>
        <v>43820.14</v>
      </c>
      <c r="M30" s="98">
        <f>IF(K30=0,"-",L30/K30)</f>
        <v>8.1148407407407408</v>
      </c>
      <c r="N30" s="18">
        <f t="shared" si="2"/>
        <v>15634.080000000002</v>
      </c>
    </row>
    <row r="31" spans="1:14" ht="15.75" customHeight="1" x14ac:dyDescent="0.25">
      <c r="A31" s="13"/>
      <c r="B31" s="12"/>
      <c r="C31" s="12"/>
      <c r="D31" s="12"/>
      <c r="E31" s="12"/>
      <c r="F31" s="12"/>
      <c r="G31" s="12"/>
      <c r="H31" s="12"/>
      <c r="I31" s="12"/>
      <c r="J31" s="24"/>
      <c r="K31" s="24"/>
      <c r="L31" s="24"/>
      <c r="M31" s="24"/>
    </row>
    <row r="32" spans="1:14" ht="15.75" customHeight="1" x14ac:dyDescent="0.25">
      <c r="A32" s="17"/>
      <c r="B32" s="12"/>
      <c r="C32" s="12"/>
      <c r="D32" s="25"/>
      <c r="E32" s="25"/>
      <c r="F32" s="11"/>
      <c r="G32" s="26"/>
      <c r="H32" s="26"/>
      <c r="I32" s="26"/>
      <c r="J32" s="11"/>
      <c r="K32" s="11"/>
      <c r="L32" s="11"/>
      <c r="M32" s="11"/>
    </row>
  </sheetData>
  <mergeCells count="21">
    <mergeCell ref="E6:G6"/>
    <mergeCell ref="E7:M7"/>
    <mergeCell ref="J8:K8"/>
    <mergeCell ref="A2:D2"/>
    <mergeCell ref="E2:M2"/>
    <mergeCell ref="E3:M3"/>
    <mergeCell ref="E4:K4"/>
    <mergeCell ref="E5:M5"/>
    <mergeCell ref="L8:N8"/>
    <mergeCell ref="E10:I10"/>
    <mergeCell ref="J10:N10"/>
    <mergeCell ref="D20:D21"/>
    <mergeCell ref="E20:E21"/>
    <mergeCell ref="F20:F21"/>
    <mergeCell ref="G20:G21"/>
    <mergeCell ref="I20:I21"/>
    <mergeCell ref="J20:J21"/>
    <mergeCell ref="K20:K21"/>
    <mergeCell ref="L20:L21"/>
    <mergeCell ref="M20:M21"/>
    <mergeCell ref="N20:N21"/>
  </mergeCells>
  <conditionalFormatting sqref="J29 J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0" firstPageNumber="14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workbookViewId="0">
      <selection activeCell="U29" sqref="U2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140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140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140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140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140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140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140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140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140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140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140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140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140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140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140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140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140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140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140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140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140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140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140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140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140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140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140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140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140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140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140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140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140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140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140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140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140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140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140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140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140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140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140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140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140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140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140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140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140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140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140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140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140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140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140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140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140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140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140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140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140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140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140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140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1" t="s">
        <v>1</v>
      </c>
      <c r="B1" s="2"/>
      <c r="C1" s="2"/>
      <c r="D1" s="2"/>
      <c r="E1" s="3"/>
      <c r="F1" s="3"/>
      <c r="G1" s="3"/>
      <c r="H1" s="3"/>
      <c r="I1" s="3"/>
      <c r="J1" s="3"/>
      <c r="K1" s="3"/>
      <c r="L1" s="4"/>
      <c r="M1" s="4"/>
      <c r="N1" t="s">
        <v>30</v>
      </c>
    </row>
    <row r="2" spans="1:14" ht="15.75" customHeight="1" x14ac:dyDescent="0.25">
      <c r="A2" s="136" t="s">
        <v>2</v>
      </c>
      <c r="B2" s="136"/>
      <c r="C2" s="136"/>
      <c r="D2" s="136"/>
      <c r="E2" s="137" t="str">
        <f>[11]Úvod.str!C3</f>
        <v>Reálné gymnázium a základní škola Otto Wichterleho, Prostějov</v>
      </c>
      <c r="F2" s="138"/>
      <c r="G2" s="138"/>
      <c r="H2" s="138"/>
      <c r="I2" s="138"/>
      <c r="J2" s="138"/>
      <c r="K2" s="138"/>
      <c r="L2" s="138"/>
      <c r="M2" s="138"/>
    </row>
    <row r="3" spans="1:14" ht="15.75" customHeight="1" x14ac:dyDescent="0.25">
      <c r="A3" s="46"/>
      <c r="B3" s="46"/>
      <c r="C3" s="46"/>
      <c r="D3" s="46"/>
      <c r="E3" s="139"/>
      <c r="F3" s="139"/>
      <c r="G3" s="139"/>
      <c r="H3" s="139"/>
      <c r="I3" s="139"/>
      <c r="J3" s="139"/>
      <c r="K3" s="139"/>
      <c r="L3" s="139"/>
      <c r="M3" s="139"/>
    </row>
    <row r="4" spans="1:14" ht="15.75" customHeight="1" x14ac:dyDescent="0.25">
      <c r="A4" s="5" t="s">
        <v>3</v>
      </c>
      <c r="B4" s="3"/>
      <c r="C4" s="3"/>
      <c r="D4" s="3"/>
      <c r="E4" s="140" t="str">
        <f>[11]Úvod.str!C4</f>
        <v>Studentská 4/2, 796 01 Prostějov</v>
      </c>
      <c r="F4" s="140"/>
      <c r="G4" s="140"/>
      <c r="H4" s="140"/>
      <c r="I4" s="140"/>
      <c r="J4" s="140"/>
      <c r="K4" s="140"/>
      <c r="L4" s="6"/>
      <c r="M4" s="3"/>
    </row>
    <row r="5" spans="1:14" ht="15.75" customHeight="1" x14ac:dyDescent="0.25">
      <c r="A5" s="5"/>
      <c r="B5" s="3"/>
      <c r="C5" s="3"/>
      <c r="D5" s="3"/>
      <c r="E5" s="139"/>
      <c r="F5" s="139"/>
      <c r="G5" s="139"/>
      <c r="H5" s="139"/>
      <c r="I5" s="139"/>
      <c r="J5" s="139"/>
      <c r="K5" s="139"/>
      <c r="L5" s="139"/>
      <c r="M5" s="139"/>
    </row>
    <row r="6" spans="1:14" ht="15.75" customHeight="1" x14ac:dyDescent="0.25">
      <c r="A6" s="5" t="s">
        <v>4</v>
      </c>
      <c r="B6" s="3"/>
      <c r="C6" s="3"/>
      <c r="D6" s="3"/>
      <c r="E6" s="140">
        <f>[11]Úvod.str!C5</f>
        <v>44159960</v>
      </c>
      <c r="F6" s="140"/>
      <c r="G6" s="140"/>
      <c r="H6" s="47"/>
      <c r="I6" s="47"/>
      <c r="J6" s="7"/>
      <c r="K6" s="47"/>
      <c r="L6" s="6"/>
      <c r="M6" s="3"/>
    </row>
    <row r="7" spans="1:14" ht="15.75" customHeight="1" x14ac:dyDescent="0.25">
      <c r="A7" s="5"/>
      <c r="B7" s="3"/>
      <c r="C7" s="3"/>
      <c r="D7" s="3"/>
      <c r="E7" s="139"/>
      <c r="F7" s="139"/>
      <c r="G7" s="139"/>
      <c r="H7" s="139"/>
      <c r="I7" s="139"/>
      <c r="J7" s="139"/>
      <c r="K7" s="139"/>
      <c r="L7" s="139"/>
      <c r="M7" s="139"/>
    </row>
    <row r="8" spans="1:14" ht="15.75" customHeight="1" x14ac:dyDescent="0.25">
      <c r="A8" s="3"/>
      <c r="B8" s="3"/>
      <c r="C8" s="3"/>
      <c r="D8" s="3"/>
      <c r="E8" s="3"/>
      <c r="F8" s="3"/>
      <c r="G8" s="3"/>
      <c r="H8" s="3"/>
      <c r="I8" s="3"/>
      <c r="J8" s="141"/>
      <c r="K8" s="141"/>
      <c r="L8" s="142" t="s">
        <v>5</v>
      </c>
      <c r="M8" s="143"/>
      <c r="N8" s="143"/>
    </row>
    <row r="9" spans="1:14" ht="15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93"/>
      <c r="K9" s="93"/>
      <c r="L9" s="3"/>
      <c r="M9" s="3"/>
    </row>
    <row r="10" spans="1:14" ht="15.75" customHeight="1" x14ac:dyDescent="0.25">
      <c r="A10" s="3"/>
      <c r="B10" s="3"/>
      <c r="C10" s="3"/>
      <c r="D10" s="3"/>
      <c r="E10" s="144" t="s">
        <v>31</v>
      </c>
      <c r="F10" s="145"/>
      <c r="G10" s="145"/>
      <c r="H10" s="145"/>
      <c r="I10" s="145"/>
      <c r="J10" s="146" t="s">
        <v>32</v>
      </c>
      <c r="K10" s="147"/>
      <c r="L10" s="147"/>
      <c r="M10" s="147"/>
      <c r="N10" s="147"/>
    </row>
    <row r="11" spans="1:14" ht="15.75" customHeight="1" x14ac:dyDescent="0.25">
      <c r="A11" s="6" t="s">
        <v>33</v>
      </c>
      <c r="B11" s="3"/>
      <c r="C11" s="3"/>
      <c r="D11" s="3"/>
      <c r="E11" s="8" t="s">
        <v>6</v>
      </c>
      <c r="F11" s="8" t="s">
        <v>7</v>
      </c>
      <c r="G11" s="9" t="s">
        <v>0</v>
      </c>
      <c r="H11" s="10" t="s">
        <v>34</v>
      </c>
      <c r="I11" s="10" t="s">
        <v>35</v>
      </c>
      <c r="J11" s="94" t="s">
        <v>6</v>
      </c>
      <c r="K11" s="94" t="s">
        <v>7</v>
      </c>
      <c r="L11" s="94" t="s">
        <v>0</v>
      </c>
      <c r="M11" s="10" t="s">
        <v>34</v>
      </c>
      <c r="N11" s="94" t="s">
        <v>35</v>
      </c>
    </row>
    <row r="12" spans="1:14" ht="15.75" customHeight="1" x14ac:dyDescent="0.25">
      <c r="A12" s="11"/>
      <c r="B12" s="11"/>
      <c r="C12" s="11"/>
      <c r="D12" s="11"/>
      <c r="E12" s="8" t="s">
        <v>8</v>
      </c>
      <c r="F12" s="8" t="s">
        <v>8</v>
      </c>
      <c r="G12" s="9" t="s">
        <v>9</v>
      </c>
      <c r="H12" s="10" t="s">
        <v>36</v>
      </c>
      <c r="I12" s="10" t="s">
        <v>37</v>
      </c>
      <c r="J12" s="94" t="s">
        <v>8</v>
      </c>
      <c r="K12" s="94" t="s">
        <v>8</v>
      </c>
      <c r="L12" s="94" t="s">
        <v>9</v>
      </c>
      <c r="M12" s="10" t="s">
        <v>36</v>
      </c>
      <c r="N12" s="94" t="s">
        <v>37</v>
      </c>
    </row>
    <row r="13" spans="1:14" ht="15.75" customHeight="1" x14ac:dyDescent="0.25">
      <c r="A13" s="11"/>
      <c r="B13" s="11"/>
      <c r="C13" s="11"/>
      <c r="D13" s="11"/>
      <c r="E13" s="8" t="s">
        <v>10</v>
      </c>
      <c r="F13" s="8" t="s">
        <v>10</v>
      </c>
      <c r="G13" s="4"/>
      <c r="H13" s="95" t="s">
        <v>38</v>
      </c>
      <c r="I13" s="95" t="s">
        <v>39</v>
      </c>
      <c r="J13" s="94" t="s">
        <v>10</v>
      </c>
      <c r="K13" s="94" t="s">
        <v>10</v>
      </c>
      <c r="L13" s="94"/>
      <c r="M13" s="95" t="s">
        <v>38</v>
      </c>
      <c r="N13" s="94" t="s">
        <v>39</v>
      </c>
    </row>
    <row r="14" spans="1:14" ht="15.75" customHeight="1" x14ac:dyDescent="0.25">
      <c r="A14" s="12"/>
      <c r="B14" s="12"/>
      <c r="C14" s="3"/>
      <c r="D14" s="12"/>
      <c r="E14" s="13"/>
      <c r="F14" s="13"/>
      <c r="G14" s="11"/>
      <c r="H14" s="11"/>
      <c r="I14" s="11"/>
      <c r="J14" s="11"/>
      <c r="K14" s="11"/>
      <c r="L14" s="3"/>
      <c r="M14" s="48"/>
    </row>
    <row r="15" spans="1:14" ht="15.75" customHeight="1" x14ac:dyDescent="0.25">
      <c r="A15" s="14" t="s">
        <v>11</v>
      </c>
      <c r="B15" s="14"/>
      <c r="C15" s="2"/>
      <c r="D15" s="12"/>
      <c r="E15" s="13"/>
      <c r="F15" s="13"/>
      <c r="G15" s="11"/>
      <c r="H15" s="11"/>
      <c r="I15" s="11"/>
      <c r="J15" s="11"/>
      <c r="K15" s="11"/>
      <c r="L15" s="15"/>
      <c r="M15" s="16"/>
    </row>
    <row r="16" spans="1:14" ht="15.75" customHeight="1" x14ac:dyDescent="0.25">
      <c r="A16" s="11" t="s">
        <v>12</v>
      </c>
      <c r="B16" s="11"/>
      <c r="C16" s="11"/>
      <c r="D16" s="17" t="s">
        <v>13</v>
      </c>
      <c r="E16" s="96">
        <f>'[11]Ná HČ'!F7+'[11]Ná HČ'!F28+'[11]Ná HČ'!F34</f>
        <v>10235663</v>
      </c>
      <c r="F16" s="96">
        <f>'[11]Ná HČ'!G7+'[11]Ná HČ'!G28+'[11]Ná HČ'!G34</f>
        <v>10893663</v>
      </c>
      <c r="G16" s="96">
        <f>'[11]Ná HČ'!H7+'[11]Ná HČ'!H28+'[11]Ná HČ'!H34</f>
        <v>5679898.8100000005</v>
      </c>
      <c r="H16" s="97">
        <f>IF(F16=0,"-",G16/F16)</f>
        <v>0.52139476042172417</v>
      </c>
      <c r="I16" s="96">
        <f>'[11]Ná HČ'!I7+'[11]Ná HČ'!I28+'[11]Ná HČ'!I34</f>
        <v>6614365.2199999997</v>
      </c>
      <c r="J16" s="18">
        <f>'[11]Ná DČ'!F7+'[11]Ná DČ'!F21+'[11]Ná DČ'!F27</f>
        <v>659000</v>
      </c>
      <c r="K16" s="18">
        <f>'[11]Ná DČ'!G7+'[11]Ná DČ'!G21+'[11]Ná DČ'!G27</f>
        <v>659000</v>
      </c>
      <c r="L16" s="18">
        <f>'[11]Ná DČ'!H7+'[11]Ná DČ'!H21+'[11]Ná DČ'!H27</f>
        <v>301839.2</v>
      </c>
      <c r="M16" s="98">
        <f>IF(K16=0,"-",L16/K16)</f>
        <v>0.45802610015174511</v>
      </c>
      <c r="N16" s="18">
        <f>'[11]Ná DČ'!I7+'[11]Ná DČ'!I21+'[11]Ná DČ'!I27</f>
        <v>369613.46</v>
      </c>
    </row>
    <row r="17" spans="1:14" ht="15.75" customHeight="1" x14ac:dyDescent="0.25">
      <c r="A17" s="11" t="s">
        <v>14</v>
      </c>
      <c r="B17" s="11"/>
      <c r="C17" s="11"/>
      <c r="D17" s="17" t="s">
        <v>15</v>
      </c>
      <c r="E17" s="96">
        <f>'[11]Ná HČ'!F35+'[11]Ná HČ'!F41+'[11]Ná HČ'!F45+'[11]Ná HČ'!F46</f>
        <v>1194100</v>
      </c>
      <c r="F17" s="96">
        <f>'[11]Ná HČ'!G35+'[11]Ná HČ'!G41+'[11]Ná HČ'!G45+'[11]Ná HČ'!G46</f>
        <v>1720200</v>
      </c>
      <c r="G17" s="96">
        <f>'[11]Ná HČ'!H35+'[11]Ná HČ'!H41+'[11]Ná HČ'!H45+'[11]Ná HČ'!H46</f>
        <v>487559.04000000004</v>
      </c>
      <c r="H17" s="97">
        <f t="shared" ref="H17:H22" si="0">IF(F17=0,"-",G17/F17)</f>
        <v>0.28343160097663067</v>
      </c>
      <c r="I17" s="96">
        <f>'[11]Ná HČ'!I35+'[11]Ná HČ'!I41+'[11]Ná HČ'!I45+'[11]Ná HČ'!I46</f>
        <v>527566.39000000013</v>
      </c>
      <c r="J17" s="18">
        <f>'[11]Ná DČ'!F28+'[11]Ná DČ'!F34+'[11]Ná DČ'!F38+'[11]Ná DČ'!F39</f>
        <v>45200</v>
      </c>
      <c r="K17" s="18">
        <f>'[11]Ná DČ'!G28+'[11]Ná DČ'!G34+'[11]Ná DČ'!G38+'[11]Ná DČ'!G39</f>
        <v>83200</v>
      </c>
      <c r="L17" s="18">
        <f>'[11]Ná DČ'!H28+'[11]Ná DČ'!H34+'[11]Ná DČ'!H38+'[11]Ná DČ'!H39</f>
        <v>37912.400000000001</v>
      </c>
      <c r="M17" s="98">
        <f t="shared" ref="M17:M22" si="1">IF(K17=0,"-",L17/K17)</f>
        <v>0.45567788461538461</v>
      </c>
      <c r="N17" s="18">
        <f>'[11]Ná DČ'!I28+'[11]Ná DČ'!I34+'[11]Ná DČ'!I38+'[11]Ná DČ'!I39</f>
        <v>31096</v>
      </c>
    </row>
    <row r="18" spans="1:14" ht="15.75" customHeight="1" x14ac:dyDescent="0.25">
      <c r="A18" s="11" t="s">
        <v>16</v>
      </c>
      <c r="B18" s="11"/>
      <c r="C18" s="11"/>
      <c r="D18" s="17" t="s">
        <v>17</v>
      </c>
      <c r="E18" s="96">
        <f>'[11]Ná HČ'!F71+'[11]Ná HČ'!F78+'[11]Ná HČ'!F81+'[11]Ná HČ'!F82+'[11]Ná HČ'!F87</f>
        <v>273358</v>
      </c>
      <c r="F18" s="96">
        <f>'[11]Ná HČ'!G71+'[11]Ná HČ'!G78+'[11]Ná HČ'!G81+'[11]Ná HČ'!G82+'[11]Ná HČ'!G87</f>
        <v>301358</v>
      </c>
      <c r="G18" s="96">
        <f>'[11]Ná HČ'!H71+'[11]Ná HČ'!H78+'[11]Ná HČ'!H81+'[11]Ná HČ'!H82+'[11]Ná HČ'!H87</f>
        <v>155731.29999999999</v>
      </c>
      <c r="H18" s="97">
        <f t="shared" si="0"/>
        <v>0.51676510993569102</v>
      </c>
      <c r="I18" s="96">
        <f>'[11]Ná HČ'!I71+'[11]Ná HČ'!I78+'[11]Ná HČ'!I81+'[11]Ná HČ'!I82+'[11]Ná HČ'!I87</f>
        <v>155782.51</v>
      </c>
      <c r="J18" s="18">
        <f>'[11]Ná DČ'!F63+'[11]Ná DČ'!F68+'[11]Ná DČ'!F71+'[11]Ná DČ'!F72+'[11]Ná DČ'!F77</f>
        <v>122500</v>
      </c>
      <c r="K18" s="18">
        <f>'[11]Ná DČ'!G63+'[11]Ná DČ'!G68+'[11]Ná DČ'!G71+'[11]Ná DČ'!G72+'[11]Ná DČ'!G77</f>
        <v>122900</v>
      </c>
      <c r="L18" s="18">
        <f>'[11]Ná DČ'!H63+'[11]Ná DČ'!H68+'[11]Ná DČ'!H71+'[11]Ná DČ'!H72+'[11]Ná DČ'!H77</f>
        <v>39278</v>
      </c>
      <c r="M18" s="98">
        <f t="shared" si="1"/>
        <v>0.31959316517493896</v>
      </c>
      <c r="N18" s="18">
        <f>'[11]Ná DČ'!I63+'[11]Ná DČ'!I68+'[11]Ná DČ'!I71+'[11]Ná DČ'!I72+'[11]Ná DČ'!I77</f>
        <v>32552</v>
      </c>
    </row>
    <row r="19" spans="1:14" ht="15.75" customHeight="1" x14ac:dyDescent="0.25">
      <c r="A19" s="11" t="s">
        <v>18</v>
      </c>
      <c r="B19" s="11"/>
      <c r="C19" s="11"/>
      <c r="D19" s="19">
        <v>551</v>
      </c>
      <c r="E19" s="96">
        <f>'[11]Ná HČ'!F104</f>
        <v>1105279</v>
      </c>
      <c r="F19" s="96">
        <f>'[11]Ná HČ'!G104</f>
        <v>1297156</v>
      </c>
      <c r="G19" s="96">
        <f>'[11]Ná HČ'!H104</f>
        <v>635164</v>
      </c>
      <c r="H19" s="97">
        <f t="shared" si="0"/>
        <v>0.4896589153501969</v>
      </c>
      <c r="I19" s="96">
        <f>'[11]Ná HČ'!I104</f>
        <v>544570</v>
      </c>
      <c r="J19" s="18">
        <f>'[11]Ná DČ'!F94</f>
        <v>106940</v>
      </c>
      <c r="K19" s="18">
        <f>'[11]Ná DČ'!G94</f>
        <v>106940</v>
      </c>
      <c r="L19" s="18">
        <f>'[11]Ná DČ'!H94</f>
        <v>52037</v>
      </c>
      <c r="M19" s="98">
        <f t="shared" si="1"/>
        <v>0.48659996259584815</v>
      </c>
      <c r="N19" s="18">
        <f>'[11]Ná DČ'!I94</f>
        <v>46974</v>
      </c>
    </row>
    <row r="20" spans="1:14" ht="15.75" customHeight="1" x14ac:dyDescent="0.25">
      <c r="A20" s="20" t="s">
        <v>19</v>
      </c>
      <c r="B20" s="20"/>
      <c r="C20" s="11"/>
      <c r="D20" s="133" t="s">
        <v>20</v>
      </c>
      <c r="E20" s="134">
        <f>'[11]Ná HČ'!F88+'[11]Ná HČ'!F92+'[11]Ná HČ'!F93+'[11]Ná HČ'!F94+'[11]Ná HČ'!F95+'[11]Ná HČ'!F96+'[11]Ná HČ'!F97+'[11]Ná HČ'!F98+'[11]Ná HČ'!F107+'[11]Ná HČ'!F108+'[11]Ná HČ'!F119+'[11]Ná HČ'!F120+'[11]Ná HČ'!F123+'[11]Ná HČ'!F124+'[11]Ná HČ'!F125</f>
        <v>138800</v>
      </c>
      <c r="F20" s="134">
        <f>'[11]Ná HČ'!G88+'[11]Ná HČ'!G92+'[11]Ná HČ'!G93+'[11]Ná HČ'!G94+'[11]Ná HČ'!G95+'[11]Ná HČ'!G96+'[11]Ná HČ'!G97+'[11]Ná HČ'!G98+'[11]Ná HČ'!G107+'[11]Ná HČ'!G108+'[11]Ná HČ'!G119+'[11]Ná HČ'!G120+'[11]Ná HČ'!G123+'[11]Ná HČ'!G124+'[11]Ná HČ'!G125</f>
        <v>220100</v>
      </c>
      <c r="G20" s="134">
        <f>'[11]Ná HČ'!H88+'[11]Ná HČ'!H92+'[11]Ná HČ'!H93+'[11]Ná HČ'!H94+'[11]Ná HČ'!H95+'[11]Ná HČ'!H96+'[11]Ná HČ'!H97+'[11]Ná HČ'!H98+'[11]Ná HČ'!H107+'[11]Ná HČ'!H108+'[11]Ná HČ'!H119+'[11]Ná HČ'!H120+'[11]Ná HČ'!H123+'[11]Ná HČ'!H124+'[11]Ná HČ'!H125</f>
        <v>198114.13</v>
      </c>
      <c r="H20" s="97">
        <f t="shared" si="0"/>
        <v>0.90010963198546112</v>
      </c>
      <c r="I20" s="134">
        <f>'[11]Ná HČ'!I88+'[11]Ná HČ'!I92+'[11]Ná HČ'!I93+'[11]Ná HČ'!I94+'[11]Ná HČ'!I95+'[11]Ná HČ'!I96+'[11]Ná HČ'!I97+'[11]Ná HČ'!I98+'[11]Ná HČ'!I107+'[11]Ná HČ'!I108+'[11]Ná HČ'!I119+'[11]Ná HČ'!I120+'[11]Ná HČ'!I123+'[11]Ná HČ'!I124+'[11]Ná HČ'!I125</f>
        <v>153696.84</v>
      </c>
      <c r="J20" s="129">
        <f>'[11]Ná DČ'!F78+'[11]Ná DČ'!F82+'[11]Ná DČ'!F83+'[11]Ná DČ'!F84+'[11]Ná DČ'!F85+'[11]Ná DČ'!F86+'[11]Ná DČ'!F87+'[11]Ná DČ'!F88+'[11]Ná DČ'!F97+'[11]Ná DČ'!F98+'[11]Ná DČ'!F109+'[11]Ná DČ'!F110+'[11]Ná DČ'!F113+'[11]Ná DČ'!F114</f>
        <v>0</v>
      </c>
      <c r="K20" s="129">
        <f>'[11]Ná DČ'!G78+'[11]Ná DČ'!G82+'[11]Ná DČ'!G83+'[11]Ná DČ'!G84+'[11]Ná DČ'!G85+'[11]Ná DČ'!G86+'[11]Ná DČ'!G87+'[11]Ná DČ'!G88+'[11]Ná DČ'!G97+'[11]Ná DČ'!G98+'[11]Ná DČ'!G109+'[11]Ná DČ'!G110+'[11]Ná DČ'!G113+'[11]Ná DČ'!G114</f>
        <v>1600</v>
      </c>
      <c r="L20" s="129">
        <f>'[11]Ná DČ'!H78+'[11]Ná DČ'!H82+'[11]Ná DČ'!H83+'[11]Ná DČ'!H84+'[11]Ná DČ'!H85+'[11]Ná DČ'!H86+'[11]Ná DČ'!H87+'[11]Ná DČ'!H88+'[11]Ná DČ'!H97+'[11]Ná DČ'!H98+'[11]Ná DČ'!H109+'[11]Ná DČ'!H110+'[11]Ná DČ'!H113+'[11]Ná DČ'!H114</f>
        <v>694</v>
      </c>
      <c r="M20" s="130">
        <f t="shared" si="1"/>
        <v>0.43375000000000002</v>
      </c>
      <c r="N20" s="131">
        <f>'[11]Ná DČ'!I78+'[11]Ná DČ'!I82+'[11]Ná DČ'!I83+'[11]Ná DČ'!I84+'[11]Ná DČ'!I85+'[11]Ná DČ'!I86+'[11]Ná DČ'!I87+'[11]Ná DČ'!I88+'[11]Ná DČ'!I97+'[11]Ná DČ'!I98+'[11]Ná DČ'!I109+'[11]Ná DČ'!I110+'[11]Ná DČ'!I113+'[11]Ná DČ'!I114</f>
        <v>0</v>
      </c>
    </row>
    <row r="21" spans="1:14" ht="15.75" customHeight="1" x14ac:dyDescent="0.25">
      <c r="A21" s="20"/>
      <c r="B21" s="12"/>
      <c r="C21" s="12"/>
      <c r="D21" s="133"/>
      <c r="E21" s="134"/>
      <c r="F21" s="134"/>
      <c r="G21" s="134"/>
      <c r="H21" s="97" t="str">
        <f t="shared" si="0"/>
        <v>-</v>
      </c>
      <c r="I21" s="135"/>
      <c r="J21" s="129"/>
      <c r="K21" s="129"/>
      <c r="L21" s="129"/>
      <c r="M21" s="130" t="str">
        <f t="shared" si="1"/>
        <v>-</v>
      </c>
      <c r="N21" s="132"/>
    </row>
    <row r="22" spans="1:14" ht="15.75" customHeight="1" x14ac:dyDescent="0.25">
      <c r="A22" s="13" t="s">
        <v>21</v>
      </c>
      <c r="B22" s="11"/>
      <c r="C22" s="11"/>
      <c r="D22" s="11" t="s">
        <v>42</v>
      </c>
      <c r="E22" s="96">
        <f>SUM(E16:E21)</f>
        <v>12947200</v>
      </c>
      <c r="F22" s="96">
        <f>SUM(F16:F21)</f>
        <v>14432477</v>
      </c>
      <c r="G22" s="96">
        <f>SUM(G16:G21)</f>
        <v>7156467.2800000003</v>
      </c>
      <c r="H22" s="97">
        <f t="shared" si="0"/>
        <v>0.4958585612157913</v>
      </c>
      <c r="I22" s="96">
        <f>SUM(I16:I21)</f>
        <v>7995980.959999999</v>
      </c>
      <c r="J22" s="18">
        <f>SUM(J16:J21)</f>
        <v>933640</v>
      </c>
      <c r="K22" s="18">
        <f>SUM(K16:K21)</f>
        <v>973640</v>
      </c>
      <c r="L22" s="18">
        <f>SUM(L16:L21)</f>
        <v>431760.60000000003</v>
      </c>
      <c r="M22" s="98">
        <f t="shared" si="1"/>
        <v>0.44344994042972763</v>
      </c>
      <c r="N22" s="18">
        <f>SUM(N16:N20)</f>
        <v>480235.46</v>
      </c>
    </row>
    <row r="23" spans="1:14" ht="15.75" customHeight="1" x14ac:dyDescent="0.25">
      <c r="A23" s="14" t="s">
        <v>22</v>
      </c>
      <c r="B23" s="12"/>
      <c r="C23" s="12"/>
      <c r="D23" s="12"/>
      <c r="E23" s="21"/>
      <c r="F23" s="13"/>
      <c r="G23" s="22"/>
      <c r="H23" s="99"/>
      <c r="I23" s="22"/>
      <c r="J23" s="21"/>
      <c r="K23" s="21"/>
      <c r="L23" s="23"/>
      <c r="M23" s="100"/>
    </row>
    <row r="24" spans="1:14" ht="15.75" customHeight="1" x14ac:dyDescent="0.25">
      <c r="A24" s="11" t="s">
        <v>23</v>
      </c>
      <c r="B24" s="11"/>
      <c r="C24" s="11"/>
      <c r="D24" s="19" t="s">
        <v>24</v>
      </c>
      <c r="E24" s="101">
        <f>'[11]Vý HČ'!F7+'[11]Vý HČ'!F8+'[11]Vý HČ'!F19+'[11]Vý HČ'!F24+'[11]Vý HČ'!F25+'[11]Vý HČ'!F26</f>
        <v>5383000</v>
      </c>
      <c r="F24" s="96">
        <f>'[11]Vý HČ'!G7+'[11]Vý HČ'!G8+'[11]Vý HČ'!G19+'[11]Vý HČ'!G24+'[11]Vý HČ'!G25+'[11]Vý HČ'!G26</f>
        <v>5983000</v>
      </c>
      <c r="G24" s="96">
        <f>'[11]Vý HČ'!H7+'[11]Vý HČ'!H8+'[11]Vý HČ'!H19+'[11]Vý HČ'!H24+'[11]Vý HČ'!H25+'[11]Vý HČ'!H26</f>
        <v>3698862</v>
      </c>
      <c r="H24" s="97">
        <f>IF(F24=0,"-",G24/F24)</f>
        <v>0.618228647835534</v>
      </c>
      <c r="I24" s="96">
        <f>'[11]Vý HČ'!I7+'[11]Vý HČ'!I8+'[11]Vý HČ'!I19+'[11]Vý HČ'!I24+'[11]Vý HČ'!I25+'[11]Vý HČ'!I26</f>
        <v>3737407</v>
      </c>
      <c r="J24" s="18">
        <f>'[11]Vý DČ'!F7+'[11]Vý DČ'!F8+'[11]Vý DČ'!F18+'[11]Vý DČ'!F23+'[11]Vý DČ'!F24+'[11]Vý DČ'!F25</f>
        <v>975600</v>
      </c>
      <c r="K24" s="18">
        <f>'[11]Vý DČ'!G7+'[11]Vý DČ'!G8+'[11]Vý DČ'!G18+'[11]Vý DČ'!G23+'[11]Vý DČ'!G24+'[11]Vý DČ'!G25</f>
        <v>1015600</v>
      </c>
      <c r="L24" s="18">
        <f>'[11]Vý DČ'!H7+'[11]Vý DČ'!H8+'[11]Vý DČ'!H18+'[11]Vý DČ'!H23+'[11]Vý DČ'!H24+'[11]Vý DČ'!H25</f>
        <v>687651</v>
      </c>
      <c r="M24" s="98">
        <f>IF(K24=0,"-",L24/K24)</f>
        <v>0.67708842063804653</v>
      </c>
      <c r="N24" s="18">
        <f>'[11]Vý DČ'!I7+'[11]Vý DČ'!I8+'[11]Vý DČ'!I18+'[11]Vý DČ'!I23+'[11]Vý DČ'!I24+'[11]Vý DČ'!I25</f>
        <v>559165</v>
      </c>
    </row>
    <row r="25" spans="1:14" ht="15.75" customHeight="1" x14ac:dyDescent="0.25">
      <c r="A25" s="11" t="s">
        <v>25</v>
      </c>
      <c r="B25" s="11"/>
      <c r="C25" s="11"/>
      <c r="D25" s="19" t="s">
        <v>26</v>
      </c>
      <c r="E25" s="101">
        <f>'[11]Vý HČ'!F45</f>
        <v>7377800</v>
      </c>
      <c r="F25" s="96">
        <f>'[11]Vý HČ'!G45</f>
        <v>8235077</v>
      </c>
      <c r="G25" s="96">
        <f>'[11]Vý HČ'!H45</f>
        <v>3812916.5</v>
      </c>
      <c r="H25" s="97">
        <f>IF(F25=0,"-",G25/F25)</f>
        <v>0.46300921047854199</v>
      </c>
      <c r="I25" s="96">
        <f>'[11]Vý HČ'!I45</f>
        <v>3539749.31</v>
      </c>
      <c r="J25" s="18">
        <f>'[11]Vý DČ'!F40</f>
        <v>0</v>
      </c>
      <c r="K25" s="18">
        <f>'[11]Vý DČ'!G40</f>
        <v>0</v>
      </c>
      <c r="L25" s="18">
        <f>'[11]Vý DČ'!H40</f>
        <v>0</v>
      </c>
      <c r="M25" s="98" t="str">
        <f>IF(K25=0,"-",L25/K25)</f>
        <v>-</v>
      </c>
      <c r="N25" s="18">
        <f>'[11]Vý DČ'!I40</f>
        <v>0</v>
      </c>
    </row>
    <row r="26" spans="1:14" ht="15.75" customHeight="1" x14ac:dyDescent="0.25">
      <c r="A26" s="11"/>
      <c r="B26" s="11"/>
      <c r="C26" s="11"/>
      <c r="D26" s="19" t="s">
        <v>27</v>
      </c>
      <c r="E26" s="96">
        <f>'[11]Vý HČ'!F51</f>
        <v>0</v>
      </c>
      <c r="F26" s="96">
        <f>'[11]Vý HČ'!G51</f>
        <v>0</v>
      </c>
      <c r="G26" s="96">
        <f>'[11]Vý HČ'!H51</f>
        <v>0</v>
      </c>
      <c r="H26" s="97" t="str">
        <f>IF(F26=0,"-",G26/F26)</f>
        <v>-</v>
      </c>
      <c r="I26" s="96">
        <f>'[11]Vý HČ'!I51</f>
        <v>0</v>
      </c>
      <c r="J26" s="18">
        <f>'[11]Vý DČ'!F46</f>
        <v>0</v>
      </c>
      <c r="K26" s="18">
        <f>'[11]Vý DČ'!G46</f>
        <v>0</v>
      </c>
      <c r="L26" s="18">
        <f>'[11]Vý DČ'!H46</f>
        <v>0</v>
      </c>
      <c r="M26" s="98" t="str">
        <f>IF(K26=0,"-",L26/K26)</f>
        <v>-</v>
      </c>
      <c r="N26" s="18">
        <f>'[11]Vý DČ'!I46</f>
        <v>0</v>
      </c>
    </row>
    <row r="27" spans="1:14" ht="15.75" customHeight="1" x14ac:dyDescent="0.25">
      <c r="A27" s="11" t="s">
        <v>28</v>
      </c>
      <c r="B27" s="11"/>
      <c r="C27" s="11"/>
      <c r="D27" s="17" t="s">
        <v>29</v>
      </c>
      <c r="E27" s="96">
        <f>'[11]Vý HČ'!F27+'[11]Vý HČ'!F28+'[11]Vý HČ'!F29+'[11]Vý HČ'!F30+'[11]Vý HČ'!F31+'[11]Vý HČ'!F37+'[11]Vý HČ'!F44</f>
        <v>187000</v>
      </c>
      <c r="F27" s="96">
        <f>'[11]Vý HČ'!G27+'[11]Vý HČ'!G28+'[11]Vý HČ'!G29+'[11]Vý HČ'!G30+'[11]Vý HČ'!G31+'[11]Vý HČ'!G37+'[11]Vý HČ'!G44</f>
        <v>214400</v>
      </c>
      <c r="G27" s="96">
        <f>'[11]Vý HČ'!H27+'[11]Vý HČ'!H28+'[11]Vý HČ'!H29+'[11]Vý HČ'!H30+'[11]Vý HČ'!H31+'[11]Vý HČ'!H37+'[11]Vý HČ'!H44</f>
        <v>40498.51</v>
      </c>
      <c r="H27" s="97">
        <f>IF(F27=0,"-",G27/F27)</f>
        <v>0.18889230410447763</v>
      </c>
      <c r="I27" s="96">
        <f>'[11]Vý HČ'!I27+'[11]Vý HČ'!I28+'[11]Vý HČ'!I29+'[11]Vý HČ'!I30+'[11]Vý HČ'!I31+'[11]Vý HČ'!I37+'[11]Vý HČ'!I44</f>
        <v>186864.63</v>
      </c>
      <c r="J27" s="18">
        <f>'[11]Vý DČ'!F26+'[11]Vý DČ'!F27+'[11]Vý DČ'!F28+'[11]Vý DČ'!F29+'[11]Vý DČ'!F30+'[11]Vý DČ'!F36+'[11]Vý DČ'!F39</f>
        <v>0</v>
      </c>
      <c r="K27" s="18">
        <f>'[11]Vý DČ'!G26+'[11]Vý DČ'!G27+'[11]Vý DČ'!G28+'[11]Vý DČ'!G29+'[11]Vý DČ'!G30+'[11]Vý DČ'!G36+'[11]Vý DČ'!G39</f>
        <v>0</v>
      </c>
      <c r="L27" s="18">
        <f>'[11]Vý DČ'!H26+'[11]Vý DČ'!H27+'[11]Vý DČ'!H28+'[11]Vý DČ'!H29+'[11]Vý DČ'!H30+'[11]Vý DČ'!H36+'[11]Vý DČ'!H39</f>
        <v>0</v>
      </c>
      <c r="M27" s="98" t="str">
        <f>IF(K27=0,"-",L27/K27)</f>
        <v>-</v>
      </c>
      <c r="N27" s="18">
        <f>'[11]Vý DČ'!I26+'[11]Vý DČ'!I27+'[11]Vý DČ'!I28+'[11]Vý DČ'!I29+'[11]Vý DČ'!I30+'[11]Vý DČ'!I36+'[11]Vý DČ'!I39</f>
        <v>0</v>
      </c>
    </row>
    <row r="28" spans="1:14" ht="15.75" customHeight="1" x14ac:dyDescent="0.25">
      <c r="A28" s="13" t="s">
        <v>21</v>
      </c>
      <c r="B28" s="12"/>
      <c r="C28" s="12"/>
      <c r="D28" s="12"/>
      <c r="E28" s="96">
        <f>E24+E25+E27</f>
        <v>12947800</v>
      </c>
      <c r="F28" s="96">
        <f>F24+F25+F27</f>
        <v>14432477</v>
      </c>
      <c r="G28" s="96">
        <f>G24+G25+G27</f>
        <v>7552277.0099999998</v>
      </c>
      <c r="H28" s="97">
        <f>IF(F28=0,"-",G28/F28)</f>
        <v>0.5232834952725024</v>
      </c>
      <c r="I28" s="96">
        <f>I24+I25+I27</f>
        <v>7464020.9400000004</v>
      </c>
      <c r="J28" s="18">
        <f>J24+J25+J27</f>
        <v>975600</v>
      </c>
      <c r="K28" s="18">
        <f>K24+K25+K27</f>
        <v>1015600</v>
      </c>
      <c r="L28" s="18">
        <f>L24+L25+L27</f>
        <v>687651</v>
      </c>
      <c r="M28" s="98">
        <f>IF(K28=0,"-",L28/K28)</f>
        <v>0.67708842063804653</v>
      </c>
      <c r="N28" s="18">
        <f>N24+N25+N27</f>
        <v>559165</v>
      </c>
    </row>
    <row r="29" spans="1:14" ht="15.75" customHeight="1" x14ac:dyDescent="0.25">
      <c r="A29" s="13"/>
      <c r="B29" s="12"/>
      <c r="C29" s="12"/>
      <c r="D29" s="12"/>
      <c r="E29" s="12"/>
      <c r="F29" s="12"/>
      <c r="G29" s="12"/>
      <c r="H29" s="99"/>
      <c r="I29" s="12"/>
      <c r="J29" s="24"/>
      <c r="K29" s="24"/>
      <c r="L29" s="24"/>
      <c r="M29" s="102"/>
    </row>
    <row r="30" spans="1:14" ht="15.75" customHeight="1" x14ac:dyDescent="0.25">
      <c r="A30" s="14" t="s">
        <v>40</v>
      </c>
      <c r="B30" s="12"/>
      <c r="C30" s="12"/>
      <c r="D30" s="12"/>
      <c r="E30" s="96">
        <f>E28-E22</f>
        <v>600</v>
      </c>
      <c r="F30" s="96">
        <f t="shared" ref="F30:N30" si="2">F28-F22</f>
        <v>0</v>
      </c>
      <c r="G30" s="96">
        <f t="shared" si="2"/>
        <v>395809.72999999952</v>
      </c>
      <c r="H30" s="97" t="str">
        <f>IF(F30=0,"-",G30/F30)</f>
        <v>-</v>
      </c>
      <c r="I30" s="96">
        <f t="shared" si="2"/>
        <v>-531960.01999999862</v>
      </c>
      <c r="J30" s="18">
        <f t="shared" si="2"/>
        <v>41960</v>
      </c>
      <c r="K30" s="18">
        <f t="shared" si="2"/>
        <v>41960</v>
      </c>
      <c r="L30" s="18">
        <f t="shared" si="2"/>
        <v>255890.39999999997</v>
      </c>
      <c r="M30" s="98">
        <f>IF(K30=0,"-",L30/K30)</f>
        <v>6.0984366062917053</v>
      </c>
      <c r="N30" s="18">
        <f t="shared" si="2"/>
        <v>78929.539999999979</v>
      </c>
    </row>
    <row r="31" spans="1:14" ht="15.75" customHeight="1" x14ac:dyDescent="0.25">
      <c r="A31" s="13"/>
      <c r="B31" s="12"/>
      <c r="C31" s="12"/>
      <c r="D31" s="12"/>
      <c r="E31" s="12"/>
      <c r="F31" s="12"/>
      <c r="G31" s="12"/>
      <c r="H31" s="12"/>
      <c r="I31" s="12"/>
      <c r="J31" s="24"/>
      <c r="K31" s="24"/>
      <c r="L31" s="24"/>
      <c r="M31" s="24"/>
    </row>
    <row r="32" spans="1:14" ht="15.75" customHeight="1" x14ac:dyDescent="0.25">
      <c r="A32" s="17"/>
      <c r="B32" s="12"/>
      <c r="C32" s="12"/>
      <c r="D32" s="25"/>
      <c r="E32" s="25"/>
      <c r="F32" s="11"/>
      <c r="G32" s="26"/>
      <c r="H32" s="26"/>
      <c r="I32" s="26"/>
      <c r="J32" s="11"/>
      <c r="K32" s="11"/>
      <c r="L32" s="11"/>
      <c r="M32" s="11"/>
    </row>
  </sheetData>
  <mergeCells count="21">
    <mergeCell ref="E6:G6"/>
    <mergeCell ref="E7:M7"/>
    <mergeCell ref="A2:D2"/>
    <mergeCell ref="E2:M2"/>
    <mergeCell ref="E3:M3"/>
    <mergeCell ref="E4:K4"/>
    <mergeCell ref="E5:M5"/>
    <mergeCell ref="J8:K8"/>
    <mergeCell ref="L8:N8"/>
    <mergeCell ref="E10:I10"/>
    <mergeCell ref="J10:N10"/>
    <mergeCell ref="D20:D21"/>
    <mergeCell ref="E20:E21"/>
    <mergeCell ref="F20:F21"/>
    <mergeCell ref="G20:G21"/>
    <mergeCell ref="I20:I21"/>
    <mergeCell ref="J20:J21"/>
    <mergeCell ref="K20:K21"/>
    <mergeCell ref="L20:L21"/>
    <mergeCell ref="M20:M21"/>
    <mergeCell ref="N20:N21"/>
  </mergeCells>
  <conditionalFormatting sqref="J29 J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0" firstPageNumber="15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zoomScale="84" zoomScaleNormal="84" workbookViewId="0">
      <selection activeCell="U29" sqref="U2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140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140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140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140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140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140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140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140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140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140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140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140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140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140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140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140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140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140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140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140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140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140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140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140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140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140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140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140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140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140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140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140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140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140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140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140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140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140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140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140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140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140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140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140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140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140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140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140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140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140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140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140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140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140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140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140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140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140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140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140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140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140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140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140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1" t="s">
        <v>1</v>
      </c>
      <c r="B1" s="2"/>
      <c r="C1" s="2"/>
      <c r="D1" s="2"/>
      <c r="E1" s="3"/>
      <c r="F1" s="3"/>
      <c r="G1" s="3"/>
      <c r="H1" s="3"/>
      <c r="I1" s="3"/>
      <c r="J1" s="3"/>
      <c r="K1" s="3"/>
      <c r="L1" s="4"/>
      <c r="M1" s="4"/>
      <c r="N1" t="s">
        <v>30</v>
      </c>
    </row>
    <row r="2" spans="1:14" ht="15.75" customHeight="1" x14ac:dyDescent="0.25">
      <c r="A2" s="136" t="s">
        <v>2</v>
      </c>
      <c r="B2" s="136"/>
      <c r="C2" s="136"/>
      <c r="D2" s="136"/>
      <c r="E2" s="137" t="str">
        <f>[12]Úvod.str!C3</f>
        <v>Základní škola Prostějov, ul. Dr. Horáka 24</v>
      </c>
      <c r="F2" s="138"/>
      <c r="G2" s="138"/>
      <c r="H2" s="138"/>
      <c r="I2" s="138"/>
      <c r="J2" s="138"/>
      <c r="K2" s="138"/>
      <c r="L2" s="138"/>
      <c r="M2" s="138"/>
    </row>
    <row r="3" spans="1:14" ht="15.75" customHeight="1" x14ac:dyDescent="0.25">
      <c r="A3" s="46"/>
      <c r="B3" s="46"/>
      <c r="C3" s="46"/>
      <c r="D3" s="46"/>
      <c r="E3" s="139"/>
      <c r="F3" s="139"/>
      <c r="G3" s="139"/>
      <c r="H3" s="139"/>
      <c r="I3" s="139"/>
      <c r="J3" s="139"/>
      <c r="K3" s="139"/>
      <c r="L3" s="139"/>
      <c r="M3" s="139"/>
    </row>
    <row r="4" spans="1:14" ht="15.75" customHeight="1" x14ac:dyDescent="0.25">
      <c r="A4" s="5" t="s">
        <v>3</v>
      </c>
      <c r="B4" s="3"/>
      <c r="C4" s="3"/>
      <c r="D4" s="3"/>
      <c r="E4" s="140" t="str">
        <f>[12]Úvod.str!C4</f>
        <v>Dr. Horáka 24, 796 01 Prostějov</v>
      </c>
      <c r="F4" s="140"/>
      <c r="G4" s="140"/>
      <c r="H4" s="140"/>
      <c r="I4" s="140"/>
      <c r="J4" s="140"/>
      <c r="K4" s="140"/>
      <c r="L4" s="6"/>
      <c r="M4" s="3"/>
    </row>
    <row r="5" spans="1:14" ht="15.75" customHeight="1" x14ac:dyDescent="0.25">
      <c r="A5" s="5"/>
      <c r="B5" s="3"/>
      <c r="C5" s="3"/>
      <c r="D5" s="3"/>
      <c r="E5" s="139"/>
      <c r="F5" s="139"/>
      <c r="G5" s="139"/>
      <c r="H5" s="139"/>
      <c r="I5" s="139"/>
      <c r="J5" s="139"/>
      <c r="K5" s="139"/>
      <c r="L5" s="139"/>
      <c r="M5" s="139"/>
    </row>
    <row r="6" spans="1:14" ht="15.75" customHeight="1" x14ac:dyDescent="0.25">
      <c r="A6" s="5" t="s">
        <v>4</v>
      </c>
      <c r="B6" s="3"/>
      <c r="C6" s="3"/>
      <c r="D6" s="3"/>
      <c r="E6" s="140">
        <f>[12]Úvod.str!C5</f>
        <v>47922516</v>
      </c>
      <c r="F6" s="140"/>
      <c r="G6" s="140"/>
      <c r="H6" s="47"/>
      <c r="I6" s="47"/>
      <c r="J6" s="7"/>
      <c r="K6" s="47"/>
      <c r="L6" s="6"/>
      <c r="M6" s="3"/>
    </row>
    <row r="7" spans="1:14" ht="15.75" customHeight="1" x14ac:dyDescent="0.25">
      <c r="A7" s="5"/>
      <c r="B7" s="3"/>
      <c r="C7" s="3"/>
      <c r="D7" s="3"/>
      <c r="E7" s="139"/>
      <c r="F7" s="139"/>
      <c r="G7" s="139"/>
      <c r="H7" s="139"/>
      <c r="I7" s="139"/>
      <c r="J7" s="139"/>
      <c r="K7" s="139"/>
      <c r="L7" s="139"/>
      <c r="M7" s="139"/>
    </row>
    <row r="8" spans="1:14" ht="15.75" customHeight="1" x14ac:dyDescent="0.25">
      <c r="A8" s="3"/>
      <c r="B8" s="3"/>
      <c r="C8" s="3"/>
      <c r="D8" s="3"/>
      <c r="E8" s="3"/>
      <c r="F8" s="3"/>
      <c r="G8" s="3"/>
      <c r="H8" s="3"/>
      <c r="I8" s="3"/>
      <c r="J8" s="141"/>
      <c r="K8" s="141"/>
      <c r="L8" s="142" t="s">
        <v>5</v>
      </c>
      <c r="M8" s="143"/>
      <c r="N8" s="143"/>
    </row>
    <row r="9" spans="1:14" ht="15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93"/>
      <c r="K9" s="93"/>
      <c r="L9" s="3"/>
      <c r="M9" s="3"/>
    </row>
    <row r="10" spans="1:14" ht="15.75" customHeight="1" x14ac:dyDescent="0.25">
      <c r="A10" s="3"/>
      <c r="B10" s="3"/>
      <c r="C10" s="3"/>
      <c r="D10" s="3"/>
      <c r="E10" s="144" t="s">
        <v>31</v>
      </c>
      <c r="F10" s="145"/>
      <c r="G10" s="145"/>
      <c r="H10" s="145"/>
      <c r="I10" s="145"/>
      <c r="J10" s="146" t="s">
        <v>32</v>
      </c>
      <c r="K10" s="147"/>
      <c r="L10" s="147"/>
      <c r="M10" s="147"/>
      <c r="N10" s="147"/>
    </row>
    <row r="11" spans="1:14" ht="15.75" customHeight="1" x14ac:dyDescent="0.25">
      <c r="A11" s="6" t="s">
        <v>33</v>
      </c>
      <c r="B11" s="3"/>
      <c r="C11" s="3"/>
      <c r="D11" s="3"/>
      <c r="E11" s="8" t="s">
        <v>6</v>
      </c>
      <c r="F11" s="8" t="s">
        <v>7</v>
      </c>
      <c r="G11" s="9" t="s">
        <v>0</v>
      </c>
      <c r="H11" s="10" t="s">
        <v>34</v>
      </c>
      <c r="I11" s="10" t="s">
        <v>35</v>
      </c>
      <c r="J11" s="94" t="s">
        <v>6</v>
      </c>
      <c r="K11" s="94" t="s">
        <v>7</v>
      </c>
      <c r="L11" s="94" t="s">
        <v>0</v>
      </c>
      <c r="M11" s="10" t="s">
        <v>34</v>
      </c>
      <c r="N11" s="94" t="s">
        <v>35</v>
      </c>
    </row>
    <row r="12" spans="1:14" ht="15.75" customHeight="1" x14ac:dyDescent="0.25">
      <c r="A12" s="11"/>
      <c r="B12" s="11"/>
      <c r="C12" s="11"/>
      <c r="D12" s="11"/>
      <c r="E12" s="8" t="s">
        <v>8</v>
      </c>
      <c r="F12" s="8" t="s">
        <v>8</v>
      </c>
      <c r="G12" s="9" t="s">
        <v>9</v>
      </c>
      <c r="H12" s="10" t="s">
        <v>36</v>
      </c>
      <c r="I12" s="10" t="s">
        <v>37</v>
      </c>
      <c r="J12" s="94" t="s">
        <v>8</v>
      </c>
      <c r="K12" s="94" t="s">
        <v>8</v>
      </c>
      <c r="L12" s="94" t="s">
        <v>9</v>
      </c>
      <c r="M12" s="10" t="s">
        <v>36</v>
      </c>
      <c r="N12" s="94" t="s">
        <v>37</v>
      </c>
    </row>
    <row r="13" spans="1:14" ht="15.75" customHeight="1" x14ac:dyDescent="0.25">
      <c r="A13" s="11"/>
      <c r="B13" s="11"/>
      <c r="C13" s="11"/>
      <c r="D13" s="11"/>
      <c r="E13" s="8" t="s">
        <v>10</v>
      </c>
      <c r="F13" s="8" t="s">
        <v>10</v>
      </c>
      <c r="G13" s="4"/>
      <c r="H13" s="95" t="s">
        <v>38</v>
      </c>
      <c r="I13" s="95" t="s">
        <v>39</v>
      </c>
      <c r="J13" s="94" t="s">
        <v>10</v>
      </c>
      <c r="K13" s="94" t="s">
        <v>10</v>
      </c>
      <c r="L13" s="94"/>
      <c r="M13" s="95" t="s">
        <v>38</v>
      </c>
      <c r="N13" s="94" t="s">
        <v>39</v>
      </c>
    </row>
    <row r="14" spans="1:14" ht="15.75" customHeight="1" x14ac:dyDescent="0.25">
      <c r="A14" s="12"/>
      <c r="B14" s="12"/>
      <c r="C14" s="3"/>
      <c r="D14" s="12"/>
      <c r="E14" s="13"/>
      <c r="F14" s="13"/>
      <c r="G14" s="11"/>
      <c r="H14" s="11"/>
      <c r="I14" s="11"/>
      <c r="J14" s="11"/>
      <c r="K14" s="11"/>
      <c r="L14" s="3"/>
      <c r="M14" s="48"/>
    </row>
    <row r="15" spans="1:14" ht="15.75" customHeight="1" x14ac:dyDescent="0.25">
      <c r="A15" s="14" t="s">
        <v>11</v>
      </c>
      <c r="B15" s="14"/>
      <c r="C15" s="2"/>
      <c r="D15" s="12"/>
      <c r="E15" s="13"/>
      <c r="F15" s="13"/>
      <c r="G15" s="11"/>
      <c r="H15" s="11"/>
      <c r="I15" s="11"/>
      <c r="J15" s="11"/>
      <c r="K15" s="11"/>
      <c r="L15" s="15"/>
      <c r="M15" s="16"/>
    </row>
    <row r="16" spans="1:14" ht="15.75" customHeight="1" x14ac:dyDescent="0.25">
      <c r="A16" s="11" t="s">
        <v>12</v>
      </c>
      <c r="B16" s="11"/>
      <c r="C16" s="11"/>
      <c r="D16" s="17" t="s">
        <v>13</v>
      </c>
      <c r="E16" s="96">
        <f>'[12]Ná HČ'!F7+'[12]Ná HČ'!F28+'[12]Ná HČ'!F34</f>
        <v>11580354</v>
      </c>
      <c r="F16" s="96">
        <f>'[12]Ná HČ'!G7+'[12]Ná HČ'!G28+'[12]Ná HČ'!G34</f>
        <v>11666354</v>
      </c>
      <c r="G16" s="96">
        <f>'[12]Ná HČ'!H7+'[12]Ná HČ'!H28+'[12]Ná HČ'!H34</f>
        <v>6442598.5799999991</v>
      </c>
      <c r="H16" s="97">
        <f>IF(F16=0,"-",G16/F16)</f>
        <v>0.55223753539451992</v>
      </c>
      <c r="I16" s="96">
        <f>'[12]Ná HČ'!I7+'[12]Ná HČ'!I28+'[12]Ná HČ'!I34</f>
        <v>7306665.0999999978</v>
      </c>
      <c r="J16" s="18">
        <f>'[12]Ná DČ'!F7+'[12]Ná DČ'!F21+'[12]Ná DČ'!F27</f>
        <v>1190000</v>
      </c>
      <c r="K16" s="18">
        <f>'[12]Ná DČ'!G7+'[12]Ná DČ'!G21+'[12]Ná DČ'!G27</f>
        <v>1188000</v>
      </c>
      <c r="L16" s="18">
        <f>'[12]Ná DČ'!H7+'[12]Ná DČ'!H21+'[12]Ná DČ'!H27</f>
        <v>591527.03</v>
      </c>
      <c r="M16" s="98">
        <f>IF(K16=0,"-",L16/K16)</f>
        <v>0.49791837542087547</v>
      </c>
      <c r="N16" s="18">
        <f>'[12]Ná DČ'!I7+'[12]Ná DČ'!I21+'[12]Ná DČ'!I27</f>
        <v>630594.60999999987</v>
      </c>
    </row>
    <row r="17" spans="1:14" ht="15.75" customHeight="1" x14ac:dyDescent="0.25">
      <c r="A17" s="11" t="s">
        <v>14</v>
      </c>
      <c r="B17" s="11"/>
      <c r="C17" s="11"/>
      <c r="D17" s="17" t="s">
        <v>15</v>
      </c>
      <c r="E17" s="96">
        <f>'[12]Ná HČ'!F35+'[12]Ná HČ'!F41+'[12]Ná HČ'!F45+'[12]Ná HČ'!F46</f>
        <v>1950000</v>
      </c>
      <c r="F17" s="96">
        <f>'[12]Ná HČ'!G35+'[12]Ná HČ'!G41+'[12]Ná HČ'!G45+'[12]Ná HČ'!G46</f>
        <v>3026765</v>
      </c>
      <c r="G17" s="96">
        <f>'[12]Ná HČ'!H35+'[12]Ná HČ'!H41+'[12]Ná HČ'!H45+'[12]Ná HČ'!H46</f>
        <v>1026157.8899999999</v>
      </c>
      <c r="H17" s="97">
        <f t="shared" ref="H17:H22" si="0">IF(F17=0,"-",G17/F17)</f>
        <v>0.33902793576640405</v>
      </c>
      <c r="I17" s="96">
        <f>'[12]Ná HČ'!I35+'[12]Ná HČ'!I41+'[12]Ná HČ'!I45+'[12]Ná HČ'!I46</f>
        <v>937972.26</v>
      </c>
      <c r="J17" s="18">
        <f>'[12]Ná DČ'!F28+'[12]Ná DČ'!F34+'[12]Ná DČ'!F38+'[12]Ná DČ'!F39</f>
        <v>122000</v>
      </c>
      <c r="K17" s="18">
        <f>'[12]Ná DČ'!G28+'[12]Ná DČ'!G34+'[12]Ná DČ'!G38+'[12]Ná DČ'!G39</f>
        <v>122000</v>
      </c>
      <c r="L17" s="18">
        <f>'[12]Ná DČ'!H28+'[12]Ná DČ'!H34+'[12]Ná DČ'!H38+'[12]Ná DČ'!H39</f>
        <v>96407.489999999991</v>
      </c>
      <c r="M17" s="98">
        <f t="shared" ref="M17:M22" si="1">IF(K17=0,"-",L17/K17)</f>
        <v>0.79022532786885236</v>
      </c>
      <c r="N17" s="18">
        <f>'[12]Ná DČ'!I28+'[12]Ná DČ'!I34+'[12]Ná DČ'!I38+'[12]Ná DČ'!I39</f>
        <v>67630.55</v>
      </c>
    </row>
    <row r="18" spans="1:14" ht="15.75" customHeight="1" x14ac:dyDescent="0.25">
      <c r="A18" s="11" t="s">
        <v>16</v>
      </c>
      <c r="B18" s="11"/>
      <c r="C18" s="11"/>
      <c r="D18" s="17" t="s">
        <v>17</v>
      </c>
      <c r="E18" s="96">
        <f>'[12]Ná HČ'!F71+'[12]Ná HČ'!F78+'[12]Ná HČ'!F81+'[12]Ná HČ'!F82+'[12]Ná HČ'!F87</f>
        <v>3175736</v>
      </c>
      <c r="F18" s="96">
        <f>'[12]Ná HČ'!G71+'[12]Ná HČ'!G78+'[12]Ná HČ'!G81+'[12]Ná HČ'!G82+'[12]Ná HČ'!G87</f>
        <v>3175736</v>
      </c>
      <c r="G18" s="96">
        <f>'[12]Ná HČ'!H71+'[12]Ná HČ'!H78+'[12]Ná HČ'!H81+'[12]Ná HČ'!H82+'[12]Ná HČ'!H87</f>
        <v>1415063.36</v>
      </c>
      <c r="H18" s="97">
        <f t="shared" si="0"/>
        <v>0.44558595550763669</v>
      </c>
      <c r="I18" s="96">
        <f>'[12]Ná HČ'!I71+'[12]Ná HČ'!I78+'[12]Ná HČ'!I81+'[12]Ná HČ'!I82+'[12]Ná HČ'!I87</f>
        <v>1517285.6099999999</v>
      </c>
      <c r="J18" s="18">
        <f>'[12]Ná DČ'!F63+'[12]Ná DČ'!F68+'[12]Ná DČ'!F71+'[12]Ná DČ'!F72+'[12]Ná DČ'!F77</f>
        <v>405000</v>
      </c>
      <c r="K18" s="18">
        <f>'[12]Ná DČ'!G63+'[12]Ná DČ'!G68+'[12]Ná DČ'!G71+'[12]Ná DČ'!G72+'[12]Ná DČ'!G77</f>
        <v>405000</v>
      </c>
      <c r="L18" s="18">
        <f>'[12]Ná DČ'!H63+'[12]Ná DČ'!H68+'[12]Ná DČ'!H71+'[12]Ná DČ'!H72+'[12]Ná DČ'!H77</f>
        <v>291233.78000000003</v>
      </c>
      <c r="M18" s="98">
        <f t="shared" si="1"/>
        <v>0.71909575308641982</v>
      </c>
      <c r="N18" s="18">
        <f>'[12]Ná DČ'!I63+'[12]Ná DČ'!I68+'[12]Ná DČ'!I71+'[12]Ná DČ'!I72+'[12]Ná DČ'!I77</f>
        <v>152926.22999999998</v>
      </c>
    </row>
    <row r="19" spans="1:14" ht="15.75" customHeight="1" x14ac:dyDescent="0.25">
      <c r="A19" s="11" t="s">
        <v>18</v>
      </c>
      <c r="B19" s="11"/>
      <c r="C19" s="11"/>
      <c r="D19" s="19">
        <v>551</v>
      </c>
      <c r="E19" s="96">
        <f>'[12]Ná HČ'!F104</f>
        <v>1709183</v>
      </c>
      <c r="F19" s="96">
        <f>'[12]Ná HČ'!G104</f>
        <v>1709183</v>
      </c>
      <c r="G19" s="96">
        <f>'[12]Ná HČ'!H104</f>
        <v>870367.67</v>
      </c>
      <c r="H19" s="97">
        <f t="shared" si="0"/>
        <v>0.50923024041310971</v>
      </c>
      <c r="I19" s="96">
        <f>'[12]Ná HČ'!I104</f>
        <v>787751.22</v>
      </c>
      <c r="J19" s="18">
        <f>'[12]Ná DČ'!F94</f>
        <v>140000</v>
      </c>
      <c r="K19" s="18">
        <f>'[12]Ná DČ'!G94</f>
        <v>140000</v>
      </c>
      <c r="L19" s="18">
        <f>'[12]Ná DČ'!H94</f>
        <v>73775.33</v>
      </c>
      <c r="M19" s="98">
        <f t="shared" si="1"/>
        <v>0.5269666428571429</v>
      </c>
      <c r="N19" s="18">
        <f>'[12]Ná DČ'!I94</f>
        <v>61560.97</v>
      </c>
    </row>
    <row r="20" spans="1:14" ht="15.75" customHeight="1" x14ac:dyDescent="0.25">
      <c r="A20" s="20" t="s">
        <v>19</v>
      </c>
      <c r="B20" s="20"/>
      <c r="C20" s="11"/>
      <c r="D20" s="133" t="s">
        <v>20</v>
      </c>
      <c r="E20" s="134">
        <f>'[12]Ná HČ'!F88+'[12]Ná HČ'!F92+'[12]Ná HČ'!F93+'[12]Ná HČ'!F94+'[12]Ná HČ'!F95+'[12]Ná HČ'!F96+'[12]Ná HČ'!F97+'[12]Ná HČ'!F98+'[12]Ná HČ'!F107+'[12]Ná HČ'!F108+'[12]Ná HČ'!F119+'[12]Ná HČ'!F120+'[12]Ná HČ'!F123+'[12]Ná HČ'!F124+'[12]Ná HČ'!F125</f>
        <v>413000</v>
      </c>
      <c r="F20" s="134">
        <f>'[12]Ná HČ'!G88+'[12]Ná HČ'!G92+'[12]Ná HČ'!G93+'[12]Ná HČ'!G94+'[12]Ná HČ'!G95+'[12]Ná HČ'!G96+'[12]Ná HČ'!G97+'[12]Ná HČ'!G98+'[12]Ná HČ'!G107+'[12]Ná HČ'!G108+'[12]Ná HČ'!G119+'[12]Ná HČ'!G120+'[12]Ná HČ'!G123+'[12]Ná HČ'!G124+'[12]Ná HČ'!G125</f>
        <v>763000</v>
      </c>
      <c r="G20" s="134">
        <f>'[12]Ná HČ'!H88+'[12]Ná HČ'!H92+'[12]Ná HČ'!H93+'[12]Ná HČ'!H94+'[12]Ná HČ'!H95+'[12]Ná HČ'!H96+'[12]Ná HČ'!H97+'[12]Ná HČ'!H98+'[12]Ná HČ'!H107+'[12]Ná HČ'!H108+'[12]Ná HČ'!H119+'[12]Ná HČ'!H120+'[12]Ná HČ'!H123+'[12]Ná HČ'!H124+'[12]Ná HČ'!H125</f>
        <v>151461.35</v>
      </c>
      <c r="H20" s="97">
        <f t="shared" si="0"/>
        <v>0.19850766710353868</v>
      </c>
      <c r="I20" s="134">
        <f>'[12]Ná HČ'!I88+'[12]Ná HČ'!I92+'[12]Ná HČ'!I93+'[12]Ná HČ'!I94+'[12]Ná HČ'!I95+'[12]Ná HČ'!I96+'[12]Ná HČ'!I97+'[12]Ná HČ'!I98+'[12]Ná HČ'!I107+'[12]Ná HČ'!I108+'[12]Ná HČ'!I119+'[12]Ná HČ'!I120+'[12]Ná HČ'!I123+'[12]Ná HČ'!I124+'[12]Ná HČ'!I125</f>
        <v>439565.39</v>
      </c>
      <c r="J20" s="129">
        <f>'[12]Ná DČ'!F78+'[12]Ná DČ'!F82+'[12]Ná DČ'!F83+'[12]Ná DČ'!F84+'[12]Ná DČ'!F85+'[12]Ná DČ'!F86+'[12]Ná DČ'!F87+'[12]Ná DČ'!F88+'[12]Ná DČ'!F97+'[12]Ná DČ'!F98+'[12]Ná DČ'!F109+'[12]Ná DČ'!F110+'[12]Ná DČ'!F113+'[12]Ná DČ'!F114</f>
        <v>24000</v>
      </c>
      <c r="K20" s="129">
        <f>'[12]Ná DČ'!G78+'[12]Ná DČ'!G82+'[12]Ná DČ'!G83+'[12]Ná DČ'!G84+'[12]Ná DČ'!G85+'[12]Ná DČ'!G86+'[12]Ná DČ'!G87+'[12]Ná DČ'!G88+'[12]Ná DČ'!G97+'[12]Ná DČ'!G98+'[12]Ná DČ'!G109+'[12]Ná DČ'!G110+'[12]Ná DČ'!G113+'[12]Ná DČ'!G114</f>
        <v>26000</v>
      </c>
      <c r="L20" s="129">
        <f>'[12]Ná DČ'!H78+'[12]Ná DČ'!H82+'[12]Ná DČ'!H83+'[12]Ná DČ'!H84+'[12]Ná DČ'!H85+'[12]Ná DČ'!H86+'[12]Ná DČ'!H87+'[12]Ná DČ'!H88+'[12]Ná DČ'!H97+'[12]Ná DČ'!H98+'[12]Ná DČ'!H109+'[12]Ná DČ'!H110+'[12]Ná DČ'!H113+'[12]Ná DČ'!H114</f>
        <v>8162.07</v>
      </c>
      <c r="M20" s="130">
        <f t="shared" si="1"/>
        <v>0.3139257692307692</v>
      </c>
      <c r="N20" s="131">
        <f>'[12]Ná DČ'!I78+'[12]Ná DČ'!I82+'[12]Ná DČ'!I83+'[12]Ná DČ'!I84+'[12]Ná DČ'!I85+'[12]Ná DČ'!I86+'[12]Ná DČ'!I87+'[12]Ná DČ'!I88+'[12]Ná DČ'!I97+'[12]Ná DČ'!I98+'[12]Ná DČ'!I109+'[12]Ná DČ'!I110+'[12]Ná DČ'!I113+'[12]Ná DČ'!I114</f>
        <v>2856.98</v>
      </c>
    </row>
    <row r="21" spans="1:14" ht="15.75" customHeight="1" x14ac:dyDescent="0.25">
      <c r="A21" s="20"/>
      <c r="B21" s="12"/>
      <c r="C21" s="12"/>
      <c r="D21" s="133"/>
      <c r="E21" s="134"/>
      <c r="F21" s="134"/>
      <c r="G21" s="134"/>
      <c r="H21" s="97" t="str">
        <f t="shared" si="0"/>
        <v>-</v>
      </c>
      <c r="I21" s="135"/>
      <c r="J21" s="129"/>
      <c r="K21" s="129"/>
      <c r="L21" s="129"/>
      <c r="M21" s="130" t="str">
        <f t="shared" si="1"/>
        <v>-</v>
      </c>
      <c r="N21" s="132"/>
    </row>
    <row r="22" spans="1:14" ht="15.75" customHeight="1" x14ac:dyDescent="0.25">
      <c r="A22" s="13" t="s">
        <v>21</v>
      </c>
      <c r="B22" s="11"/>
      <c r="C22" s="11"/>
      <c r="D22" s="11"/>
      <c r="E22" s="96">
        <f>SUM(E16:E21)</f>
        <v>18828273</v>
      </c>
      <c r="F22" s="96">
        <f>SUM(F16:F21)</f>
        <v>20341038</v>
      </c>
      <c r="G22" s="96">
        <f>SUM(G16:G21)</f>
        <v>9905648.8499999978</v>
      </c>
      <c r="H22" s="97">
        <f t="shared" si="0"/>
        <v>0.48697853324889306</v>
      </c>
      <c r="I22" s="96">
        <f>SUM(I16:I21)</f>
        <v>10989239.579999998</v>
      </c>
      <c r="J22" s="18">
        <f>SUM(J16:J21)</f>
        <v>1881000</v>
      </c>
      <c r="K22" s="18">
        <f>SUM(K16:K21)</f>
        <v>1881000</v>
      </c>
      <c r="L22" s="18">
        <f>SUM(L16:L21)</f>
        <v>1061105.7000000002</v>
      </c>
      <c r="M22" s="98">
        <f t="shared" si="1"/>
        <v>0.56411786283891552</v>
      </c>
      <c r="N22" s="18">
        <f>SUM(N16:N20)</f>
        <v>915569.33999999985</v>
      </c>
    </row>
    <row r="23" spans="1:14" ht="15.75" customHeight="1" x14ac:dyDescent="0.25">
      <c r="A23" s="14" t="s">
        <v>22</v>
      </c>
      <c r="B23" s="12"/>
      <c r="C23" s="12"/>
      <c r="D23" s="12"/>
      <c r="E23" s="21"/>
      <c r="F23" s="13"/>
      <c r="G23" s="22"/>
      <c r="H23" s="99"/>
      <c r="I23" s="22"/>
      <c r="J23" s="21"/>
      <c r="K23" s="21"/>
      <c r="L23" s="23"/>
      <c r="M23" s="100"/>
    </row>
    <row r="24" spans="1:14" ht="15.75" customHeight="1" x14ac:dyDescent="0.25">
      <c r="A24" s="11" t="s">
        <v>23</v>
      </c>
      <c r="B24" s="11"/>
      <c r="C24" s="11"/>
      <c r="D24" s="19" t="s">
        <v>24</v>
      </c>
      <c r="E24" s="101">
        <f>'[12]Vý HČ'!F7+'[12]Vý HČ'!F8+'[12]Vý HČ'!F19+'[12]Vý HČ'!F24+'[12]Vý HČ'!F25+'[12]Vý HČ'!F26</f>
        <v>9555000</v>
      </c>
      <c r="F24" s="96">
        <f>'[12]Vý HČ'!G7+'[12]Vý HČ'!G8+'[12]Vý HČ'!G19+'[12]Vý HČ'!G24+'[12]Vý HČ'!G25+'[12]Vý HČ'!G26</f>
        <v>9745400</v>
      </c>
      <c r="G24" s="96">
        <f>'[12]Vý HČ'!H7+'[12]Vý HČ'!H8+'[12]Vý HČ'!H19+'[12]Vý HČ'!H24+'[12]Vý HČ'!H25+'[12]Vý HČ'!H26</f>
        <v>5597722.3300000001</v>
      </c>
      <c r="H24" s="97">
        <f>IF(F24=0,"-",G24/F24)</f>
        <v>0.57439636443860698</v>
      </c>
      <c r="I24" s="96">
        <f>'[12]Vý HČ'!I7+'[12]Vý HČ'!I8+'[12]Vý HČ'!I19+'[12]Vý HČ'!I24+'[12]Vý HČ'!I25+'[12]Vý HČ'!I26</f>
        <v>5718089.6100000003</v>
      </c>
      <c r="J24" s="18">
        <f>'[12]Vý DČ'!F7+'[12]Vý DČ'!F8+'[12]Vý DČ'!F18+'[12]Vý DČ'!F23+'[12]Vý DČ'!F24+'[12]Vý DČ'!F25</f>
        <v>2100000</v>
      </c>
      <c r="K24" s="18">
        <f>'[12]Vý DČ'!G7+'[12]Vý DČ'!G8+'[12]Vý DČ'!G18+'[12]Vý DČ'!G23+'[12]Vý DČ'!G24+'[12]Vý DČ'!G25</f>
        <v>2100000</v>
      </c>
      <c r="L24" s="18">
        <f>'[12]Vý DČ'!H7+'[12]Vý DČ'!H8+'[12]Vý DČ'!H18+'[12]Vý DČ'!H23+'[12]Vý DČ'!H24+'[12]Vý DČ'!H25</f>
        <v>1346098</v>
      </c>
      <c r="M24" s="98">
        <f>IF(K24=0,"-",L24/K24)</f>
        <v>0.64099904761904758</v>
      </c>
      <c r="N24" s="18">
        <f>'[12]Vý DČ'!I7+'[12]Vý DČ'!I8+'[12]Vý DČ'!I18+'[12]Vý DČ'!I23+'[12]Vý DČ'!I24+'[12]Vý DČ'!I25</f>
        <v>1322029</v>
      </c>
    </row>
    <row r="25" spans="1:14" ht="15.75" customHeight="1" x14ac:dyDescent="0.25">
      <c r="A25" s="11" t="s">
        <v>25</v>
      </c>
      <c r="B25" s="11"/>
      <c r="C25" s="11"/>
      <c r="D25" s="19" t="s">
        <v>26</v>
      </c>
      <c r="E25" s="101">
        <f>'[12]Vý HČ'!F45</f>
        <v>8771273</v>
      </c>
      <c r="F25" s="96">
        <f>'[12]Vý HČ'!G45</f>
        <v>10128638</v>
      </c>
      <c r="G25" s="96">
        <f>'[12]Vý HČ'!H45</f>
        <v>4441636</v>
      </c>
      <c r="H25" s="97">
        <f>IF(F25=0,"-",G25/F25)</f>
        <v>0.43852253382932632</v>
      </c>
      <c r="I25" s="96">
        <f>'[12]Vý HČ'!I45</f>
        <v>5003503</v>
      </c>
      <c r="J25" s="18">
        <f>'[12]Vý DČ'!F40</f>
        <v>0</v>
      </c>
      <c r="K25" s="18">
        <f>'[12]Vý DČ'!G40</f>
        <v>0</v>
      </c>
      <c r="L25" s="18">
        <f>'[12]Vý DČ'!H40</f>
        <v>0</v>
      </c>
      <c r="M25" s="98" t="str">
        <f>IF(K25=0,"-",L25/K25)</f>
        <v>-</v>
      </c>
      <c r="N25" s="18">
        <f>'[12]Vý DČ'!I40</f>
        <v>0</v>
      </c>
    </row>
    <row r="26" spans="1:14" ht="15.75" customHeight="1" x14ac:dyDescent="0.25">
      <c r="A26" s="11"/>
      <c r="B26" s="11"/>
      <c r="C26" s="11"/>
      <c r="D26" s="19" t="s">
        <v>27</v>
      </c>
      <c r="E26" s="96">
        <f>'[12]Vý HČ'!F51</f>
        <v>0</v>
      </c>
      <c r="F26" s="96">
        <f>'[12]Vý HČ'!G51</f>
        <v>0</v>
      </c>
      <c r="G26" s="96">
        <f>'[12]Vý HČ'!H51</f>
        <v>0</v>
      </c>
      <c r="H26" s="97" t="str">
        <f>IF(F26=0,"-",G26/F26)</f>
        <v>-</v>
      </c>
      <c r="I26" s="96">
        <f>'[12]Vý HČ'!I51</f>
        <v>0</v>
      </c>
      <c r="J26" s="18">
        <f>'[12]Vý DČ'!F46</f>
        <v>0</v>
      </c>
      <c r="K26" s="18">
        <f>'[12]Vý DČ'!G46</f>
        <v>0</v>
      </c>
      <c r="L26" s="18">
        <f>'[12]Vý DČ'!H46</f>
        <v>0</v>
      </c>
      <c r="M26" s="98" t="str">
        <f>IF(K26=0,"-",L26/K26)</f>
        <v>-</v>
      </c>
      <c r="N26" s="18">
        <f>'[12]Vý DČ'!I46</f>
        <v>0</v>
      </c>
    </row>
    <row r="27" spans="1:14" ht="15.75" customHeight="1" x14ac:dyDescent="0.25">
      <c r="A27" s="11" t="s">
        <v>28</v>
      </c>
      <c r="B27" s="11"/>
      <c r="C27" s="11"/>
      <c r="D27" s="17" t="s">
        <v>29</v>
      </c>
      <c r="E27" s="96">
        <f>'[12]Vý HČ'!F27+'[12]Vý HČ'!F28+'[12]Vý HČ'!F29+'[12]Vý HČ'!F30+'[12]Vý HČ'!F31+'[12]Vý HČ'!F37+'[12]Vý HČ'!F44</f>
        <v>502000</v>
      </c>
      <c r="F27" s="96">
        <f>'[12]Vý HČ'!G27+'[12]Vý HČ'!G28+'[12]Vý HČ'!G29+'[12]Vý HČ'!G30+'[12]Vý HČ'!G31+'[12]Vý HČ'!G37+'[12]Vý HČ'!G44</f>
        <v>502000</v>
      </c>
      <c r="G27" s="96">
        <f>'[12]Vý HČ'!H27+'[12]Vý HČ'!H28+'[12]Vý HČ'!H29+'[12]Vý HČ'!H30+'[12]Vý HČ'!H31+'[12]Vý HČ'!H37+'[12]Vý HČ'!H44</f>
        <v>84792.08</v>
      </c>
      <c r="H27" s="97">
        <f>IF(F27=0,"-",G27/F27)</f>
        <v>0.16890852589641434</v>
      </c>
      <c r="I27" s="96">
        <f>'[12]Vý HČ'!I27+'[12]Vý HČ'!I28+'[12]Vý HČ'!I29+'[12]Vý HČ'!I30+'[12]Vý HČ'!I31+'[12]Vý HČ'!I37+'[12]Vý HČ'!I44</f>
        <v>112114.18999999999</v>
      </c>
      <c r="J27" s="18">
        <f>'[12]Vý DČ'!F26+'[12]Vý DČ'!F27+'[12]Vý DČ'!F28+'[12]Vý DČ'!F29+'[12]Vý DČ'!F30+'[12]Vý DČ'!F36+'[12]Vý DČ'!F39</f>
        <v>0</v>
      </c>
      <c r="K27" s="18">
        <f>'[12]Vý DČ'!G26+'[12]Vý DČ'!G27+'[12]Vý DČ'!G28+'[12]Vý DČ'!G29+'[12]Vý DČ'!G30+'[12]Vý DČ'!G36+'[12]Vý DČ'!G39</f>
        <v>0</v>
      </c>
      <c r="L27" s="18">
        <f>'[12]Vý DČ'!H26+'[12]Vý DČ'!H27+'[12]Vý DČ'!H28+'[12]Vý DČ'!H29+'[12]Vý DČ'!H30+'[12]Vý DČ'!H36+'[12]Vý DČ'!H39</f>
        <v>0</v>
      </c>
      <c r="M27" s="98" t="str">
        <f>IF(K27=0,"-",L27/K27)</f>
        <v>-</v>
      </c>
      <c r="N27" s="18">
        <f>'[12]Vý DČ'!I26+'[12]Vý DČ'!I27+'[12]Vý DČ'!I28+'[12]Vý DČ'!I29+'[12]Vý DČ'!I30+'[12]Vý DČ'!I36+'[12]Vý DČ'!I39</f>
        <v>0</v>
      </c>
    </row>
    <row r="28" spans="1:14" ht="15.75" customHeight="1" x14ac:dyDescent="0.25">
      <c r="A28" s="13" t="s">
        <v>21</v>
      </c>
      <c r="B28" s="12"/>
      <c r="C28" s="12"/>
      <c r="D28" s="12"/>
      <c r="E28" s="96">
        <f>E24+E25+E27</f>
        <v>18828273</v>
      </c>
      <c r="F28" s="96">
        <f>F24+F25+F27</f>
        <v>20376038</v>
      </c>
      <c r="G28" s="96">
        <f>G24+G25+G27</f>
        <v>10124150.41</v>
      </c>
      <c r="H28" s="97">
        <f>IF(F28=0,"-",G28/F28)</f>
        <v>0.49686550496225029</v>
      </c>
      <c r="I28" s="96">
        <f>I24+I25+I27</f>
        <v>10833706.799999999</v>
      </c>
      <c r="J28" s="18">
        <f>J24+J25+J27</f>
        <v>2100000</v>
      </c>
      <c r="K28" s="18">
        <f>K24+K25+K27</f>
        <v>2100000</v>
      </c>
      <c r="L28" s="18">
        <f>L24+L25+L27</f>
        <v>1346098</v>
      </c>
      <c r="M28" s="98">
        <f>IF(K28=0,"-",L28/K28)</f>
        <v>0.64099904761904758</v>
      </c>
      <c r="N28" s="18">
        <f>N24+N25+N27</f>
        <v>1322029</v>
      </c>
    </row>
    <row r="29" spans="1:14" ht="15.75" customHeight="1" x14ac:dyDescent="0.25">
      <c r="A29" s="13"/>
      <c r="B29" s="12"/>
      <c r="C29" s="12"/>
      <c r="D29" s="12"/>
      <c r="E29" s="12"/>
      <c r="F29" s="12"/>
      <c r="G29" s="12"/>
      <c r="H29" s="99"/>
      <c r="I29" s="12"/>
      <c r="J29" s="24"/>
      <c r="K29" s="24"/>
      <c r="L29" s="24"/>
      <c r="M29" s="102"/>
    </row>
    <row r="30" spans="1:14" ht="15.75" customHeight="1" x14ac:dyDescent="0.25">
      <c r="A30" s="14" t="s">
        <v>40</v>
      </c>
      <c r="B30" s="12"/>
      <c r="C30" s="12"/>
      <c r="D30" s="12"/>
      <c r="E30" s="96">
        <f>E28-E22</f>
        <v>0</v>
      </c>
      <c r="F30" s="96">
        <f t="shared" ref="F30:N30" si="2">F28-F22</f>
        <v>35000</v>
      </c>
      <c r="G30" s="96">
        <f>G28-G22</f>
        <v>218501.56000000238</v>
      </c>
      <c r="H30" s="97">
        <f>IF(F30=0,"-",G30/F30)</f>
        <v>6.2429017142857823</v>
      </c>
      <c r="I30" s="96">
        <f t="shared" si="2"/>
        <v>-155532.77999999933</v>
      </c>
      <c r="J30" s="18">
        <f t="shared" si="2"/>
        <v>219000</v>
      </c>
      <c r="K30" s="18">
        <f t="shared" si="2"/>
        <v>219000</v>
      </c>
      <c r="L30" s="18">
        <f t="shared" si="2"/>
        <v>284992.29999999981</v>
      </c>
      <c r="M30" s="98">
        <f>IF(K30=0,"-",L30/K30)</f>
        <v>1.3013347031963463</v>
      </c>
      <c r="N30" s="18">
        <f t="shared" si="2"/>
        <v>406459.66000000015</v>
      </c>
    </row>
    <row r="31" spans="1:14" ht="15.75" customHeight="1" x14ac:dyDescent="0.25">
      <c r="A31" s="13"/>
      <c r="B31" s="12"/>
      <c r="C31" s="12"/>
      <c r="D31" s="12"/>
      <c r="E31" s="12"/>
      <c r="F31" s="12"/>
      <c r="G31" s="12"/>
      <c r="H31" s="12"/>
      <c r="I31" s="12"/>
      <c r="J31" s="24"/>
      <c r="K31" s="24"/>
      <c r="L31" s="24"/>
      <c r="M31" s="24"/>
    </row>
    <row r="32" spans="1:14" ht="15.75" customHeight="1" x14ac:dyDescent="0.25">
      <c r="A32" s="17"/>
      <c r="B32" s="12"/>
      <c r="C32" s="12"/>
      <c r="D32" s="25"/>
      <c r="E32" s="25"/>
      <c r="F32" s="11"/>
      <c r="G32" s="26"/>
      <c r="H32" s="26"/>
      <c r="I32" s="26"/>
      <c r="J32" s="11"/>
      <c r="K32" s="11"/>
      <c r="L32" s="11"/>
      <c r="M32" s="11"/>
    </row>
  </sheetData>
  <mergeCells count="21">
    <mergeCell ref="E6:G6"/>
    <mergeCell ref="E7:M7"/>
    <mergeCell ref="A2:D2"/>
    <mergeCell ref="E2:M2"/>
    <mergeCell ref="E3:M3"/>
    <mergeCell ref="E4:K4"/>
    <mergeCell ref="E5:M5"/>
    <mergeCell ref="J8:K8"/>
    <mergeCell ref="L8:N8"/>
    <mergeCell ref="E10:I10"/>
    <mergeCell ref="J10:N10"/>
    <mergeCell ref="D20:D21"/>
    <mergeCell ref="E20:E21"/>
    <mergeCell ref="F20:F21"/>
    <mergeCell ref="G20:G21"/>
    <mergeCell ref="I20:I21"/>
    <mergeCell ref="J20:J21"/>
    <mergeCell ref="K20:K21"/>
    <mergeCell ref="L20:L21"/>
    <mergeCell ref="M20:M21"/>
    <mergeCell ref="N20:N21"/>
  </mergeCells>
  <conditionalFormatting sqref="J29 J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54" firstPageNumber="156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workbookViewId="0">
      <selection activeCell="U29" sqref="U2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140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140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140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140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140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140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140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140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140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140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140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140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140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140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140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140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140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140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140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140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140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140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140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140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140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140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140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140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140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140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140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140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140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140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140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140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140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140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140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140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140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140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140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140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140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140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140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140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140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140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140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140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140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140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140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140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140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140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140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140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140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140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140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140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1" t="s">
        <v>1</v>
      </c>
      <c r="B1" s="2"/>
      <c r="C1" s="2"/>
      <c r="D1" s="2"/>
      <c r="E1" s="3"/>
      <c r="F1" s="3"/>
      <c r="G1" s="3"/>
      <c r="H1" s="3"/>
      <c r="I1" s="3"/>
      <c r="J1" s="3"/>
      <c r="K1" s="3"/>
      <c r="L1" s="4"/>
      <c r="M1" s="4"/>
      <c r="N1" t="s">
        <v>30</v>
      </c>
    </row>
    <row r="2" spans="1:14" ht="15.75" customHeight="1" x14ac:dyDescent="0.25">
      <c r="A2" s="136" t="s">
        <v>2</v>
      </c>
      <c r="B2" s="136"/>
      <c r="C2" s="136"/>
      <c r="D2" s="136"/>
      <c r="E2" s="137" t="str">
        <f>[13]Úvod.str!C3</f>
        <v>Základní škola Prostějov, ul. E. Valenty 52</v>
      </c>
      <c r="F2" s="138"/>
      <c r="G2" s="138"/>
      <c r="H2" s="138"/>
      <c r="I2" s="138"/>
      <c r="J2" s="138"/>
      <c r="K2" s="138"/>
      <c r="L2" s="138"/>
      <c r="M2" s="138"/>
    </row>
    <row r="3" spans="1:14" ht="15.75" customHeight="1" x14ac:dyDescent="0.25">
      <c r="A3" s="46"/>
      <c r="B3" s="46"/>
      <c r="C3" s="46"/>
      <c r="D3" s="46"/>
      <c r="E3" s="139"/>
      <c r="F3" s="139"/>
      <c r="G3" s="139"/>
      <c r="H3" s="139"/>
      <c r="I3" s="139"/>
      <c r="J3" s="139"/>
      <c r="K3" s="139"/>
      <c r="L3" s="139"/>
      <c r="M3" s="139"/>
    </row>
    <row r="4" spans="1:14" ht="15.75" customHeight="1" x14ac:dyDescent="0.25">
      <c r="A4" s="5" t="s">
        <v>3</v>
      </c>
      <c r="B4" s="3"/>
      <c r="C4" s="3"/>
      <c r="D4" s="3"/>
      <c r="E4" s="140" t="str">
        <f>[13]Úvod.str!C4</f>
        <v>Edvarda Valenty 3970/52, Prostějov, 796 03</v>
      </c>
      <c r="F4" s="140"/>
      <c r="G4" s="140"/>
      <c r="H4" s="140"/>
      <c r="I4" s="140"/>
      <c r="J4" s="140"/>
      <c r="K4" s="140"/>
      <c r="L4" s="6"/>
      <c r="M4" s="3"/>
    </row>
    <row r="5" spans="1:14" ht="15.75" customHeight="1" x14ac:dyDescent="0.25">
      <c r="A5" s="5"/>
      <c r="B5" s="3"/>
      <c r="C5" s="3"/>
      <c r="D5" s="3"/>
      <c r="E5" s="139"/>
      <c r="F5" s="139"/>
      <c r="G5" s="139"/>
      <c r="H5" s="139"/>
      <c r="I5" s="139"/>
      <c r="J5" s="139"/>
      <c r="K5" s="139"/>
      <c r="L5" s="139"/>
      <c r="M5" s="139"/>
    </row>
    <row r="6" spans="1:14" ht="15.75" customHeight="1" x14ac:dyDescent="0.25">
      <c r="A6" s="5" t="s">
        <v>4</v>
      </c>
      <c r="B6" s="3"/>
      <c r="C6" s="3"/>
      <c r="D6" s="3"/>
      <c r="E6" s="140">
        <f>[13]Úvod.str!C5</f>
        <v>47922303</v>
      </c>
      <c r="F6" s="140"/>
      <c r="G6" s="140"/>
      <c r="H6" s="47"/>
      <c r="I6" s="47"/>
      <c r="J6" s="7"/>
      <c r="K6" s="47"/>
      <c r="L6" s="6"/>
      <c r="M6" s="3"/>
    </row>
    <row r="7" spans="1:14" ht="15.75" customHeight="1" x14ac:dyDescent="0.25">
      <c r="A7" s="5"/>
      <c r="B7" s="3"/>
      <c r="C7" s="3"/>
      <c r="D7" s="3"/>
      <c r="E7" s="139"/>
      <c r="F7" s="139"/>
      <c r="G7" s="139"/>
      <c r="H7" s="139"/>
      <c r="I7" s="139"/>
      <c r="J7" s="139"/>
      <c r="K7" s="139"/>
      <c r="L7" s="139"/>
      <c r="M7" s="139"/>
    </row>
    <row r="8" spans="1:14" ht="15.75" customHeight="1" x14ac:dyDescent="0.25">
      <c r="A8" s="3"/>
      <c r="B8" s="3"/>
      <c r="C8" s="3"/>
      <c r="D8" s="3"/>
      <c r="E8" s="3"/>
      <c r="F8" s="3"/>
      <c r="G8" s="3"/>
      <c r="H8" s="3"/>
      <c r="I8" s="3"/>
      <c r="J8" s="141"/>
      <c r="K8" s="141"/>
      <c r="L8" s="142" t="s">
        <v>5</v>
      </c>
      <c r="M8" s="143"/>
      <c r="N8" s="143"/>
    </row>
    <row r="9" spans="1:14" ht="15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93"/>
      <c r="K9" s="93"/>
      <c r="L9" s="3"/>
      <c r="M9" s="3"/>
    </row>
    <row r="10" spans="1:14" ht="15.75" customHeight="1" x14ac:dyDescent="0.25">
      <c r="A10" s="3"/>
      <c r="B10" s="3"/>
      <c r="C10" s="3"/>
      <c r="D10" s="3"/>
      <c r="E10" s="144" t="s">
        <v>31</v>
      </c>
      <c r="F10" s="145"/>
      <c r="G10" s="145"/>
      <c r="H10" s="145"/>
      <c r="I10" s="145"/>
      <c r="J10" s="146" t="s">
        <v>32</v>
      </c>
      <c r="K10" s="147"/>
      <c r="L10" s="147"/>
      <c r="M10" s="147"/>
      <c r="N10" s="147"/>
    </row>
    <row r="11" spans="1:14" ht="15.75" customHeight="1" x14ac:dyDescent="0.25">
      <c r="A11" s="6" t="s">
        <v>33</v>
      </c>
      <c r="B11" s="3"/>
      <c r="C11" s="3"/>
      <c r="D11" s="3"/>
      <c r="E11" s="8" t="s">
        <v>6</v>
      </c>
      <c r="F11" s="8" t="s">
        <v>7</v>
      </c>
      <c r="G11" s="9" t="s">
        <v>0</v>
      </c>
      <c r="H11" s="10" t="s">
        <v>34</v>
      </c>
      <c r="I11" s="10" t="s">
        <v>35</v>
      </c>
      <c r="J11" s="94" t="s">
        <v>6</v>
      </c>
      <c r="K11" s="94" t="s">
        <v>7</v>
      </c>
      <c r="L11" s="94" t="s">
        <v>0</v>
      </c>
      <c r="M11" s="10" t="s">
        <v>34</v>
      </c>
      <c r="N11" s="94" t="s">
        <v>35</v>
      </c>
    </row>
    <row r="12" spans="1:14" ht="15.75" customHeight="1" x14ac:dyDescent="0.25">
      <c r="A12" s="11"/>
      <c r="B12" s="11"/>
      <c r="C12" s="11"/>
      <c r="D12" s="11"/>
      <c r="E12" s="8" t="s">
        <v>8</v>
      </c>
      <c r="F12" s="8" t="s">
        <v>8</v>
      </c>
      <c r="G12" s="9" t="s">
        <v>9</v>
      </c>
      <c r="H12" s="10" t="s">
        <v>36</v>
      </c>
      <c r="I12" s="10" t="s">
        <v>37</v>
      </c>
      <c r="J12" s="94" t="s">
        <v>8</v>
      </c>
      <c r="K12" s="94" t="s">
        <v>8</v>
      </c>
      <c r="L12" s="94" t="s">
        <v>9</v>
      </c>
      <c r="M12" s="10" t="s">
        <v>36</v>
      </c>
      <c r="N12" s="94" t="s">
        <v>37</v>
      </c>
    </row>
    <row r="13" spans="1:14" ht="15.75" customHeight="1" x14ac:dyDescent="0.25">
      <c r="A13" s="11"/>
      <c r="B13" s="11"/>
      <c r="C13" s="11"/>
      <c r="D13" s="11"/>
      <c r="E13" s="8" t="s">
        <v>10</v>
      </c>
      <c r="F13" s="8" t="s">
        <v>10</v>
      </c>
      <c r="G13" s="4"/>
      <c r="H13" s="95" t="s">
        <v>38</v>
      </c>
      <c r="I13" s="95" t="s">
        <v>39</v>
      </c>
      <c r="J13" s="94" t="s">
        <v>10</v>
      </c>
      <c r="K13" s="94" t="s">
        <v>10</v>
      </c>
      <c r="L13" s="94"/>
      <c r="M13" s="95" t="s">
        <v>38</v>
      </c>
      <c r="N13" s="94" t="s">
        <v>39</v>
      </c>
    </row>
    <row r="14" spans="1:14" ht="15.75" customHeight="1" x14ac:dyDescent="0.25">
      <c r="A14" s="12"/>
      <c r="B14" s="12"/>
      <c r="C14" s="3"/>
      <c r="D14" s="12"/>
      <c r="E14" s="13"/>
      <c r="F14" s="13"/>
      <c r="G14" s="11"/>
      <c r="H14" s="11"/>
      <c r="I14" s="11"/>
      <c r="J14" s="11"/>
      <c r="K14" s="11"/>
      <c r="L14" s="3"/>
      <c r="M14" s="48"/>
    </row>
    <row r="15" spans="1:14" ht="15.75" customHeight="1" x14ac:dyDescent="0.25">
      <c r="A15" s="14" t="s">
        <v>11</v>
      </c>
      <c r="B15" s="14"/>
      <c r="C15" s="2"/>
      <c r="D15" s="12"/>
      <c r="E15" s="13"/>
      <c r="F15" s="13"/>
      <c r="G15" s="11"/>
      <c r="H15" s="11"/>
      <c r="I15" s="11"/>
      <c r="J15" s="11"/>
      <c r="K15" s="11"/>
      <c r="L15" s="15"/>
      <c r="M15" s="16"/>
    </row>
    <row r="16" spans="1:14" ht="15.75" customHeight="1" x14ac:dyDescent="0.25">
      <c r="A16" s="11" t="s">
        <v>12</v>
      </c>
      <c r="B16" s="11"/>
      <c r="C16" s="11"/>
      <c r="D16" s="17" t="s">
        <v>13</v>
      </c>
      <c r="E16" s="96">
        <f>'[13]Ná HČ'!F7+'[13]Ná HČ'!F28+'[13]Ná HČ'!F34</f>
        <v>9085538</v>
      </c>
      <c r="F16" s="96">
        <f>'[13]Ná HČ'!G7+'[13]Ná HČ'!G28+'[13]Ná HČ'!G34</f>
        <v>9153538</v>
      </c>
      <c r="G16" s="96">
        <f>'[13]Ná HČ'!H7+'[13]Ná HČ'!H28+'[13]Ná HČ'!H34</f>
        <v>5100871.49</v>
      </c>
      <c r="H16" s="97">
        <f>IF(F16=0,"-",G16/F16)</f>
        <v>0.5572568213514818</v>
      </c>
      <c r="I16" s="96">
        <f>'[13]Ná HČ'!I7+'[13]Ná HČ'!I28+'[13]Ná HČ'!I34</f>
        <v>5413790.96</v>
      </c>
      <c r="J16" s="18">
        <f>'[13]Ná DČ'!F7+'[13]Ná DČ'!F21+'[13]Ná DČ'!F27</f>
        <v>471429</v>
      </c>
      <c r="K16" s="18">
        <f>'[13]Ná DČ'!G7+'[13]Ná DČ'!G21+'[13]Ná DČ'!G27</f>
        <v>471429</v>
      </c>
      <c r="L16" s="18">
        <f>'[13]Ná DČ'!H7+'[13]Ná DČ'!H21+'[13]Ná DČ'!H27</f>
        <v>329320.81</v>
      </c>
      <c r="M16" s="98">
        <f>IF(K16=0,"-",L16/K16)</f>
        <v>0.69855865888606772</v>
      </c>
      <c r="N16" s="18">
        <f>'[13]Ná DČ'!I7+'[13]Ná DČ'!I21+'[13]Ná DČ'!I27</f>
        <v>335933.35</v>
      </c>
    </row>
    <row r="17" spans="1:14" ht="15.75" customHeight="1" x14ac:dyDescent="0.25">
      <c r="A17" s="11" t="s">
        <v>14</v>
      </c>
      <c r="B17" s="11"/>
      <c r="C17" s="11"/>
      <c r="D17" s="17" t="s">
        <v>15</v>
      </c>
      <c r="E17" s="96">
        <f>'[13]Ná HČ'!F35+'[13]Ná HČ'!F41+'[13]Ná HČ'!F45+'[13]Ná HČ'!F46</f>
        <v>1162568</v>
      </c>
      <c r="F17" s="96">
        <f>'[13]Ná HČ'!G35+'[13]Ná HČ'!G41+'[13]Ná HČ'!G45+'[13]Ná HČ'!G46</f>
        <v>2794168</v>
      </c>
      <c r="G17" s="96">
        <f>'[13]Ná HČ'!H35+'[13]Ná HČ'!H41+'[13]Ná HČ'!H45+'[13]Ná HČ'!H46</f>
        <v>580758.02999999991</v>
      </c>
      <c r="H17" s="97">
        <f t="shared" ref="H17:H22" si="0">IF(F17=0,"-",G17/F17)</f>
        <v>0.20784649670313307</v>
      </c>
      <c r="I17" s="96">
        <f>'[13]Ná HČ'!I35+'[13]Ná HČ'!I41+'[13]Ná HČ'!I45+'[13]Ná HČ'!I46</f>
        <v>458572.84</v>
      </c>
      <c r="J17" s="18">
        <f>'[13]Ná DČ'!F28+'[13]Ná DČ'!F34+'[13]Ná DČ'!F38+'[13]Ná DČ'!F39</f>
        <v>15650</v>
      </c>
      <c r="K17" s="18">
        <f>'[13]Ná DČ'!G28+'[13]Ná DČ'!G34+'[13]Ná DČ'!G38+'[13]Ná DČ'!G39</f>
        <v>79650</v>
      </c>
      <c r="L17" s="18">
        <f>'[13]Ná DČ'!H28+'[13]Ná DČ'!H34+'[13]Ná DČ'!H38+'[13]Ná DČ'!H39</f>
        <v>72794.600000000006</v>
      </c>
      <c r="M17" s="98">
        <f t="shared" ref="M17:M22" si="1">IF(K17=0,"-",L17/K17)</f>
        <v>0.91393094789704965</v>
      </c>
      <c r="N17" s="18">
        <f>'[13]Ná DČ'!I28+'[13]Ná DČ'!I34+'[13]Ná DČ'!I38+'[13]Ná DČ'!I39</f>
        <v>6970.1900000000005</v>
      </c>
    </row>
    <row r="18" spans="1:14" ht="15.75" customHeight="1" x14ac:dyDescent="0.25">
      <c r="A18" s="11" t="s">
        <v>16</v>
      </c>
      <c r="B18" s="11"/>
      <c r="C18" s="11"/>
      <c r="D18" s="17" t="s">
        <v>17</v>
      </c>
      <c r="E18" s="96">
        <f>'[13]Ná HČ'!F71+'[13]Ná HČ'!F78+'[13]Ná HČ'!F81+'[13]Ná HČ'!F82+'[13]Ná HČ'!F87</f>
        <v>145647</v>
      </c>
      <c r="F18" s="96">
        <f>'[13]Ná HČ'!G71+'[13]Ná HČ'!G78+'[13]Ná HČ'!G81+'[13]Ná HČ'!G82+'[13]Ná HČ'!G87</f>
        <v>171202.8</v>
      </c>
      <c r="G18" s="96">
        <f>'[13]Ná HČ'!H71+'[13]Ná HČ'!H78+'[13]Ná HČ'!H81+'[13]Ná HČ'!H82+'[13]Ná HČ'!H87</f>
        <v>103305.8</v>
      </c>
      <c r="H18" s="97">
        <f t="shared" si="0"/>
        <v>0.60341186008640046</v>
      </c>
      <c r="I18" s="96">
        <f>'[13]Ná HČ'!I71+'[13]Ná HČ'!I78+'[13]Ná HČ'!I81+'[13]Ná HČ'!I82+'[13]Ná HČ'!I87</f>
        <v>85082.7</v>
      </c>
      <c r="J18" s="18">
        <f>'[13]Ná DČ'!F63+'[13]Ná DČ'!F68+'[13]Ná DČ'!F71+'[13]Ná DČ'!F72+'[13]Ná DČ'!F77</f>
        <v>231400</v>
      </c>
      <c r="K18" s="18">
        <f>'[13]Ná DČ'!G63+'[13]Ná DČ'!G68+'[13]Ná DČ'!G71+'[13]Ná DČ'!G72+'[13]Ná DČ'!G77</f>
        <v>231400</v>
      </c>
      <c r="L18" s="18">
        <f>'[13]Ná DČ'!H63+'[13]Ná DČ'!H68+'[13]Ná DČ'!H71+'[13]Ná DČ'!H72+'[13]Ná DČ'!H77</f>
        <v>165888.64000000001</v>
      </c>
      <c r="M18" s="98">
        <f t="shared" si="1"/>
        <v>0.71689127052722568</v>
      </c>
      <c r="N18" s="18">
        <f>'[13]Ná DČ'!I63+'[13]Ná DČ'!I68+'[13]Ná DČ'!I71+'[13]Ná DČ'!I72+'[13]Ná DČ'!I77</f>
        <v>173493.67</v>
      </c>
    </row>
    <row r="19" spans="1:14" ht="15.75" customHeight="1" x14ac:dyDescent="0.25">
      <c r="A19" s="11" t="s">
        <v>18</v>
      </c>
      <c r="B19" s="11"/>
      <c r="C19" s="11"/>
      <c r="D19" s="19">
        <v>551</v>
      </c>
      <c r="E19" s="96">
        <f>'[13]Ná HČ'!F105</f>
        <v>1431918</v>
      </c>
      <c r="F19" s="96">
        <f>'[13]Ná HČ'!G105</f>
        <v>1431918</v>
      </c>
      <c r="G19" s="96">
        <f>'[13]Ná HČ'!H105</f>
        <v>711800</v>
      </c>
      <c r="H19" s="97">
        <f t="shared" si="0"/>
        <v>0.49709550407216058</v>
      </c>
      <c r="I19" s="96">
        <f>'[13]Ná HČ'!I105</f>
        <v>730690</v>
      </c>
      <c r="J19" s="18">
        <f>'[13]Ná DČ'!F94</f>
        <v>15858</v>
      </c>
      <c r="K19" s="18">
        <f>'[13]Ná DČ'!G94</f>
        <v>15858</v>
      </c>
      <c r="L19" s="18">
        <f>'[13]Ná DČ'!H94</f>
        <v>11674</v>
      </c>
      <c r="M19" s="98">
        <f t="shared" si="1"/>
        <v>0.73615840585193593</v>
      </c>
      <c r="N19" s="18">
        <f>'[13]Ná DČ'!I94</f>
        <v>9890</v>
      </c>
    </row>
    <row r="20" spans="1:14" ht="15.75" customHeight="1" x14ac:dyDescent="0.25">
      <c r="A20" s="20" t="s">
        <v>19</v>
      </c>
      <c r="B20" s="20"/>
      <c r="C20" s="11"/>
      <c r="D20" s="133" t="s">
        <v>20</v>
      </c>
      <c r="E20" s="134">
        <f>'[13]Ná HČ'!F88+'[13]Ná HČ'!F92+'[13]Ná HČ'!F93+'[13]Ná HČ'!F94+'[13]Ná HČ'!F95+'[13]Ná HČ'!F96+'[13]Ná HČ'!F97+'[13]Ná HČ'!F98+'[13]Ná HČ'!F108+'[13]Ná HČ'!F109+'[13]Ná HČ'!F120+'[13]Ná HČ'!F121+'[13]Ná HČ'!F124+'[13]Ná HČ'!F125+'[13]Ná HČ'!F126</f>
        <v>74100</v>
      </c>
      <c r="F20" s="134">
        <f>'[13]Ná HČ'!G88+'[13]Ná HČ'!G92+'[13]Ná HČ'!G93+'[13]Ná HČ'!G94+'[13]Ná HČ'!G95+'[13]Ná HČ'!G96+'[13]Ná HČ'!G97+'[13]Ná HČ'!G98+'[13]Ná HČ'!G108+'[13]Ná HČ'!G109+'[13]Ná HČ'!G120+'[13]Ná HČ'!G121+'[13]Ná HČ'!G124+'[13]Ná HČ'!G125+'[13]Ná HČ'!G126</f>
        <v>1261730</v>
      </c>
      <c r="G20" s="134">
        <f>'[13]Ná HČ'!H88+'[13]Ná HČ'!H92+'[13]Ná HČ'!H93+'[13]Ná HČ'!H94+'[13]Ná HČ'!H95+'[13]Ná HČ'!H96+'[13]Ná HČ'!H97+'[13]Ná HČ'!H98+'[13]Ná HČ'!H108+'[13]Ná HČ'!H109+'[13]Ná HČ'!H120+'[13]Ná HČ'!H121+'[13]Ná HČ'!H124+'[13]Ná HČ'!H125+'[13]Ná HČ'!H126</f>
        <v>94528.7</v>
      </c>
      <c r="H20" s="97">
        <f t="shared" si="0"/>
        <v>7.4919911550014665E-2</v>
      </c>
      <c r="I20" s="134">
        <f>'[13]Ná HČ'!I88+'[13]Ná HČ'!I92+'[13]Ná HČ'!I93+'[13]Ná HČ'!I94+'[13]Ná HČ'!I95+'[13]Ná HČ'!I96+'[13]Ná HČ'!I97+'[13]Ná HČ'!I98+'[13]Ná HČ'!I108+'[13]Ná HČ'!I109+'[13]Ná HČ'!I120+'[13]Ná HČ'!I121+'[13]Ná HČ'!I124+'[13]Ná HČ'!I125+'[13]Ná HČ'!I126</f>
        <v>151413.23000000001</v>
      </c>
      <c r="J20" s="129">
        <f>'[13]Ná DČ'!F78+'[13]Ná DČ'!F82+'[13]Ná DČ'!F83+'[13]Ná DČ'!F84+'[13]Ná DČ'!F85+'[13]Ná DČ'!F86+'[13]Ná DČ'!F87+'[13]Ná DČ'!F88+'[13]Ná DČ'!F97+'[13]Ná DČ'!F98+'[13]Ná DČ'!F109+'[13]Ná DČ'!F110+'[13]Ná DČ'!F113+'[13]Ná DČ'!F114</f>
        <v>0</v>
      </c>
      <c r="K20" s="129">
        <f>'[13]Ná DČ'!G78+'[13]Ná DČ'!G82+'[13]Ná DČ'!G83+'[13]Ná DČ'!G84+'[13]Ná DČ'!G85+'[13]Ná DČ'!G86+'[13]Ná DČ'!G87+'[13]Ná DČ'!G88+'[13]Ná DČ'!G97+'[13]Ná DČ'!G98+'[13]Ná DČ'!G109+'[13]Ná DČ'!G110+'[13]Ná DČ'!G113+'[13]Ná DČ'!G114</f>
        <v>0</v>
      </c>
      <c r="L20" s="129">
        <f>'[13]Ná DČ'!H78+'[13]Ná DČ'!H82+'[13]Ná DČ'!H83+'[13]Ná DČ'!H84+'[13]Ná DČ'!H85+'[13]Ná DČ'!H86+'[13]Ná DČ'!H87+'[13]Ná DČ'!H88+'[13]Ná DČ'!H97+'[13]Ná DČ'!H98+'[13]Ná DČ'!H109+'[13]Ná DČ'!H110+'[13]Ná DČ'!H113+'[13]Ná DČ'!H114</f>
        <v>0</v>
      </c>
      <c r="M20" s="130" t="str">
        <f t="shared" si="1"/>
        <v>-</v>
      </c>
      <c r="N20" s="131">
        <f>'[13]Ná DČ'!I78+'[13]Ná DČ'!I82+'[13]Ná DČ'!I83+'[13]Ná DČ'!I84+'[13]Ná DČ'!I85+'[13]Ná DČ'!I86+'[13]Ná DČ'!I87+'[13]Ná DČ'!I88+'[13]Ná DČ'!I97+'[13]Ná DČ'!I98+'[13]Ná DČ'!I109+'[13]Ná DČ'!I110+'[13]Ná DČ'!I113+'[13]Ná DČ'!I114</f>
        <v>0</v>
      </c>
    </row>
    <row r="21" spans="1:14" ht="15.75" customHeight="1" x14ac:dyDescent="0.25">
      <c r="A21" s="20"/>
      <c r="B21" s="12"/>
      <c r="C21" s="12"/>
      <c r="D21" s="133"/>
      <c r="E21" s="134"/>
      <c r="F21" s="134"/>
      <c r="G21" s="134"/>
      <c r="H21" s="97" t="str">
        <f t="shared" si="0"/>
        <v>-</v>
      </c>
      <c r="I21" s="135"/>
      <c r="J21" s="129"/>
      <c r="K21" s="129"/>
      <c r="L21" s="129"/>
      <c r="M21" s="130" t="str">
        <f t="shared" si="1"/>
        <v>-</v>
      </c>
      <c r="N21" s="132"/>
    </row>
    <row r="22" spans="1:14" ht="15.75" customHeight="1" x14ac:dyDescent="0.25">
      <c r="A22" s="13" t="s">
        <v>21</v>
      </c>
      <c r="B22" s="11"/>
      <c r="C22" s="11"/>
      <c r="D22" s="11"/>
      <c r="E22" s="96">
        <f>SUM(E16:E21)</f>
        <v>11899771</v>
      </c>
      <c r="F22" s="96">
        <f>SUM(F16:F21)</f>
        <v>14812556.800000001</v>
      </c>
      <c r="G22" s="96">
        <f>SUM(G16:G21)</f>
        <v>6591264.0200000005</v>
      </c>
      <c r="H22" s="97">
        <f t="shared" si="0"/>
        <v>0.44497814313866463</v>
      </c>
      <c r="I22" s="96">
        <f>SUM(I16:I21)</f>
        <v>6839549.7300000004</v>
      </c>
      <c r="J22" s="18">
        <f>SUM(J16:J21)</f>
        <v>734337</v>
      </c>
      <c r="K22" s="18">
        <f>SUM(K16:K21)</f>
        <v>798337</v>
      </c>
      <c r="L22" s="18">
        <f>SUM(L16:L21)</f>
        <v>579678.05000000005</v>
      </c>
      <c r="M22" s="98">
        <f t="shared" si="1"/>
        <v>0.72610695733756547</v>
      </c>
      <c r="N22" s="18">
        <f>SUM(N16:N20)</f>
        <v>526287.21</v>
      </c>
    </row>
    <row r="23" spans="1:14" ht="15.75" customHeight="1" x14ac:dyDescent="0.25">
      <c r="A23" s="14" t="s">
        <v>22</v>
      </c>
      <c r="B23" s="12"/>
      <c r="C23" s="12"/>
      <c r="D23" s="12"/>
      <c r="E23" s="21"/>
      <c r="F23" s="13"/>
      <c r="G23" s="22"/>
      <c r="H23" s="99"/>
      <c r="I23" s="22"/>
      <c r="J23" s="21"/>
      <c r="K23" s="21"/>
      <c r="L23" s="23"/>
      <c r="M23" s="100"/>
    </row>
    <row r="24" spans="1:14" ht="15.75" customHeight="1" x14ac:dyDescent="0.25">
      <c r="A24" s="11" t="s">
        <v>23</v>
      </c>
      <c r="B24" s="11"/>
      <c r="C24" s="11"/>
      <c r="D24" s="19" t="s">
        <v>24</v>
      </c>
      <c r="E24" s="101">
        <f>'[13]Vý HČ'!F7+'[13]Vý HČ'!F8+'[13]Vý HČ'!F19+'[13]Vý HČ'!F24+'[13]Vý HČ'!F25+'[13]Vý HČ'!F26</f>
        <v>5975000</v>
      </c>
      <c r="F24" s="96">
        <f>'[13]Vý HČ'!G7+'[13]Vý HČ'!G8+'[13]Vý HČ'!G19+'[13]Vý HČ'!G24+'[13]Vý HČ'!G25+'[13]Vý HČ'!G26</f>
        <v>5975500</v>
      </c>
      <c r="G24" s="96">
        <f>'[13]Vý HČ'!H7+'[13]Vý HČ'!H8+'[13]Vý HČ'!H19+'[13]Vý HČ'!H24+'[13]Vý HČ'!H25+'[13]Vý HČ'!H26</f>
        <v>3595191</v>
      </c>
      <c r="H24" s="97">
        <f>IF(F24=0,"-",G24/F24)</f>
        <v>0.6016552589741444</v>
      </c>
      <c r="I24" s="96">
        <f>'[13]Vý HČ'!I7+'[13]Vý HČ'!I8+'[13]Vý HČ'!I19+'[13]Vý HČ'!I24+'[13]Vý HČ'!I25+'[13]Vý HČ'!I26</f>
        <v>3630136</v>
      </c>
      <c r="J24" s="18">
        <f>'[13]Vý DČ'!F7+'[13]Vý DČ'!F8+'[13]Vý DČ'!F18+'[13]Vý DČ'!F23+'[13]Vý DČ'!F24+'[13]Vý DČ'!F25</f>
        <v>800000</v>
      </c>
      <c r="K24" s="18">
        <f>'[13]Vý DČ'!G7+'[13]Vý DČ'!G8+'[13]Vý DČ'!G18+'[13]Vý DČ'!G23+'[13]Vý DČ'!G24+'[13]Vý DČ'!G25</f>
        <v>864000</v>
      </c>
      <c r="L24" s="18">
        <f>'[13]Vý DČ'!H7+'[13]Vý DČ'!H8+'[13]Vý DČ'!H18+'[13]Vý DČ'!H23+'[13]Vý DČ'!H24+'[13]Vý DČ'!H25</f>
        <v>677010</v>
      </c>
      <c r="M24" s="98">
        <f>IF(K24=0,"-",L24/K24)</f>
        <v>0.78357638888888892</v>
      </c>
      <c r="N24" s="18">
        <f>'[13]Vý DČ'!I7+'[13]Vý DČ'!I8+'[13]Vý DČ'!I18+'[13]Vý DČ'!I23+'[13]Vý DČ'!I24+'[13]Vý DČ'!I25</f>
        <v>636225</v>
      </c>
    </row>
    <row r="25" spans="1:14" ht="15.75" customHeight="1" x14ac:dyDescent="0.25">
      <c r="A25" s="11" t="s">
        <v>25</v>
      </c>
      <c r="B25" s="11"/>
      <c r="C25" s="11"/>
      <c r="D25" s="19" t="s">
        <v>26</v>
      </c>
      <c r="E25" s="101">
        <f>'[13]Vý HČ'!F45</f>
        <v>5924771</v>
      </c>
      <c r="F25" s="96">
        <f>'[13]Vý HČ'!G45</f>
        <v>8771371</v>
      </c>
      <c r="G25" s="96">
        <f>'[13]Vý HČ'!H45</f>
        <v>3059368.16</v>
      </c>
      <c r="H25" s="97">
        <f>IF(F25=0,"-",G25/F25)</f>
        <v>0.34879019026786123</v>
      </c>
      <c r="I25" s="96">
        <f>'[13]Vý HČ'!I45</f>
        <v>2960200.41</v>
      </c>
      <c r="J25" s="18">
        <f>'[13]Vý DČ'!F40</f>
        <v>0</v>
      </c>
      <c r="K25" s="18">
        <f>'[13]Vý DČ'!G40</f>
        <v>0</v>
      </c>
      <c r="L25" s="18">
        <f>'[13]Vý DČ'!H40</f>
        <v>0</v>
      </c>
      <c r="M25" s="98" t="str">
        <f>IF(K25=0,"-",L25/K25)</f>
        <v>-</v>
      </c>
      <c r="N25" s="18">
        <f>'[13]Vý DČ'!I40</f>
        <v>0</v>
      </c>
    </row>
    <row r="26" spans="1:14" ht="15.75" customHeight="1" x14ac:dyDescent="0.25">
      <c r="A26" s="11"/>
      <c r="B26" s="11"/>
      <c r="C26" s="11"/>
      <c r="D26" s="19" t="s">
        <v>27</v>
      </c>
      <c r="E26" s="96">
        <f>'[13]Vý HČ'!F51</f>
        <v>0</v>
      </c>
      <c r="F26" s="96">
        <f>'[13]Vý HČ'!G51</f>
        <v>0</v>
      </c>
      <c r="G26" s="96">
        <f>'[13]Vý HČ'!H51</f>
        <v>0</v>
      </c>
      <c r="H26" s="97" t="str">
        <f>IF(F26=0,"-",G26/F26)</f>
        <v>-</v>
      </c>
      <c r="I26" s="96">
        <f>'[13]Vý HČ'!I51</f>
        <v>0</v>
      </c>
      <c r="J26" s="18">
        <f>'[13]Vý DČ'!F46</f>
        <v>0</v>
      </c>
      <c r="K26" s="18">
        <f>'[13]Vý DČ'!G46</f>
        <v>0</v>
      </c>
      <c r="L26" s="18">
        <f>'[13]Vý DČ'!H46</f>
        <v>0</v>
      </c>
      <c r="M26" s="98" t="str">
        <f>IF(K26=0,"-",L26/K26)</f>
        <v>-</v>
      </c>
      <c r="N26" s="18">
        <f>'[13]Vý DČ'!I46</f>
        <v>0</v>
      </c>
    </row>
    <row r="27" spans="1:14" ht="15.75" customHeight="1" x14ac:dyDescent="0.25">
      <c r="A27" s="11" t="s">
        <v>28</v>
      </c>
      <c r="B27" s="11"/>
      <c r="C27" s="11"/>
      <c r="D27" s="17" t="s">
        <v>29</v>
      </c>
      <c r="E27" s="96">
        <f>'[13]Vý HČ'!F27+'[13]Vý HČ'!F28+'[13]Vý HČ'!F29+'[13]Vý HČ'!F30+'[13]Vý HČ'!F31+'[13]Vý HČ'!F37+'[13]Vý HČ'!F44</f>
        <v>0</v>
      </c>
      <c r="F27" s="96">
        <f>'[13]Vý HČ'!G27+'[13]Vý HČ'!G28+'[13]Vý HČ'!G29+'[13]Vý HČ'!G30+'[13]Vý HČ'!G31+'[13]Vý HČ'!G37+'[13]Vý HČ'!G44</f>
        <v>65685.8</v>
      </c>
      <c r="G27" s="96">
        <f>'[13]Vý HČ'!H27+'[13]Vý HČ'!H28+'[13]Vý HČ'!H29+'[13]Vý HČ'!H30+'[13]Vý HČ'!H31+'[13]Vý HČ'!H37+'[13]Vý HČ'!H44</f>
        <v>64568.800000000003</v>
      </c>
      <c r="H27" s="97">
        <f>IF(F27=0,"-",G27/F27)</f>
        <v>0.98299480252961824</v>
      </c>
      <c r="I27" s="96">
        <f>'[13]Vý HČ'!I27+'[13]Vý HČ'!I28+'[13]Vý HČ'!I29+'[13]Vý HČ'!I30+'[13]Vý HČ'!I31+'[13]Vý HČ'!I37+'[13]Vý HČ'!I44</f>
        <v>189615.2</v>
      </c>
      <c r="J27" s="18">
        <f>'[13]Vý DČ'!F26+'[13]Vý DČ'!F27+'[13]Vý DČ'!F28+'[13]Vý DČ'!F29+'[13]Vý DČ'!F30+'[13]Vý DČ'!F36+'[13]Vý DČ'!F39</f>
        <v>0</v>
      </c>
      <c r="K27" s="18">
        <f>'[13]Vý DČ'!G26+'[13]Vý DČ'!G27+'[13]Vý DČ'!G28+'[13]Vý DČ'!G29+'[13]Vý DČ'!G30+'[13]Vý DČ'!G36+'[13]Vý DČ'!G39</f>
        <v>0</v>
      </c>
      <c r="L27" s="18">
        <f>'[13]Vý DČ'!H26+'[13]Vý DČ'!H27+'[13]Vý DČ'!H28+'[13]Vý DČ'!H29+'[13]Vý DČ'!H30+'[13]Vý DČ'!H36+'[13]Vý DČ'!H39</f>
        <v>0</v>
      </c>
      <c r="M27" s="98" t="str">
        <f>IF(K27=0,"-",L27/K27)</f>
        <v>-</v>
      </c>
      <c r="N27" s="18">
        <f>'[13]Vý DČ'!I26+'[13]Vý DČ'!I27+'[13]Vý DČ'!I28+'[13]Vý DČ'!I29+'[13]Vý DČ'!I30+'[13]Vý DČ'!I36+'[13]Vý DČ'!I39</f>
        <v>0</v>
      </c>
    </row>
    <row r="28" spans="1:14" ht="15.75" customHeight="1" x14ac:dyDescent="0.25">
      <c r="A28" s="13" t="s">
        <v>21</v>
      </c>
      <c r="B28" s="12"/>
      <c r="C28" s="12"/>
      <c r="D28" s="12"/>
      <c r="E28" s="96">
        <f>E24+E25+E27</f>
        <v>11899771</v>
      </c>
      <c r="F28" s="96">
        <f>F24+F25+F27</f>
        <v>14812556.800000001</v>
      </c>
      <c r="G28" s="96">
        <f>G24+G25+G27</f>
        <v>6719127.96</v>
      </c>
      <c r="H28" s="97">
        <f>IF(F28=0,"-",G28/F28)</f>
        <v>0.45361027476363835</v>
      </c>
      <c r="I28" s="96">
        <f>I24+I25+I27</f>
        <v>6779951.6100000003</v>
      </c>
      <c r="J28" s="18">
        <f>J24+J25+J27</f>
        <v>800000</v>
      </c>
      <c r="K28" s="18">
        <f>K24+K25+K27</f>
        <v>864000</v>
      </c>
      <c r="L28" s="18">
        <f>L24+L25+L27</f>
        <v>677010</v>
      </c>
      <c r="M28" s="98">
        <f>IF(K28=0,"-",L28/K28)</f>
        <v>0.78357638888888892</v>
      </c>
      <c r="N28" s="18">
        <f>N24+N25+N27</f>
        <v>636225</v>
      </c>
    </row>
    <row r="29" spans="1:14" ht="15.75" customHeight="1" x14ac:dyDescent="0.25">
      <c r="A29" s="13"/>
      <c r="B29" s="12"/>
      <c r="C29" s="12"/>
      <c r="D29" s="12"/>
      <c r="E29" s="12"/>
      <c r="F29" s="12"/>
      <c r="G29" s="12"/>
      <c r="H29" s="99"/>
      <c r="I29" s="12"/>
      <c r="J29" s="24"/>
      <c r="K29" s="24"/>
      <c r="L29" s="24"/>
      <c r="M29" s="102"/>
    </row>
    <row r="30" spans="1:14" ht="15.75" customHeight="1" x14ac:dyDescent="0.25">
      <c r="A30" s="14" t="s">
        <v>40</v>
      </c>
      <c r="B30" s="12"/>
      <c r="C30" s="12"/>
      <c r="D30" s="12"/>
      <c r="E30" s="96">
        <f>E28-E22</f>
        <v>0</v>
      </c>
      <c r="F30" s="96">
        <f t="shared" ref="F30:N30" si="2">F28-F22</f>
        <v>0</v>
      </c>
      <c r="G30" s="96">
        <f t="shared" si="2"/>
        <v>127863.93999999948</v>
      </c>
      <c r="H30" s="97" t="str">
        <f>IF(F30=0,"-",G30/F30)</f>
        <v>-</v>
      </c>
      <c r="I30" s="96">
        <f t="shared" si="2"/>
        <v>-59598.120000000112</v>
      </c>
      <c r="J30" s="18">
        <f t="shared" si="2"/>
        <v>65663</v>
      </c>
      <c r="K30" s="18">
        <f t="shared" si="2"/>
        <v>65663</v>
      </c>
      <c r="L30" s="18">
        <f t="shared" si="2"/>
        <v>97331.949999999953</v>
      </c>
      <c r="M30" s="98">
        <f>IF(K30=0,"-",L30/K30)</f>
        <v>1.4822952043007471</v>
      </c>
      <c r="N30" s="18">
        <f t="shared" si="2"/>
        <v>109937.79000000004</v>
      </c>
    </row>
    <row r="31" spans="1:14" ht="15.75" customHeight="1" x14ac:dyDescent="0.25">
      <c r="A31" s="13"/>
      <c r="B31" s="12"/>
      <c r="C31" s="12"/>
      <c r="D31" s="12"/>
      <c r="E31" s="12"/>
      <c r="F31" s="12"/>
      <c r="G31" s="12"/>
      <c r="H31" s="12"/>
      <c r="I31" s="12"/>
      <c r="J31" s="24"/>
      <c r="K31" s="24"/>
      <c r="L31" s="24"/>
      <c r="M31" s="24"/>
    </row>
    <row r="32" spans="1:14" ht="15.75" customHeight="1" x14ac:dyDescent="0.25">
      <c r="A32" s="17"/>
      <c r="B32" s="12"/>
      <c r="C32" s="12"/>
      <c r="D32" s="25"/>
      <c r="E32" s="25"/>
      <c r="F32" s="11"/>
      <c r="G32" s="26"/>
      <c r="H32" s="26"/>
      <c r="I32" s="26"/>
      <c r="J32" s="11"/>
      <c r="K32" s="11"/>
      <c r="L32" s="11"/>
      <c r="M32" s="11"/>
    </row>
  </sheetData>
  <mergeCells count="21">
    <mergeCell ref="E6:G6"/>
    <mergeCell ref="E7:M7"/>
    <mergeCell ref="J8:K8"/>
    <mergeCell ref="A2:D2"/>
    <mergeCell ref="E2:M2"/>
    <mergeCell ref="E3:M3"/>
    <mergeCell ref="E4:K4"/>
    <mergeCell ref="E5:M5"/>
    <mergeCell ref="L8:N8"/>
    <mergeCell ref="E10:I10"/>
    <mergeCell ref="J10:N10"/>
    <mergeCell ref="D20:D21"/>
    <mergeCell ref="E20:E21"/>
    <mergeCell ref="F20:F21"/>
    <mergeCell ref="G20:G21"/>
    <mergeCell ref="I20:I21"/>
    <mergeCell ref="J20:J21"/>
    <mergeCell ref="K20:K21"/>
    <mergeCell ref="L20:L21"/>
    <mergeCell ref="M20:M21"/>
    <mergeCell ref="N20:N21"/>
  </mergeCells>
  <conditionalFormatting sqref="J29 J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0" firstPageNumber="16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AE39"/>
  <sheetViews>
    <sheetView workbookViewId="0">
      <selection activeCell="U29" sqref="U2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140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140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140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140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140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140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140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140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140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140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140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140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140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140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140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140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140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140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140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140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140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140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140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140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140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140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140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140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140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140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140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140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140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140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140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140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140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140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140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140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140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140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140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140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140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140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140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140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140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140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140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140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140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140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140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140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140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140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140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140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140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140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140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140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1" t="s">
        <v>1</v>
      </c>
      <c r="B1" s="2"/>
      <c r="C1" s="2"/>
      <c r="D1" s="2"/>
      <c r="E1" s="3"/>
      <c r="F1" s="3"/>
      <c r="G1" s="3"/>
      <c r="H1" s="3"/>
      <c r="I1" s="3"/>
      <c r="J1" s="3"/>
      <c r="K1" s="3"/>
      <c r="L1" s="4"/>
      <c r="M1" s="4"/>
      <c r="N1" t="s">
        <v>30</v>
      </c>
    </row>
    <row r="2" spans="1:14" ht="15.75" customHeight="1" x14ac:dyDescent="0.25">
      <c r="A2" s="136" t="s">
        <v>2</v>
      </c>
      <c r="B2" s="136"/>
      <c r="C2" s="136"/>
      <c r="D2" s="136"/>
      <c r="E2" s="137" t="str">
        <f>[14]Úvod.str!C3</f>
        <v>Sportcentrum - dům dětí a mládeže Prostějov, přísp. organizace</v>
      </c>
      <c r="F2" s="138"/>
      <c r="G2" s="138"/>
      <c r="H2" s="138"/>
      <c r="I2" s="138"/>
      <c r="J2" s="138"/>
      <c r="K2" s="138"/>
      <c r="L2" s="138"/>
      <c r="M2" s="138"/>
    </row>
    <row r="3" spans="1:14" ht="15.75" customHeight="1" x14ac:dyDescent="0.25">
      <c r="A3" s="46"/>
      <c r="B3" s="46"/>
      <c r="C3" s="46"/>
      <c r="D3" s="46"/>
      <c r="E3" s="139"/>
      <c r="F3" s="139"/>
      <c r="G3" s="139"/>
      <c r="H3" s="139"/>
      <c r="I3" s="139"/>
      <c r="J3" s="139"/>
      <c r="K3" s="139"/>
      <c r="L3" s="139"/>
      <c r="M3" s="139"/>
    </row>
    <row r="4" spans="1:14" ht="15.75" customHeight="1" x14ac:dyDescent="0.25">
      <c r="A4" s="5" t="s">
        <v>3</v>
      </c>
      <c r="B4" s="3"/>
      <c r="C4" s="3"/>
      <c r="D4" s="3"/>
      <c r="E4" s="140" t="str">
        <f>[14]Úvod.str!C4</f>
        <v xml:space="preserve"> Prostějov, Olympijská 4228/4</v>
      </c>
      <c r="F4" s="140"/>
      <c r="G4" s="140"/>
      <c r="H4" s="140"/>
      <c r="I4" s="140"/>
      <c r="J4" s="140"/>
      <c r="K4" s="140"/>
      <c r="L4" s="6"/>
      <c r="M4" s="3"/>
    </row>
    <row r="5" spans="1:14" ht="15.75" customHeight="1" x14ac:dyDescent="0.25">
      <c r="A5" s="5"/>
      <c r="B5" s="3"/>
      <c r="C5" s="3"/>
      <c r="D5" s="3"/>
      <c r="E5" s="139"/>
      <c r="F5" s="139"/>
      <c r="G5" s="139"/>
      <c r="H5" s="139"/>
      <c r="I5" s="139"/>
      <c r="J5" s="139"/>
      <c r="K5" s="139"/>
      <c r="L5" s="139"/>
      <c r="M5" s="139"/>
    </row>
    <row r="6" spans="1:14" ht="15.75" customHeight="1" x14ac:dyDescent="0.25">
      <c r="A6" s="5" t="s">
        <v>4</v>
      </c>
      <c r="B6" s="3"/>
      <c r="C6" s="3"/>
      <c r="D6" s="3"/>
      <c r="E6" s="140" t="str">
        <f>[14]Úvod.str!C5</f>
        <v>00840173</v>
      </c>
      <c r="F6" s="140"/>
      <c r="G6" s="140"/>
      <c r="H6" s="47"/>
      <c r="I6" s="47"/>
      <c r="J6" s="7"/>
      <c r="K6" s="47"/>
      <c r="L6" s="6"/>
      <c r="M6" s="3"/>
    </row>
    <row r="7" spans="1:14" ht="15.75" customHeight="1" x14ac:dyDescent="0.25">
      <c r="A7" s="5"/>
      <c r="B7" s="3"/>
      <c r="C7" s="3"/>
      <c r="D7" s="3"/>
      <c r="E7" s="139"/>
      <c r="F7" s="139"/>
      <c r="G7" s="139"/>
      <c r="H7" s="139"/>
      <c r="I7" s="139"/>
      <c r="J7" s="139"/>
      <c r="K7" s="139"/>
      <c r="L7" s="139"/>
      <c r="M7" s="139"/>
    </row>
    <row r="8" spans="1:14" ht="15.75" customHeight="1" x14ac:dyDescent="0.25">
      <c r="A8" s="3"/>
      <c r="B8" s="3"/>
      <c r="C8" s="3"/>
      <c r="D8" s="3"/>
      <c r="E8" s="3"/>
      <c r="F8" s="3"/>
      <c r="G8" s="3"/>
      <c r="H8" s="3"/>
      <c r="I8" s="3"/>
      <c r="J8" s="141"/>
      <c r="K8" s="141"/>
      <c r="L8" s="142" t="s">
        <v>5</v>
      </c>
      <c r="M8" s="143"/>
      <c r="N8" s="143"/>
    </row>
    <row r="9" spans="1:14" ht="15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93"/>
      <c r="K9" s="93"/>
      <c r="L9" s="3"/>
      <c r="M9" s="3"/>
    </row>
    <row r="10" spans="1:14" ht="15.75" customHeight="1" x14ac:dyDescent="0.25">
      <c r="A10" s="3"/>
      <c r="B10" s="3"/>
      <c r="C10" s="3"/>
      <c r="D10" s="3"/>
      <c r="E10" s="144" t="s">
        <v>31</v>
      </c>
      <c r="F10" s="145"/>
      <c r="G10" s="145"/>
      <c r="H10" s="145"/>
      <c r="I10" s="145"/>
      <c r="J10" s="146" t="s">
        <v>32</v>
      </c>
      <c r="K10" s="147"/>
      <c r="L10" s="147"/>
      <c r="M10" s="147"/>
      <c r="N10" s="147"/>
    </row>
    <row r="11" spans="1:14" ht="15.75" customHeight="1" x14ac:dyDescent="0.25">
      <c r="A11" s="6" t="s">
        <v>33</v>
      </c>
      <c r="B11" s="3"/>
      <c r="C11" s="3"/>
      <c r="D11" s="3"/>
      <c r="E11" s="8" t="s">
        <v>6</v>
      </c>
      <c r="F11" s="8" t="s">
        <v>7</v>
      </c>
      <c r="G11" s="9" t="s">
        <v>0</v>
      </c>
      <c r="H11" s="10" t="s">
        <v>34</v>
      </c>
      <c r="I11" s="10" t="s">
        <v>35</v>
      </c>
      <c r="J11" s="94" t="s">
        <v>6</v>
      </c>
      <c r="K11" s="94" t="s">
        <v>7</v>
      </c>
      <c r="L11" s="94" t="s">
        <v>0</v>
      </c>
      <c r="M11" s="10" t="s">
        <v>34</v>
      </c>
      <c r="N11" s="94" t="s">
        <v>35</v>
      </c>
    </row>
    <row r="12" spans="1:14" ht="15.75" customHeight="1" x14ac:dyDescent="0.25">
      <c r="A12" s="11"/>
      <c r="B12" s="11"/>
      <c r="C12" s="11"/>
      <c r="D12" s="11"/>
      <c r="E12" s="8" t="s">
        <v>8</v>
      </c>
      <c r="F12" s="8" t="s">
        <v>8</v>
      </c>
      <c r="G12" s="9" t="s">
        <v>9</v>
      </c>
      <c r="H12" s="10" t="s">
        <v>36</v>
      </c>
      <c r="I12" s="10" t="s">
        <v>37</v>
      </c>
      <c r="J12" s="94" t="s">
        <v>8</v>
      </c>
      <c r="K12" s="94" t="s">
        <v>8</v>
      </c>
      <c r="L12" s="94" t="s">
        <v>9</v>
      </c>
      <c r="M12" s="10" t="s">
        <v>36</v>
      </c>
      <c r="N12" s="94" t="s">
        <v>37</v>
      </c>
    </row>
    <row r="13" spans="1:14" ht="15.75" customHeight="1" x14ac:dyDescent="0.25">
      <c r="A13" s="11"/>
      <c r="B13" s="11"/>
      <c r="C13" s="11"/>
      <c r="D13" s="11"/>
      <c r="E13" s="8" t="s">
        <v>10</v>
      </c>
      <c r="F13" s="8" t="s">
        <v>10</v>
      </c>
      <c r="G13" s="4"/>
      <c r="H13" s="95" t="s">
        <v>38</v>
      </c>
      <c r="I13" s="95" t="s">
        <v>39</v>
      </c>
      <c r="J13" s="94" t="s">
        <v>10</v>
      </c>
      <c r="K13" s="94" t="s">
        <v>10</v>
      </c>
      <c r="L13" s="94"/>
      <c r="M13" s="95" t="s">
        <v>38</v>
      </c>
      <c r="N13" s="94" t="s">
        <v>39</v>
      </c>
    </row>
    <row r="14" spans="1:14" ht="15.75" customHeight="1" x14ac:dyDescent="0.25">
      <c r="A14" s="12"/>
      <c r="B14" s="12"/>
      <c r="C14" s="3"/>
      <c r="D14" s="12"/>
      <c r="E14" s="13"/>
      <c r="F14" s="13"/>
      <c r="G14" s="11"/>
      <c r="H14" s="11"/>
      <c r="I14" s="11"/>
      <c r="J14" s="11"/>
      <c r="K14" s="11"/>
      <c r="L14" s="3"/>
      <c r="M14" s="48"/>
    </row>
    <row r="15" spans="1:14" ht="15.75" customHeight="1" x14ac:dyDescent="0.25">
      <c r="A15" s="14" t="s">
        <v>11</v>
      </c>
      <c r="B15" s="14"/>
      <c r="C15" s="2"/>
      <c r="D15" s="12"/>
      <c r="E15" s="13"/>
      <c r="F15" s="13"/>
      <c r="G15" s="11"/>
      <c r="H15" s="11"/>
      <c r="I15" s="11"/>
      <c r="J15" s="11"/>
      <c r="K15" s="11"/>
      <c r="L15" s="15"/>
      <c r="M15" s="16"/>
    </row>
    <row r="16" spans="1:14" ht="15.75" customHeight="1" x14ac:dyDescent="0.25">
      <c r="A16" s="11" t="s">
        <v>12</v>
      </c>
      <c r="B16" s="11"/>
      <c r="C16" s="11"/>
      <c r="D16" s="17" t="s">
        <v>13</v>
      </c>
      <c r="E16" s="96">
        <f>'[14]Ná HČ'!F8+'[14]Ná HČ'!F29+'[14]Ná HČ'!F35+'[14]Ná HČ'!L8+'[14]Ná HČ'!L29+'[14]Ná HČ'!L35</f>
        <v>13676000</v>
      </c>
      <c r="F16" s="96">
        <f>'[14]Ná HČ'!G8+'[14]Ná HČ'!G29+'[14]Ná HČ'!G35+'[14]Ná HČ'!M8+'[14]Ná HČ'!M29+'[14]Ná HČ'!M35</f>
        <v>13946500</v>
      </c>
      <c r="G16" s="96">
        <f>'[14]Ná HČ'!H8+'[14]Ná HČ'!H29+'[14]Ná HČ'!H35+'[14]Ná HČ'!N8+'[14]Ná HČ'!N29+'[14]Ná HČ'!N35</f>
        <v>8736841.0299999993</v>
      </c>
      <c r="H16" s="97">
        <f>IF(F16=0,"-",G16/F16)</f>
        <v>0.62645402287312224</v>
      </c>
      <c r="I16" s="96">
        <f>'[14]Ná HČ'!I8+'[14]Ná HČ'!I29+'[14]Ná HČ'!I35+'[14]Ná HČ'!O8+'[14]Ná HČ'!O29+'[14]Ná HČ'!O35</f>
        <v>6361337.7299999995</v>
      </c>
      <c r="J16" s="18">
        <f>'[14]Ná DČ'!F7+'[14]Ná DČ'!F21+'[14]Ná DČ'!F27</f>
        <v>854000</v>
      </c>
      <c r="K16" s="18">
        <f>'[14]Ná DČ'!G7+'[14]Ná DČ'!G21+'[14]Ná DČ'!G27</f>
        <v>854000</v>
      </c>
      <c r="L16" s="18">
        <f>'[14]Ná DČ'!H7+'[14]Ná DČ'!H21+'[14]Ná DČ'!H27</f>
        <v>286908.83</v>
      </c>
      <c r="M16" s="98">
        <f>IF(K16=0,"-",L16/K16)</f>
        <v>0.33595881733021077</v>
      </c>
      <c r="N16" s="18">
        <f>'[14]Ná DČ'!I7+'[14]Ná DČ'!I21+'[14]Ná DČ'!I27</f>
        <v>171763.95</v>
      </c>
    </row>
    <row r="17" spans="1:31" ht="15.75" customHeight="1" x14ac:dyDescent="0.25">
      <c r="A17" s="11" t="s">
        <v>14</v>
      </c>
      <c r="B17" s="11"/>
      <c r="C17" s="11"/>
      <c r="D17" s="17" t="s">
        <v>15</v>
      </c>
      <c r="E17" s="96">
        <f>'[14]Ná HČ'!F36+'[14]Ná HČ'!F42+'[14]Ná HČ'!F46+'[14]Ná HČ'!F47+'[14]Ná HČ'!L36+'[14]Ná HČ'!L42+'[14]Ná HČ'!L46+'[14]Ná HČ'!L47</f>
        <v>7707883</v>
      </c>
      <c r="F17" s="96">
        <f>'[14]Ná HČ'!G36+'[14]Ná HČ'!G42+'[14]Ná HČ'!G46+'[14]Ná HČ'!G47+'[14]Ná HČ'!M36+'[14]Ná HČ'!M42+'[14]Ná HČ'!M46+'[14]Ná HČ'!M47</f>
        <v>10985946.51</v>
      </c>
      <c r="G17" s="96">
        <f>'[14]Ná HČ'!H36+'[14]Ná HČ'!H42+'[14]Ná HČ'!H46+'[14]Ná HČ'!H47+'[14]Ná HČ'!N36+'[14]Ná HČ'!N42+'[14]Ná HČ'!N46+'[14]Ná HČ'!N47</f>
        <v>4043842.9699999997</v>
      </c>
      <c r="H17" s="97">
        <f t="shared" ref="H17:H22" si="0">IF(F17=0,"-",G17/F17)</f>
        <v>0.36809235929913514</v>
      </c>
      <c r="I17" s="96">
        <f>'[14]Ná HČ'!I36+'[14]Ná HČ'!I42+'[14]Ná HČ'!I46+'[14]Ná HČ'!I47+'[14]Ná HČ'!O36+'[14]Ná HČ'!O42+'[14]Ná HČ'!O46+'[14]Ná HČ'!O47</f>
        <v>4133409.8499999996</v>
      </c>
      <c r="J17" s="18">
        <f>'[14]Ná DČ'!F28+'[14]Ná DČ'!F34+'[14]Ná DČ'!F38+'[14]Ná DČ'!F39</f>
        <v>422000</v>
      </c>
      <c r="K17" s="18">
        <f>'[14]Ná DČ'!G28+'[14]Ná DČ'!G34+'[14]Ná DČ'!G38+'[14]Ná DČ'!G39</f>
        <v>654000</v>
      </c>
      <c r="L17" s="18">
        <f>'[14]Ná DČ'!H28+'[14]Ná DČ'!H34+'[14]Ná DČ'!H38+'[14]Ná DČ'!H39</f>
        <v>335949.88000000006</v>
      </c>
      <c r="M17" s="98">
        <f t="shared" ref="M17:M22" si="1">IF(K17=0,"-",L17/K17)</f>
        <v>0.51368483180428148</v>
      </c>
      <c r="N17" s="18">
        <f>'[14]Ná DČ'!I28+'[14]Ná DČ'!I34+'[14]Ná DČ'!I38+'[14]Ná DČ'!I39</f>
        <v>36503.240000000005</v>
      </c>
    </row>
    <row r="18" spans="1:31" ht="15.75" customHeight="1" x14ac:dyDescent="0.25">
      <c r="A18" s="11" t="s">
        <v>16</v>
      </c>
      <c r="B18" s="11"/>
      <c r="C18" s="11"/>
      <c r="D18" s="17" t="s">
        <v>17</v>
      </c>
      <c r="E18" s="96">
        <f>'[14]Ná HČ'!F72+'[14]Ná HČ'!F79+'[14]Ná HČ'!F82+'[14]Ná HČ'!F83+'[14]Ná HČ'!F88+'[14]Ná HČ'!L72+'[14]Ná HČ'!L79+'[14]Ná HČ'!L82+'[14]Ná HČ'!L83+'[14]Ná HČ'!L88</f>
        <v>17861363</v>
      </c>
      <c r="F18" s="96">
        <f>'[14]Ná HČ'!G72+'[14]Ná HČ'!G79+'[14]Ná HČ'!G82+'[14]Ná HČ'!G83+'[14]Ná HČ'!G88+'[14]Ná HČ'!M72+'[14]Ná HČ'!M79+'[14]Ná HČ'!M82+'[14]Ná HČ'!M83+'[14]Ná HČ'!M88</f>
        <v>17888863</v>
      </c>
      <c r="G18" s="96">
        <f>'[14]Ná HČ'!H72+'[14]Ná HČ'!H79+'[14]Ná HČ'!H82+'[14]Ná HČ'!H83+'[14]Ná HČ'!H88+'[14]Ná HČ'!N72+'[14]Ná HČ'!N79+'[14]Ná HČ'!N82+'[14]Ná HČ'!N83+'[14]Ná HČ'!N88</f>
        <v>7648251.5800000001</v>
      </c>
      <c r="H18" s="97">
        <f t="shared" si="0"/>
        <v>0.42754263253064212</v>
      </c>
      <c r="I18" s="96">
        <f>'[14]Ná HČ'!I72+'[14]Ná HČ'!I79+'[14]Ná HČ'!I82+'[14]Ná HČ'!I83+'[14]Ná HČ'!I88+'[14]Ná HČ'!O72+'[14]Ná HČ'!O79+'[14]Ná HČ'!O82+'[14]Ná HČ'!O83+'[14]Ná HČ'!O88</f>
        <v>7313283.7199999997</v>
      </c>
      <c r="J18" s="18">
        <f>'[14]Ná DČ'!F63+'[14]Ná DČ'!F68+'[14]Ná DČ'!F71+'[14]Ná DČ'!F72+'[14]Ná DČ'!F77</f>
        <v>1099760</v>
      </c>
      <c r="K18" s="18">
        <f>'[14]Ná DČ'!G63+'[14]Ná DČ'!G68+'[14]Ná DČ'!G71+'[14]Ná DČ'!G72+'[14]Ná DČ'!G77</f>
        <v>1099760</v>
      </c>
      <c r="L18" s="18">
        <f>'[14]Ná DČ'!H63+'[14]Ná DČ'!H68+'[14]Ná DČ'!H71+'[14]Ná DČ'!H72+'[14]Ná DČ'!H77</f>
        <v>522367.94</v>
      </c>
      <c r="M18" s="98">
        <f t="shared" si="1"/>
        <v>0.47498357823525134</v>
      </c>
      <c r="N18" s="18">
        <f>'[14]Ná DČ'!I63+'[14]Ná DČ'!I68+'[14]Ná DČ'!I71+'[14]Ná DČ'!I72+'[14]Ná DČ'!I77</f>
        <v>420476.79</v>
      </c>
    </row>
    <row r="19" spans="1:31" ht="15.75" customHeight="1" x14ac:dyDescent="0.25">
      <c r="A19" s="11" t="s">
        <v>18</v>
      </c>
      <c r="B19" s="11"/>
      <c r="C19" s="11"/>
      <c r="D19" s="19">
        <v>551</v>
      </c>
      <c r="E19" s="96">
        <f>'[14]Ná HČ'!F105+'[14]Ná HČ'!L105</f>
        <v>7105836</v>
      </c>
      <c r="F19" s="96">
        <f>'[14]Ná HČ'!G105+'[14]Ná HČ'!M105</f>
        <v>7105836</v>
      </c>
      <c r="G19" s="96">
        <f>'[14]Ná HČ'!H105+'[14]Ná HČ'!N105</f>
        <v>3568416.14</v>
      </c>
      <c r="H19" s="97">
        <f t="shared" si="0"/>
        <v>0.5021810438631007</v>
      </c>
      <c r="I19" s="96">
        <f>'[14]Ná HČ'!I105+'[14]Ná HČ'!O105</f>
        <v>3464036.25</v>
      </c>
      <c r="J19" s="18">
        <f>'[14]Ná DČ'!F94</f>
        <v>405690</v>
      </c>
      <c r="K19" s="18">
        <f>'[14]Ná DČ'!G94</f>
        <v>405690</v>
      </c>
      <c r="L19" s="18">
        <f>'[14]Ná DČ'!H94</f>
        <v>228098.86</v>
      </c>
      <c r="M19" s="98">
        <f t="shared" si="1"/>
        <v>0.56224915575932355</v>
      </c>
      <c r="N19" s="18">
        <f>'[14]Ná DČ'!I94</f>
        <v>206799.75</v>
      </c>
    </row>
    <row r="20" spans="1:31" ht="15.75" customHeight="1" x14ac:dyDescent="0.25">
      <c r="A20" s="20" t="s">
        <v>19</v>
      </c>
      <c r="B20" s="20"/>
      <c r="C20" s="11"/>
      <c r="D20" s="133" t="s">
        <v>20</v>
      </c>
      <c r="E20" s="134">
        <f>'[14]Ná HČ'!F89+'[14]Ná HČ'!F93+'[14]Ná HČ'!F94+'[14]Ná HČ'!F95+'[14]Ná HČ'!F96+'[14]Ná HČ'!F97+'[14]Ná HČ'!F98+'[14]Ná HČ'!F99+'[14]Ná HČ'!F108+'[14]Ná HČ'!F109+'[14]Ná HČ'!F120+'[14]Ná HČ'!F121+'[14]Ná HČ'!F124+'[14]Ná HČ'!F125+'[14]Ná HČ'!F126+'[14]Ná HČ'!L89+'[14]Ná HČ'!L93+'[14]Ná HČ'!L94+'[14]Ná HČ'!L95+'[14]Ná HČ'!L96+'[14]Ná HČ'!L97+'[14]Ná HČ'!L98+'[14]Ná HČ'!L99+'[14]Ná HČ'!L108+'[14]Ná HČ'!L109+'[14]Ná HČ'!L120+'[14]Ná HČ'!L121+'[14]Ná HČ'!L124+'[14]Ná HČ'!L125+'[14]Ná HČ'!L126</f>
        <v>527500</v>
      </c>
      <c r="F20" s="134">
        <f>'[14]Ná HČ'!G89+'[14]Ná HČ'!G93+'[14]Ná HČ'!G94+'[14]Ná HČ'!G95+'[14]Ná HČ'!G96+'[14]Ná HČ'!G97+'[14]Ná HČ'!G98+'[14]Ná HČ'!G99+'[14]Ná HČ'!G108+'[14]Ná HČ'!G109+'[14]Ná HČ'!G120+'[14]Ná HČ'!G121+'[14]Ná HČ'!G124+'[14]Ná HČ'!G125+'[14]Ná HČ'!G126+'[14]Ná HČ'!M89+'[14]Ná HČ'!M93+'[14]Ná HČ'!M94+'[14]Ná HČ'!M95+'[14]Ná HČ'!M96+'[14]Ná HČ'!M97+'[14]Ná HČ'!M98+'[14]Ná HČ'!M99+'[14]Ná HČ'!M108+'[14]Ná HČ'!M109+'[14]Ná HČ'!M120+'[14]Ná HČ'!M121+'[14]Ná HČ'!M124+'[14]Ná HČ'!M125+'[14]Ná HČ'!M126</f>
        <v>418500</v>
      </c>
      <c r="G20" s="134">
        <f>'[14]Ná HČ'!H89+'[14]Ná HČ'!H93+'[14]Ná HČ'!H94+'[14]Ná HČ'!H95+'[14]Ná HČ'!H96+'[14]Ná HČ'!H97+'[14]Ná HČ'!H98+'[14]Ná HČ'!H99+'[14]Ná HČ'!H108+'[14]Ná HČ'!H109+'[14]Ná HČ'!H120+'[14]Ná HČ'!H121+'[14]Ná HČ'!H124+'[14]Ná HČ'!H125+'[14]Ná HČ'!H126+'[14]Ná HČ'!N89+'[14]Ná HČ'!N93+'[14]Ná HČ'!N94+'[14]Ná HČ'!N95+'[14]Ná HČ'!N96+'[14]Ná HČ'!N97+'[14]Ná HČ'!N98+'[14]Ná HČ'!N99+'[14]Ná HČ'!N108+'[14]Ná HČ'!N109+'[14]Ná HČ'!N120+'[14]Ná HČ'!N121+'[14]Ná HČ'!N124+'[14]Ná HČ'!N125+'[14]Ná HČ'!N126</f>
        <v>188600.9</v>
      </c>
      <c r="H20" s="97">
        <f t="shared" si="0"/>
        <v>0.45065925925925926</v>
      </c>
      <c r="I20" s="134">
        <f>'[14]Ná HČ'!I89+'[14]Ná HČ'!I93+'[14]Ná HČ'!I94+'[14]Ná HČ'!I95+'[14]Ná HČ'!I96+'[14]Ná HČ'!I97+'[14]Ná HČ'!I98+'[14]Ná HČ'!I99+'[14]Ná HČ'!I108+'[14]Ná HČ'!I109+'[14]Ná HČ'!I120+'[14]Ná HČ'!I121+'[14]Ná HČ'!I124+'[14]Ná HČ'!I125+'[14]Ná HČ'!I126+'[14]Ná HČ'!O89+'[14]Ná HČ'!O93+'[14]Ná HČ'!O94+'[14]Ná HČ'!O95+'[14]Ná HČ'!O96+'[14]Ná HČ'!O97+'[14]Ná HČ'!O98+'[14]Ná HČ'!O99+'[14]Ná HČ'!O108+'[14]Ná HČ'!O109+'[14]Ná HČ'!O120+'[14]Ná HČ'!O121+'[14]Ná HČ'!O124+'[14]Ná HČ'!O125+'[14]Ná HČ'!O126</f>
        <v>213917.75</v>
      </c>
      <c r="J20" s="129">
        <f>'[14]Ná DČ'!F78+'[14]Ná DČ'!F82+'[14]Ná DČ'!F83+'[14]Ná DČ'!F84+'[14]Ná DČ'!F85+'[14]Ná DČ'!F86+'[14]Ná DČ'!F87+'[14]Ná DČ'!F88+'[14]Ná DČ'!F97+'[14]Ná DČ'!F98+'[14]Ná DČ'!F109+'[14]Ná DČ'!F110+'[14]Ná DČ'!F113+'[14]Ná DČ'!F114</f>
        <v>44000</v>
      </c>
      <c r="K20" s="129">
        <f>'[14]Ná DČ'!G78+'[14]Ná DČ'!G82+'[14]Ná DČ'!G83+'[14]Ná DČ'!G84+'[14]Ná DČ'!G85+'[14]Ná DČ'!G86+'[14]Ná DČ'!G87+'[14]Ná DČ'!G88+'[14]Ná DČ'!G97+'[14]Ná DČ'!G98+'[14]Ná DČ'!G109+'[14]Ná DČ'!G110+'[14]Ná DČ'!G113+'[14]Ná DČ'!G114</f>
        <v>206000</v>
      </c>
      <c r="L20" s="129">
        <f>'[14]Ná DČ'!H78+'[14]Ná DČ'!H82+'[14]Ná DČ'!H83+'[14]Ná DČ'!H84+'[14]Ná DČ'!H85+'[14]Ná DČ'!H86+'[14]Ná DČ'!H87+'[14]Ná DČ'!H88+'[14]Ná DČ'!H97+'[14]Ná DČ'!H98+'[14]Ná DČ'!H109+'[14]Ná DČ'!H110+'[14]Ná DČ'!H113+'[14]Ná DČ'!H114</f>
        <v>109918.18</v>
      </c>
      <c r="M20" s="130">
        <f t="shared" si="1"/>
        <v>0.53358339805825239</v>
      </c>
      <c r="N20" s="131">
        <f>'[14]Ná DČ'!I78+'[14]Ná DČ'!I82+'[14]Ná DČ'!I83+'[14]Ná DČ'!I84+'[14]Ná DČ'!I85+'[14]Ná DČ'!I86+'[14]Ná DČ'!I87+'[14]Ná DČ'!I88+'[14]Ná DČ'!I97+'[14]Ná DČ'!I98+'[14]Ná DČ'!I109+'[14]Ná DČ'!I110+'[14]Ná DČ'!I113+'[14]Ná DČ'!I114</f>
        <v>10807.5</v>
      </c>
    </row>
    <row r="21" spans="1:31" ht="15.75" customHeight="1" x14ac:dyDescent="0.25">
      <c r="A21" s="20"/>
      <c r="B21" s="12"/>
      <c r="C21" s="12"/>
      <c r="D21" s="133"/>
      <c r="E21" s="134"/>
      <c r="F21" s="134"/>
      <c r="G21" s="134"/>
      <c r="H21" s="97" t="str">
        <f t="shared" si="0"/>
        <v>-</v>
      </c>
      <c r="I21" s="135"/>
      <c r="J21" s="129"/>
      <c r="K21" s="129"/>
      <c r="L21" s="129"/>
      <c r="M21" s="130" t="str">
        <f t="shared" si="1"/>
        <v>-</v>
      </c>
      <c r="N21" s="132"/>
    </row>
    <row r="22" spans="1:31" ht="15.75" customHeight="1" x14ac:dyDescent="0.25">
      <c r="A22" s="13" t="s">
        <v>21</v>
      </c>
      <c r="B22" s="11"/>
      <c r="C22" s="11"/>
      <c r="D22" s="11"/>
      <c r="E22" s="96">
        <f>SUM(E16:E21)</f>
        <v>46878582</v>
      </c>
      <c r="F22" s="96">
        <f>SUM(F16:F21)</f>
        <v>50345645.509999998</v>
      </c>
      <c r="G22" s="96">
        <f>SUM(G16:G21)</f>
        <v>24185952.619999997</v>
      </c>
      <c r="H22" s="97">
        <f t="shared" si="0"/>
        <v>0.48039810345059569</v>
      </c>
      <c r="I22" s="96">
        <f>SUM(I16:I21)</f>
        <v>21485985.299999997</v>
      </c>
      <c r="J22" s="18">
        <f>SUM(J16:J21)</f>
        <v>2825450</v>
      </c>
      <c r="K22" s="18">
        <f>SUM(K16:K21)</f>
        <v>3219450</v>
      </c>
      <c r="L22" s="18">
        <f>SUM(L16:L21)</f>
        <v>1483243.6900000002</v>
      </c>
      <c r="M22" s="98">
        <f t="shared" si="1"/>
        <v>0.46071337961453046</v>
      </c>
      <c r="N22" s="18">
        <f>SUM(N16:N20)</f>
        <v>846351.23</v>
      </c>
    </row>
    <row r="23" spans="1:31" ht="15.75" customHeight="1" x14ac:dyDescent="0.25">
      <c r="A23" s="14" t="s">
        <v>22</v>
      </c>
      <c r="B23" s="12"/>
      <c r="C23" s="12"/>
      <c r="D23" s="12"/>
      <c r="E23" s="21"/>
      <c r="F23" s="13"/>
      <c r="G23" s="22"/>
      <c r="H23" s="99"/>
      <c r="I23" s="22"/>
      <c r="J23" s="21"/>
      <c r="K23" s="21"/>
      <c r="L23" s="23"/>
      <c r="M23" s="100"/>
    </row>
    <row r="24" spans="1:31" ht="15.75" customHeight="1" x14ac:dyDescent="0.25">
      <c r="A24" s="11" t="s">
        <v>23</v>
      </c>
      <c r="B24" s="11"/>
      <c r="C24" s="11"/>
      <c r="D24" s="19" t="s">
        <v>24</v>
      </c>
      <c r="E24" s="101">
        <f>'[14]Vý HČ'!F8+'[14]Vý HČ'!F9+'[14]Vý HČ'!F20+'[14]Vý HČ'!F25+'[14]Vý HČ'!F26+'[14]Vý HČ'!F27+'[14]Vý HČ'!L8+'[14]Vý HČ'!L9+'[14]Vý HČ'!L20+'[14]Vý HČ'!L25+'[14]Vý HČ'!L26+'[14]Vý HČ'!L27</f>
        <v>14486332</v>
      </c>
      <c r="F24" s="96">
        <f>'[14]Vý HČ'!G8+'[14]Vý HČ'!G9+'[14]Vý HČ'!G20+'[14]Vý HČ'!G25+'[14]Vý HČ'!G26+'[14]Vý HČ'!G27+'[14]Vý HČ'!M8+'[14]Vý HČ'!M9+'[14]Vý HČ'!M20+'[14]Vý HČ'!M25+'[14]Vý HČ'!M26+'[14]Vý HČ'!M27</f>
        <v>14486332</v>
      </c>
      <c r="G24" s="96">
        <f>'[14]Vý HČ'!H8+'[14]Vý HČ'!H9+'[14]Vý HČ'!H20+'[14]Vý HČ'!H25+'[14]Vý HČ'!H26+'[14]Vý HČ'!H27+'[14]Vý HČ'!N8+'[14]Vý HČ'!N9+'[14]Vý HČ'!N20+'[14]Vý HČ'!N25+'[14]Vý HČ'!N26+'[14]Vý HČ'!N27</f>
        <v>5408524.5</v>
      </c>
      <c r="H24" s="97">
        <f>IF(F24=0,"-",G24/F24)</f>
        <v>0.37335362050241566</v>
      </c>
      <c r="I24" s="96">
        <f>'[14]Vý HČ'!I8+'[14]Vý HČ'!I9+'[14]Vý HČ'!I20+'[14]Vý HČ'!I25+'[14]Vý HČ'!I26+'[14]Vý HČ'!I27+'[14]Vý HČ'!O8+'[14]Vý HČ'!O9+'[14]Vý HČ'!O20+'[14]Vý HČ'!O25+'[14]Vý HČ'!O26+'[14]Vý HČ'!O27</f>
        <v>3052141</v>
      </c>
      <c r="J24" s="18">
        <f>'[14]Vý DČ'!F7+'[14]Vý DČ'!F8+'[14]Vý DČ'!F18+'[14]Vý DČ'!F23+'[14]Vý DČ'!F24+'[14]Vý DČ'!F25</f>
        <v>2900000</v>
      </c>
      <c r="K24" s="18">
        <f>'[14]Vý DČ'!G7+'[14]Vý DČ'!G8+'[14]Vý DČ'!G18+'[14]Vý DČ'!G23+'[14]Vý DČ'!G24+'[14]Vý DČ'!G25</f>
        <v>3292000</v>
      </c>
      <c r="L24" s="18">
        <f>'[14]Vý DČ'!H7+'[14]Vý DČ'!H8+'[14]Vý DČ'!H18+'[14]Vý DČ'!H23+'[14]Vý DČ'!H24+'[14]Vý DČ'!H25</f>
        <v>1314113</v>
      </c>
      <c r="M24" s="98">
        <f>IF(K24=0,"-",L24/K24)</f>
        <v>0.39918377885783718</v>
      </c>
      <c r="N24" s="18">
        <f>'[14]Vý DČ'!I7+'[14]Vý DČ'!I8+'[14]Vý DČ'!I18+'[14]Vý DČ'!I23+'[14]Vý DČ'!I24+'[14]Vý DČ'!I25</f>
        <v>1270828.1599999999</v>
      </c>
    </row>
    <row r="25" spans="1:31" ht="15.75" customHeight="1" x14ac:dyDescent="0.25">
      <c r="A25" s="11" t="s">
        <v>25</v>
      </c>
      <c r="B25" s="11"/>
      <c r="C25" s="11"/>
      <c r="D25" s="19" t="s">
        <v>26</v>
      </c>
      <c r="E25" s="101">
        <f>'[14]Vý HČ'!F46+'[14]Vý HČ'!L46</f>
        <v>32076750</v>
      </c>
      <c r="F25" s="96">
        <f>'[14]Vý HČ'!G46+'[14]Vý HČ'!M46</f>
        <v>35011813.509999998</v>
      </c>
      <c r="G25" s="96">
        <f>'[14]Vý HČ'!H46+'[14]Vý HČ'!N46</f>
        <v>15731669.6</v>
      </c>
      <c r="H25" s="97">
        <f>IF(F25=0,"-",G25/F25)</f>
        <v>0.44932461426217624</v>
      </c>
      <c r="I25" s="96">
        <f>'[14]Vý HČ'!I46+'[14]Vý HČ'!O46</f>
        <v>17835682.530000001</v>
      </c>
      <c r="J25" s="18">
        <f>'[14]Vý DČ'!F40</f>
        <v>0</v>
      </c>
      <c r="K25" s="18">
        <f>'[14]Vý DČ'!G40</f>
        <v>0</v>
      </c>
      <c r="L25" s="18">
        <f>'[14]Vý DČ'!H40</f>
        <v>0</v>
      </c>
      <c r="M25" s="98" t="str">
        <f>IF(K25=0,"-",L25/K25)</f>
        <v>-</v>
      </c>
      <c r="N25" s="18">
        <f>'[14]Vý DČ'!I40</f>
        <v>0</v>
      </c>
    </row>
    <row r="26" spans="1:31" ht="15.75" customHeight="1" x14ac:dyDescent="0.25">
      <c r="A26" s="11"/>
      <c r="B26" s="11"/>
      <c r="C26" s="11"/>
      <c r="D26" s="19" t="s">
        <v>27</v>
      </c>
      <c r="E26" s="96">
        <f>'[14]Vý HČ'!F52+'[14]Vý HČ'!L52</f>
        <v>0</v>
      </c>
      <c r="F26" s="96">
        <f>'[14]Vý HČ'!G52+'[14]Vý HČ'!M52</f>
        <v>0</v>
      </c>
      <c r="G26" s="96">
        <f>'[14]Vý HČ'!H52+'[14]Vý HČ'!N52</f>
        <v>0</v>
      </c>
      <c r="H26" s="97" t="str">
        <f>IF(F26=0,"-",G26/F26)</f>
        <v>-</v>
      </c>
      <c r="I26" s="96">
        <f>'[14]Vý HČ'!I52+'[14]Vý HČ'!O52</f>
        <v>0</v>
      </c>
      <c r="J26" s="18">
        <f>'[14]Vý DČ'!F46</f>
        <v>0</v>
      </c>
      <c r="K26" s="18">
        <f>'[14]Vý DČ'!G46</f>
        <v>0</v>
      </c>
      <c r="L26" s="18">
        <f>'[14]Vý DČ'!H46</f>
        <v>0</v>
      </c>
      <c r="M26" s="98" t="str">
        <f>IF(K26=0,"-",L26/K26)</f>
        <v>-</v>
      </c>
      <c r="N26" s="18">
        <f>'[14]Vý DČ'!I46</f>
        <v>0</v>
      </c>
    </row>
    <row r="27" spans="1:31" ht="15.75" customHeight="1" x14ac:dyDescent="0.25">
      <c r="A27" s="11" t="s">
        <v>28</v>
      </c>
      <c r="B27" s="11"/>
      <c r="C27" s="11"/>
      <c r="D27" s="17" t="s">
        <v>29</v>
      </c>
      <c r="E27" s="96">
        <f>'[14]Vý HČ'!F28+'[14]Vý HČ'!F29+'[14]Vý HČ'!F30+'[14]Vý HČ'!F31+'[14]Vý HČ'!F32+'[14]Vý HČ'!F38+'[14]Vý HČ'!F45+'[14]Vý HČ'!L28+'[14]Vý HČ'!L29+'[14]Vý HČ'!L30+'[14]Vý HČ'!L31+'[14]Vý HČ'!L32+'[14]Vý HČ'!L38+'[14]Vý HČ'!L45</f>
        <v>315500</v>
      </c>
      <c r="F27" s="96">
        <f>'[14]Vý HČ'!G28+'[14]Vý HČ'!G29+'[14]Vý HČ'!G30+'[14]Vý HČ'!G31+'[14]Vý HČ'!G32+'[14]Vý HČ'!G38+'[14]Vý HČ'!G45+'[14]Vý HČ'!M28+'[14]Vý HČ'!M29+'[14]Vý HČ'!M30+'[14]Vý HČ'!M31+'[14]Vý HČ'!M32+'[14]Vý HČ'!M38+'[14]Vý HČ'!M45</f>
        <v>847500</v>
      </c>
      <c r="G27" s="96">
        <f>'[14]Vý HČ'!H28+'[14]Vý HČ'!H29+'[14]Vý HČ'!H30+'[14]Vý HČ'!H31+'[14]Vý HČ'!H32+'[14]Vý HČ'!H38+'[14]Vý HČ'!H45+'[14]Vý HČ'!N28+'[14]Vý HČ'!N29+'[14]Vý HČ'!N30+'[14]Vý HČ'!N31+'[14]Vý HČ'!N32+'[14]Vý HČ'!N38+'[14]Vý HČ'!N45</f>
        <v>819302.58000000007</v>
      </c>
      <c r="H27" s="97">
        <f>IF(F27=0,"-",G27/F27)</f>
        <v>0.96672870796460186</v>
      </c>
      <c r="I27" s="96">
        <f>'[14]Vý HČ'!I28+'[14]Vý HČ'!I29+'[14]Vý HČ'!I30+'[14]Vý HČ'!I31+'[14]Vý HČ'!I32+'[14]Vý HČ'!I38+'[14]Vý HČ'!I45+'[14]Vý HČ'!O28+'[14]Vý HČ'!O29+'[14]Vý HČ'!O30+'[14]Vý HČ'!O31+'[14]Vý HČ'!O32+'[14]Vý HČ'!O38+'[14]Vý HČ'!O45</f>
        <v>375164.32999999996</v>
      </c>
      <c r="J27" s="18">
        <f>'[14]Vý DČ'!F26+'[14]Vý DČ'!F27+'[14]Vý DČ'!F28+'[14]Vý DČ'!F29+'[14]Vý DČ'!F30+'[14]Vý DČ'!F36+'[14]Vý DČ'!F39</f>
        <v>0</v>
      </c>
      <c r="K27" s="18">
        <f>'[14]Vý DČ'!G26+'[14]Vý DČ'!G27+'[14]Vý DČ'!G28+'[14]Vý DČ'!G29+'[14]Vý DČ'!G30+'[14]Vý DČ'!G36+'[14]Vý DČ'!G39</f>
        <v>2000</v>
      </c>
      <c r="L27" s="18">
        <f>'[14]Vý DČ'!H26+'[14]Vý DČ'!H27+'[14]Vý DČ'!H28+'[14]Vý DČ'!H29+'[14]Vý DČ'!H30+'[14]Vý DČ'!H36+'[14]Vý DČ'!H39</f>
        <v>2000</v>
      </c>
      <c r="M27" s="98">
        <f>IF(K27=0,"-",L27/K27)</f>
        <v>1</v>
      </c>
      <c r="N27" s="18">
        <f>'[14]Vý DČ'!I26+'[14]Vý DČ'!I27+'[14]Vý DČ'!I28+'[14]Vý DČ'!I29+'[14]Vý DČ'!I30+'[14]Vý DČ'!I36+'[14]Vý DČ'!I39</f>
        <v>0</v>
      </c>
    </row>
    <row r="28" spans="1:31" ht="15.75" customHeight="1" x14ac:dyDescent="0.25">
      <c r="A28" s="13" t="s">
        <v>21</v>
      </c>
      <c r="B28" s="12"/>
      <c r="C28" s="12"/>
      <c r="D28" s="12"/>
      <c r="E28" s="96">
        <f>E24+E25+E27</f>
        <v>46878582</v>
      </c>
      <c r="F28" s="96">
        <f>F24+F25+F27</f>
        <v>50345645.509999998</v>
      </c>
      <c r="G28" s="96">
        <f>G24+G25+G27</f>
        <v>21959496.68</v>
      </c>
      <c r="H28" s="97">
        <f>IF(F28=0,"-",G28/F28)</f>
        <v>0.43617469708752177</v>
      </c>
      <c r="I28" s="96">
        <f>I24+I25+I27</f>
        <v>21262987.859999999</v>
      </c>
      <c r="J28" s="18">
        <f>J24+J25+J27</f>
        <v>2900000</v>
      </c>
      <c r="K28" s="18">
        <f>K24+K25+K27</f>
        <v>3294000</v>
      </c>
      <c r="L28" s="18">
        <f>L24+L25+L27</f>
        <v>1316113</v>
      </c>
      <c r="M28" s="98">
        <f>IF(K28=0,"-",L28/K28)</f>
        <v>0.39954857316332726</v>
      </c>
      <c r="N28" s="18">
        <f>N24+N25+N27</f>
        <v>1270828.1599999999</v>
      </c>
    </row>
    <row r="29" spans="1:31" ht="15.75" customHeight="1" x14ac:dyDescent="0.25">
      <c r="A29" s="13"/>
      <c r="B29" s="12"/>
      <c r="C29" s="12"/>
      <c r="D29" s="12"/>
      <c r="E29" s="12"/>
      <c r="F29" s="12"/>
      <c r="G29" s="12"/>
      <c r="H29" s="99"/>
      <c r="I29" s="12"/>
      <c r="J29" s="24"/>
      <c r="K29" s="24"/>
      <c r="L29" s="24"/>
      <c r="M29" s="102"/>
    </row>
    <row r="30" spans="1:31" ht="15.75" customHeight="1" x14ac:dyDescent="0.25">
      <c r="A30" s="14" t="s">
        <v>40</v>
      </c>
      <c r="B30" s="12"/>
      <c r="C30" s="12"/>
      <c r="D30" s="12"/>
      <c r="E30" s="96">
        <f>E28-E22</f>
        <v>0</v>
      </c>
      <c r="F30" s="96">
        <f t="shared" ref="F30:N30" si="2">F28-F22</f>
        <v>0</v>
      </c>
      <c r="G30" s="96">
        <f t="shared" si="2"/>
        <v>-2226455.9399999976</v>
      </c>
      <c r="H30" s="97" t="str">
        <f>IF(F30=0,"-",G30/F30)</f>
        <v>-</v>
      </c>
      <c r="I30" s="96">
        <f t="shared" si="2"/>
        <v>-222997.43999999762</v>
      </c>
      <c r="J30" s="18">
        <f t="shared" si="2"/>
        <v>74550</v>
      </c>
      <c r="K30" s="18">
        <f t="shared" si="2"/>
        <v>74550</v>
      </c>
      <c r="L30" s="18">
        <f t="shared" si="2"/>
        <v>-167130.69000000018</v>
      </c>
      <c r="M30" s="98">
        <f>IF(K30=0,"-",L30/K30)</f>
        <v>-2.2418603621730404</v>
      </c>
      <c r="N30" s="18">
        <f t="shared" si="2"/>
        <v>424476.92999999993</v>
      </c>
    </row>
    <row r="31" spans="1:31" ht="15.75" customHeight="1" x14ac:dyDescent="0.25">
      <c r="A31" s="13"/>
      <c r="B31" s="12"/>
      <c r="C31" s="12"/>
      <c r="D31" s="12"/>
      <c r="E31" s="12"/>
      <c r="F31" s="12"/>
      <c r="G31" s="12"/>
      <c r="H31" s="12"/>
      <c r="I31" s="12"/>
      <c r="J31" s="24"/>
      <c r="K31" s="24"/>
      <c r="L31" s="24"/>
      <c r="M31" s="24"/>
    </row>
    <row r="32" spans="1:31" ht="15.75" customHeight="1" x14ac:dyDescent="0.25">
      <c r="A32" s="13" t="s">
        <v>43</v>
      </c>
      <c r="B32" s="13"/>
      <c r="C32" s="13"/>
      <c r="D32" s="11"/>
      <c r="E32" s="11"/>
      <c r="F32" s="11"/>
      <c r="G32" s="26"/>
      <c r="H32" s="26"/>
      <c r="I32" s="26"/>
      <c r="J32" s="11"/>
      <c r="K32" s="11"/>
      <c r="L32" s="11"/>
      <c r="M32" s="11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</row>
    <row r="33" spans="1:14" s="104" customFormat="1" ht="15.75" customHeight="1" x14ac:dyDescent="0.2">
      <c r="A33" s="148" t="s">
        <v>44</v>
      </c>
      <c r="B33" s="148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</row>
    <row r="34" spans="1:14" s="104" customFormat="1" ht="15.75" customHeight="1" x14ac:dyDescent="0.2">
      <c r="A34" s="149" t="s">
        <v>45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</row>
    <row r="35" spans="1:14" s="104" customFormat="1" ht="15.75" customHeight="1" x14ac:dyDescent="0.2"/>
    <row r="36" spans="1:14" s="104" customFormat="1" ht="15.75" customHeight="1" x14ac:dyDescent="0.2">
      <c r="A36" s="104" t="s">
        <v>46</v>
      </c>
    </row>
    <row r="37" spans="1:14" s="104" customFormat="1" ht="15.75" customHeight="1" x14ac:dyDescent="0.2">
      <c r="A37" s="105" t="s">
        <v>47</v>
      </c>
    </row>
    <row r="38" spans="1:14" s="104" customFormat="1" ht="15.75" customHeight="1" x14ac:dyDescent="0.2"/>
    <row r="39" spans="1:14" s="104" customFormat="1" ht="15.75" customHeight="1" x14ac:dyDescent="0.2"/>
  </sheetData>
  <mergeCells count="23">
    <mergeCell ref="E6:G6"/>
    <mergeCell ref="D20:D21"/>
    <mergeCell ref="E20:E21"/>
    <mergeCell ref="F20:F21"/>
    <mergeCell ref="G20:G21"/>
    <mergeCell ref="E7:M7"/>
    <mergeCell ref="J8:K8"/>
    <mergeCell ref="L8:N8"/>
    <mergeCell ref="E10:I10"/>
    <mergeCell ref="J10:N10"/>
    <mergeCell ref="A2:D2"/>
    <mergeCell ref="E2:M2"/>
    <mergeCell ref="E3:M3"/>
    <mergeCell ref="E4:K4"/>
    <mergeCell ref="E5:M5"/>
    <mergeCell ref="A33:N33"/>
    <mergeCell ref="A34:N34"/>
    <mergeCell ref="J20:J21"/>
    <mergeCell ref="K20:K21"/>
    <mergeCell ref="L20:L21"/>
    <mergeCell ref="M20:M21"/>
    <mergeCell ref="N20:N21"/>
    <mergeCell ref="I20:I21"/>
  </mergeCells>
  <conditionalFormatting sqref="J29 J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0" firstPageNumber="16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workbookViewId="0">
      <selection activeCell="U29" sqref="U2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28515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28515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28515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28515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28515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28515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28515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28515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28515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28515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28515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28515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28515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28515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28515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28515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28515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28515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28515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28515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28515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28515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28515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28515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28515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28515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28515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28515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28515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28515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28515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28515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28515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28515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28515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28515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28515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28515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28515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28515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28515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28515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28515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28515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28515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28515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28515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28515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28515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28515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28515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28515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28515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28515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28515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28515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28515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28515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28515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28515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28515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28515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28515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28515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1" t="s">
        <v>1</v>
      </c>
      <c r="B1" s="2"/>
      <c r="C1" s="2"/>
      <c r="D1" s="2"/>
      <c r="E1" s="3"/>
      <c r="F1" s="3"/>
      <c r="G1" s="3"/>
      <c r="H1" s="3"/>
      <c r="I1" s="3"/>
      <c r="J1" s="3"/>
      <c r="K1" s="3"/>
      <c r="L1" s="4"/>
      <c r="M1" s="4"/>
      <c r="N1" t="s">
        <v>30</v>
      </c>
    </row>
    <row r="2" spans="1:14" ht="15.75" customHeight="1" x14ac:dyDescent="0.25">
      <c r="A2" s="136" t="s">
        <v>2</v>
      </c>
      <c r="B2" s="136"/>
      <c r="C2" s="136"/>
      <c r="D2" s="136"/>
      <c r="E2" s="137" t="str">
        <f>[15]Úvod.str!C3</f>
        <v>Základní umělecká škola Vladimíra Ambrose Prostějov</v>
      </c>
      <c r="F2" s="138"/>
      <c r="G2" s="138"/>
      <c r="H2" s="138"/>
      <c r="I2" s="138"/>
      <c r="J2" s="138"/>
      <c r="K2" s="138"/>
      <c r="L2" s="138"/>
      <c r="M2" s="138"/>
    </row>
    <row r="3" spans="1:14" ht="15.75" customHeight="1" x14ac:dyDescent="0.25">
      <c r="A3" s="46"/>
      <c r="B3" s="46"/>
      <c r="C3" s="46"/>
      <c r="D3" s="46"/>
      <c r="E3" s="139"/>
      <c r="F3" s="139"/>
      <c r="G3" s="139"/>
      <c r="H3" s="139"/>
      <c r="I3" s="139"/>
      <c r="J3" s="139"/>
      <c r="K3" s="139"/>
      <c r="L3" s="139"/>
      <c r="M3" s="139"/>
    </row>
    <row r="4" spans="1:14" ht="15.75" customHeight="1" x14ac:dyDescent="0.25">
      <c r="A4" s="5" t="s">
        <v>3</v>
      </c>
      <c r="B4" s="3"/>
      <c r="C4" s="3"/>
      <c r="D4" s="3"/>
      <c r="E4" s="140" t="str">
        <f>[15]Úvod.str!C4</f>
        <v>Kravařova 14,  796 01  Prostějov</v>
      </c>
      <c r="F4" s="140"/>
      <c r="G4" s="140"/>
      <c r="H4" s="140"/>
      <c r="I4" s="140"/>
      <c r="J4" s="140"/>
      <c r="K4" s="140"/>
      <c r="L4" s="6"/>
      <c r="M4" s="3"/>
    </row>
    <row r="5" spans="1:14" ht="15.75" customHeight="1" x14ac:dyDescent="0.25">
      <c r="A5" s="5"/>
      <c r="B5" s="3"/>
      <c r="C5" s="3"/>
      <c r="D5" s="3"/>
      <c r="E5" s="139"/>
      <c r="F5" s="139"/>
      <c r="G5" s="139"/>
      <c r="H5" s="139"/>
      <c r="I5" s="139"/>
      <c r="J5" s="139"/>
      <c r="K5" s="139"/>
      <c r="L5" s="139"/>
      <c r="M5" s="139"/>
    </row>
    <row r="6" spans="1:14" ht="15.75" customHeight="1" x14ac:dyDescent="0.25">
      <c r="A6" s="5" t="s">
        <v>4</v>
      </c>
      <c r="B6" s="3"/>
      <c r="C6" s="3"/>
      <c r="D6" s="3"/>
      <c r="E6" s="140">
        <f>[15]Úvod.str!C5</f>
        <v>402338</v>
      </c>
      <c r="F6" s="140"/>
      <c r="G6" s="140"/>
      <c r="H6" s="47"/>
      <c r="I6" s="47"/>
      <c r="J6" s="7"/>
      <c r="K6" s="47"/>
      <c r="L6" s="6"/>
      <c r="M6" s="3"/>
    </row>
    <row r="7" spans="1:14" ht="15.75" customHeight="1" x14ac:dyDescent="0.25">
      <c r="A7" s="5"/>
      <c r="B7" s="3"/>
      <c r="C7" s="3"/>
      <c r="D7" s="3"/>
      <c r="E7" s="139"/>
      <c r="F7" s="139"/>
      <c r="G7" s="139"/>
      <c r="H7" s="139"/>
      <c r="I7" s="139"/>
      <c r="J7" s="139"/>
      <c r="K7" s="139"/>
      <c r="L7" s="139"/>
      <c r="M7" s="139"/>
    </row>
    <row r="8" spans="1:14" ht="15.75" customHeight="1" x14ac:dyDescent="0.25">
      <c r="A8" s="3"/>
      <c r="B8" s="3"/>
      <c r="C8" s="3"/>
      <c r="D8" s="3"/>
      <c r="E8" s="3"/>
      <c r="F8" s="3"/>
      <c r="G8" s="3"/>
      <c r="H8" s="3"/>
      <c r="I8" s="3"/>
      <c r="J8" s="141"/>
      <c r="K8" s="141"/>
      <c r="L8" s="142" t="s">
        <v>5</v>
      </c>
      <c r="M8" s="143"/>
      <c r="N8" s="143"/>
    </row>
    <row r="9" spans="1:14" ht="15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93"/>
      <c r="K9" s="93"/>
      <c r="L9" s="3"/>
      <c r="M9" s="3"/>
    </row>
    <row r="10" spans="1:14" ht="15.75" customHeight="1" x14ac:dyDescent="0.25">
      <c r="A10" s="3"/>
      <c r="B10" s="3"/>
      <c r="C10" s="3"/>
      <c r="D10" s="3"/>
      <c r="E10" s="144" t="s">
        <v>31</v>
      </c>
      <c r="F10" s="145"/>
      <c r="G10" s="145"/>
      <c r="H10" s="145"/>
      <c r="I10" s="145"/>
      <c r="J10" s="146" t="s">
        <v>32</v>
      </c>
      <c r="K10" s="147"/>
      <c r="L10" s="147"/>
      <c r="M10" s="147"/>
      <c r="N10" s="147"/>
    </row>
    <row r="11" spans="1:14" ht="15.75" customHeight="1" x14ac:dyDescent="0.25">
      <c r="A11" s="6" t="s">
        <v>33</v>
      </c>
      <c r="B11" s="3"/>
      <c r="C11" s="3"/>
      <c r="D11" s="3"/>
      <c r="E11" s="8" t="s">
        <v>6</v>
      </c>
      <c r="F11" s="8" t="s">
        <v>7</v>
      </c>
      <c r="G11" s="9" t="s">
        <v>0</v>
      </c>
      <c r="H11" s="10" t="s">
        <v>34</v>
      </c>
      <c r="I11" s="10" t="s">
        <v>35</v>
      </c>
      <c r="J11" s="94" t="s">
        <v>6</v>
      </c>
      <c r="K11" s="94" t="s">
        <v>7</v>
      </c>
      <c r="L11" s="94" t="s">
        <v>0</v>
      </c>
      <c r="M11" s="10" t="s">
        <v>34</v>
      </c>
      <c r="N11" s="94" t="s">
        <v>35</v>
      </c>
    </row>
    <row r="12" spans="1:14" ht="15.75" customHeight="1" x14ac:dyDescent="0.25">
      <c r="A12" s="11"/>
      <c r="B12" s="11"/>
      <c r="C12" s="11"/>
      <c r="D12" s="11"/>
      <c r="E12" s="8" t="s">
        <v>8</v>
      </c>
      <c r="F12" s="8" t="s">
        <v>8</v>
      </c>
      <c r="G12" s="9" t="s">
        <v>9</v>
      </c>
      <c r="H12" s="10" t="s">
        <v>36</v>
      </c>
      <c r="I12" s="10" t="s">
        <v>37</v>
      </c>
      <c r="J12" s="94" t="s">
        <v>8</v>
      </c>
      <c r="K12" s="94" t="s">
        <v>8</v>
      </c>
      <c r="L12" s="94" t="s">
        <v>9</v>
      </c>
      <c r="M12" s="10" t="s">
        <v>36</v>
      </c>
      <c r="N12" s="94" t="s">
        <v>37</v>
      </c>
    </row>
    <row r="13" spans="1:14" ht="15.75" customHeight="1" x14ac:dyDescent="0.25">
      <c r="A13" s="11"/>
      <c r="B13" s="11"/>
      <c r="C13" s="11"/>
      <c r="D13" s="11"/>
      <c r="E13" s="8" t="s">
        <v>10</v>
      </c>
      <c r="F13" s="8" t="s">
        <v>10</v>
      </c>
      <c r="G13" s="4"/>
      <c r="H13" s="95" t="s">
        <v>38</v>
      </c>
      <c r="I13" s="95" t="s">
        <v>39</v>
      </c>
      <c r="J13" s="94" t="s">
        <v>10</v>
      </c>
      <c r="K13" s="94" t="s">
        <v>10</v>
      </c>
      <c r="L13" s="94"/>
      <c r="M13" s="95" t="s">
        <v>38</v>
      </c>
      <c r="N13" s="94" t="s">
        <v>39</v>
      </c>
    </row>
    <row r="14" spans="1:14" ht="15.75" customHeight="1" x14ac:dyDescent="0.25">
      <c r="A14" s="12"/>
      <c r="B14" s="12"/>
      <c r="C14" s="3"/>
      <c r="D14" s="12"/>
      <c r="E14" s="13"/>
      <c r="F14" s="13"/>
      <c r="G14" s="11"/>
      <c r="H14" s="11"/>
      <c r="I14" s="11"/>
      <c r="J14" s="11"/>
      <c r="K14" s="11"/>
      <c r="L14" s="3"/>
      <c r="M14" s="48"/>
    </row>
    <row r="15" spans="1:14" ht="15.75" customHeight="1" x14ac:dyDescent="0.25">
      <c r="A15" s="14" t="s">
        <v>11</v>
      </c>
      <c r="B15" s="14"/>
      <c r="C15" s="2"/>
      <c r="D15" s="12"/>
      <c r="E15" s="13"/>
      <c r="F15" s="13"/>
      <c r="G15" s="11"/>
      <c r="H15" s="11"/>
      <c r="I15" s="11"/>
      <c r="J15" s="11"/>
      <c r="K15" s="11"/>
      <c r="L15" s="15"/>
      <c r="M15" s="16"/>
    </row>
    <row r="16" spans="1:14" ht="15.75" customHeight="1" x14ac:dyDescent="0.25">
      <c r="A16" s="11" t="s">
        <v>12</v>
      </c>
      <c r="B16" s="11"/>
      <c r="C16" s="11"/>
      <c r="D16" s="17" t="s">
        <v>13</v>
      </c>
      <c r="E16" s="96">
        <f>'[15]Ná HČ'!F7+'[15]Ná HČ'!F28+'[15]Ná HČ'!F34</f>
        <v>2400000</v>
      </c>
      <c r="F16" s="96">
        <f>'[15]Ná HČ'!G7+'[15]Ná HČ'!G28+'[15]Ná HČ'!G34</f>
        <v>2406932</v>
      </c>
      <c r="G16" s="96">
        <f>'[15]Ná HČ'!H7+'[15]Ná HČ'!H28+'[15]Ná HČ'!H34</f>
        <v>1223400.1499999999</v>
      </c>
      <c r="H16" s="97">
        <f>IF(F16=0,"-",G16/F16)</f>
        <v>0.50828197472965575</v>
      </c>
      <c r="I16" s="96">
        <f>'[15]Ná HČ'!I7+'[15]Ná HČ'!I28+'[15]Ná HČ'!I34</f>
        <v>1172863.27</v>
      </c>
      <c r="J16" s="18">
        <f>'[15]Ná DČ'!F7+'[15]Ná DČ'!F21+'[15]Ná DČ'!F27</f>
        <v>140000</v>
      </c>
      <c r="K16" s="18">
        <f>'[15]Ná DČ'!G7+'[15]Ná DČ'!G21+'[15]Ná DČ'!G27</f>
        <v>140000</v>
      </c>
      <c r="L16" s="18">
        <f>'[15]Ná DČ'!H7+'[15]Ná DČ'!H21+'[15]Ná DČ'!H27</f>
        <v>6159.68</v>
      </c>
      <c r="M16" s="98">
        <f>IF(K16=0,"-",L16/K16)</f>
        <v>4.3997714285714286E-2</v>
      </c>
      <c r="N16" s="18">
        <f>'[15]Ná DČ'!I7+'[15]Ná DČ'!I21+'[15]Ná DČ'!I27</f>
        <v>9234.09</v>
      </c>
    </row>
    <row r="17" spans="1:14" ht="15.75" customHeight="1" x14ac:dyDescent="0.25">
      <c r="A17" s="11" t="s">
        <v>14</v>
      </c>
      <c r="B17" s="11"/>
      <c r="C17" s="11"/>
      <c r="D17" s="17" t="s">
        <v>15</v>
      </c>
      <c r="E17" s="96">
        <f>'[15]Ná HČ'!F35+'[15]Ná HČ'!F41+'[15]Ná HČ'!F45+'[15]Ná HČ'!F46</f>
        <v>1690000</v>
      </c>
      <c r="F17" s="96">
        <f>'[15]Ná HČ'!G35+'[15]Ná HČ'!G41+'[15]Ná HČ'!G45+'[15]Ná HČ'!G46</f>
        <v>1820000</v>
      </c>
      <c r="G17" s="96">
        <f>'[15]Ná HČ'!H35+'[15]Ná HČ'!H41+'[15]Ná HČ'!H45+'[15]Ná HČ'!H46</f>
        <v>723615.42</v>
      </c>
      <c r="H17" s="97">
        <f t="shared" ref="H17:H22" si="0">IF(F17=0,"-",G17/F17)</f>
        <v>0.39759089010989013</v>
      </c>
      <c r="I17" s="96">
        <f>'[15]Ná HČ'!I35+'[15]Ná HČ'!I41+'[15]Ná HČ'!I45+'[15]Ná HČ'!I46</f>
        <v>802335.8</v>
      </c>
      <c r="J17" s="18">
        <f>'[15]Ná DČ'!F28+'[15]Ná DČ'!F34+'[15]Ná DČ'!F38+'[15]Ná DČ'!F39</f>
        <v>7000</v>
      </c>
      <c r="K17" s="18">
        <f>'[15]Ná DČ'!G28+'[15]Ná DČ'!G34+'[15]Ná DČ'!G38+'[15]Ná DČ'!G39</f>
        <v>7000</v>
      </c>
      <c r="L17" s="18">
        <f>'[15]Ná DČ'!H28+'[15]Ná DČ'!H34+'[15]Ná DČ'!H38+'[15]Ná DČ'!H39</f>
        <v>0</v>
      </c>
      <c r="M17" s="98">
        <f t="shared" ref="M17:M22" si="1">IF(K17=0,"-",L17/K17)</f>
        <v>0</v>
      </c>
      <c r="N17" s="18">
        <f>'[15]Ná DČ'!I28+'[15]Ná DČ'!I34+'[15]Ná DČ'!I38+'[15]Ná DČ'!I39</f>
        <v>1226</v>
      </c>
    </row>
    <row r="18" spans="1:14" ht="15.75" customHeight="1" x14ac:dyDescent="0.25">
      <c r="A18" s="11" t="s">
        <v>16</v>
      </c>
      <c r="B18" s="11"/>
      <c r="C18" s="11"/>
      <c r="D18" s="17" t="s">
        <v>17</v>
      </c>
      <c r="E18" s="96">
        <f>'[15]Ná HČ'!F71+'[15]Ná HČ'!F78+'[15]Ná HČ'!F81+'[15]Ná HČ'!F82+'[15]Ná HČ'!F87</f>
        <v>600000</v>
      </c>
      <c r="F18" s="96">
        <f>'[15]Ná HČ'!G71+'[15]Ná HČ'!G78+'[15]Ná HČ'!G81+'[15]Ná HČ'!G82+'[15]Ná HČ'!G87</f>
        <v>600000</v>
      </c>
      <c r="G18" s="96">
        <f>'[15]Ná HČ'!H71+'[15]Ná HČ'!H78+'[15]Ná HČ'!H81+'[15]Ná HČ'!H82+'[15]Ná HČ'!H87</f>
        <v>288575.25</v>
      </c>
      <c r="H18" s="97">
        <f t="shared" si="0"/>
        <v>0.48095874999999999</v>
      </c>
      <c r="I18" s="96">
        <f>'[15]Ná HČ'!I71+'[15]Ná HČ'!I78+'[15]Ná HČ'!I81+'[15]Ná HČ'!I82+'[15]Ná HČ'!I87</f>
        <v>218105</v>
      </c>
      <c r="J18" s="18">
        <f>'[15]Ná DČ'!F63+'[15]Ná DČ'!F68+'[15]Ná DČ'!F71+'[15]Ná DČ'!F72+'[15]Ná DČ'!F77</f>
        <v>15000</v>
      </c>
      <c r="K18" s="18">
        <f>'[15]Ná DČ'!G63+'[15]Ná DČ'!G68+'[15]Ná DČ'!G71+'[15]Ná DČ'!G72+'[15]Ná DČ'!G77</f>
        <v>15000</v>
      </c>
      <c r="L18" s="18">
        <f>'[15]Ná DČ'!H63+'[15]Ná DČ'!H68+'[15]Ná DČ'!H71+'[15]Ná DČ'!H72+'[15]Ná DČ'!H77</f>
        <v>0</v>
      </c>
      <c r="M18" s="98">
        <f t="shared" si="1"/>
        <v>0</v>
      </c>
      <c r="N18" s="18">
        <f>'[15]Ná DČ'!I63+'[15]Ná DČ'!I68+'[15]Ná DČ'!I71+'[15]Ná DČ'!I72+'[15]Ná DČ'!I77</f>
        <v>0</v>
      </c>
    </row>
    <row r="19" spans="1:14" ht="15.75" customHeight="1" x14ac:dyDescent="0.25">
      <c r="A19" s="11" t="s">
        <v>18</v>
      </c>
      <c r="B19" s="11"/>
      <c r="C19" s="11"/>
      <c r="D19" s="19">
        <v>551</v>
      </c>
      <c r="E19" s="96">
        <f>'[15]Ná HČ'!F104</f>
        <v>779481</v>
      </c>
      <c r="F19" s="96">
        <f>'[15]Ná HČ'!G104</f>
        <v>779481</v>
      </c>
      <c r="G19" s="96">
        <f>'[15]Ná HČ'!H104</f>
        <v>396276</v>
      </c>
      <c r="H19" s="97">
        <f t="shared" si="0"/>
        <v>0.50838442502126413</v>
      </c>
      <c r="I19" s="96">
        <f>'[15]Ná HČ'!I104</f>
        <v>389741</v>
      </c>
      <c r="J19" s="18">
        <f>'[15]Ná DČ'!F94</f>
        <v>0</v>
      </c>
      <c r="K19" s="18">
        <f>'[15]Ná DČ'!G94</f>
        <v>0</v>
      </c>
      <c r="L19" s="18">
        <f>'[15]Ná DČ'!H94</f>
        <v>0</v>
      </c>
      <c r="M19" s="98" t="str">
        <f t="shared" si="1"/>
        <v>-</v>
      </c>
      <c r="N19" s="18">
        <f>'[15]Ná DČ'!I94</f>
        <v>0</v>
      </c>
    </row>
    <row r="20" spans="1:14" ht="15.75" customHeight="1" x14ac:dyDescent="0.25">
      <c r="A20" s="20" t="s">
        <v>19</v>
      </c>
      <c r="B20" s="20"/>
      <c r="C20" s="11"/>
      <c r="D20" s="133" t="s">
        <v>20</v>
      </c>
      <c r="E20" s="134">
        <f>'[15]Ná HČ'!F88+'[15]Ná HČ'!F92+'[15]Ná HČ'!F93+'[15]Ná HČ'!F94+'[15]Ná HČ'!F95+'[15]Ná HČ'!F96+'[15]Ná HČ'!F97+'[15]Ná HČ'!F98+'[15]Ná HČ'!F107+'[15]Ná HČ'!F108+'[15]Ná HČ'!F119+'[15]Ná HČ'!F120+'[15]Ná HČ'!F123+'[15]Ná HČ'!F124+'[15]Ná HČ'!F125</f>
        <v>755519</v>
      </c>
      <c r="F20" s="134">
        <f>'[15]Ná HČ'!G88+'[15]Ná HČ'!G92+'[15]Ná HČ'!G93+'[15]Ná HČ'!G94+'[15]Ná HČ'!G95+'[15]Ná HČ'!G96+'[15]Ná HČ'!G97+'[15]Ná HČ'!G98+'[15]Ná HČ'!G107+'[15]Ná HČ'!G108+'[15]Ná HČ'!G119+'[15]Ná HČ'!G120+'[15]Ná HČ'!G123+'[15]Ná HČ'!G124+'[15]Ná HČ'!G125</f>
        <v>768587</v>
      </c>
      <c r="G20" s="134">
        <f>'[15]Ná HČ'!H88+'[15]Ná HČ'!H92+'[15]Ná HČ'!H93+'[15]Ná HČ'!H94+'[15]Ná HČ'!H95+'[15]Ná HČ'!H96+'[15]Ná HČ'!H97+'[15]Ná HČ'!H98+'[15]Ná HČ'!H107+'[15]Ná HČ'!H108+'[15]Ná HČ'!H119+'[15]Ná HČ'!H120+'[15]Ná HČ'!H123+'[15]Ná HČ'!H124+'[15]Ná HČ'!H125</f>
        <v>311759</v>
      </c>
      <c r="H20" s="97">
        <f t="shared" si="0"/>
        <v>0.40562616854045153</v>
      </c>
      <c r="I20" s="134">
        <f>'[15]Ná HČ'!I88+'[15]Ná HČ'!I92+'[15]Ná HČ'!I93+'[15]Ná HČ'!I94+'[15]Ná HČ'!I95+'[15]Ná HČ'!I96+'[15]Ná HČ'!I97+'[15]Ná HČ'!I98+'[15]Ná HČ'!I107+'[15]Ná HČ'!I108+'[15]Ná HČ'!I119+'[15]Ná HČ'!I120+'[15]Ná HČ'!I123+'[15]Ná HČ'!I124+'[15]Ná HČ'!I125</f>
        <v>373965</v>
      </c>
      <c r="J20" s="129">
        <f>'[15]Ná DČ'!F78+'[15]Ná DČ'!F82+'[15]Ná DČ'!F83+'[15]Ná DČ'!F84+'[15]Ná DČ'!F85+'[15]Ná DČ'!F86+'[15]Ná DČ'!F87+'[15]Ná DČ'!F88+'[15]Ná DČ'!F97+'[15]Ná DČ'!F98+'[15]Ná DČ'!F109+'[15]Ná DČ'!F110+'[15]Ná DČ'!F113+'[15]Ná DČ'!F114</f>
        <v>0</v>
      </c>
      <c r="K20" s="129">
        <f>'[15]Ná DČ'!G78+'[15]Ná DČ'!G82+'[15]Ná DČ'!G83+'[15]Ná DČ'!G84+'[15]Ná DČ'!G85+'[15]Ná DČ'!G86+'[15]Ná DČ'!G87+'[15]Ná DČ'!G88+'[15]Ná DČ'!G97+'[15]Ná DČ'!G98+'[15]Ná DČ'!G109+'[15]Ná DČ'!G110+'[15]Ná DČ'!G113+'[15]Ná DČ'!G114</f>
        <v>0</v>
      </c>
      <c r="L20" s="129">
        <f>'[15]Ná DČ'!H78+'[15]Ná DČ'!H82+'[15]Ná DČ'!H83+'[15]Ná DČ'!H84+'[15]Ná DČ'!H85+'[15]Ná DČ'!H86+'[15]Ná DČ'!H87+'[15]Ná DČ'!H88+'[15]Ná DČ'!H97+'[15]Ná DČ'!H98+'[15]Ná DČ'!H109+'[15]Ná DČ'!H110+'[15]Ná DČ'!H113+'[15]Ná DČ'!H114</f>
        <v>0</v>
      </c>
      <c r="M20" s="130" t="str">
        <f t="shared" si="1"/>
        <v>-</v>
      </c>
      <c r="N20" s="131">
        <f>'[15]Ná DČ'!I78+'[15]Ná DČ'!I82+'[15]Ná DČ'!I83+'[15]Ná DČ'!I84+'[15]Ná DČ'!I85+'[15]Ná DČ'!I86+'[15]Ná DČ'!I87+'[15]Ná DČ'!I88+'[15]Ná DČ'!I97+'[15]Ná DČ'!I98+'[15]Ná DČ'!I109+'[15]Ná DČ'!I110+'[15]Ná DČ'!I113+'[15]Ná DČ'!I114</f>
        <v>0</v>
      </c>
    </row>
    <row r="21" spans="1:14" ht="15.75" customHeight="1" x14ac:dyDescent="0.25">
      <c r="A21" s="20"/>
      <c r="B21" s="12"/>
      <c r="C21" s="12"/>
      <c r="D21" s="133"/>
      <c r="E21" s="134"/>
      <c r="F21" s="134"/>
      <c r="G21" s="134"/>
      <c r="H21" s="97" t="str">
        <f t="shared" si="0"/>
        <v>-</v>
      </c>
      <c r="I21" s="135"/>
      <c r="J21" s="129"/>
      <c r="K21" s="129"/>
      <c r="L21" s="129"/>
      <c r="M21" s="130" t="str">
        <f t="shared" si="1"/>
        <v>-</v>
      </c>
      <c r="N21" s="132"/>
    </row>
    <row r="22" spans="1:14" ht="15.75" customHeight="1" x14ac:dyDescent="0.25">
      <c r="A22" s="13" t="s">
        <v>21</v>
      </c>
      <c r="B22" s="11"/>
      <c r="C22" s="11"/>
      <c r="D22" s="11"/>
      <c r="E22" s="96">
        <f>SUM(E16:E21)</f>
        <v>6225000</v>
      </c>
      <c r="F22" s="96">
        <f>SUM(F16:F21)</f>
        <v>6375000</v>
      </c>
      <c r="G22" s="96">
        <f>SUM(G16:G21)</f>
        <v>2943625.82</v>
      </c>
      <c r="H22" s="97">
        <f t="shared" si="0"/>
        <v>0.46174522666666662</v>
      </c>
      <c r="I22" s="96">
        <f>SUM(I16:I21)</f>
        <v>2957010.0700000003</v>
      </c>
      <c r="J22" s="18">
        <f>SUM(J16:J21)</f>
        <v>162000</v>
      </c>
      <c r="K22" s="18">
        <f>SUM(K16:K21)</f>
        <v>162000</v>
      </c>
      <c r="L22" s="18">
        <f>SUM(L16:L21)</f>
        <v>6159.68</v>
      </c>
      <c r="M22" s="98">
        <f t="shared" si="1"/>
        <v>3.8022716049382718E-2</v>
      </c>
      <c r="N22" s="18">
        <f>SUM(N16:N20)</f>
        <v>10460.09</v>
      </c>
    </row>
    <row r="23" spans="1:14" ht="15.75" customHeight="1" x14ac:dyDescent="0.25">
      <c r="A23" s="14" t="s">
        <v>22</v>
      </c>
      <c r="B23" s="12"/>
      <c r="C23" s="12"/>
      <c r="D23" s="12"/>
      <c r="E23" s="21"/>
      <c r="F23" s="13"/>
      <c r="G23" s="22"/>
      <c r="H23" s="99"/>
      <c r="I23" s="22"/>
      <c r="J23" s="21"/>
      <c r="K23" s="21"/>
      <c r="L23" s="23"/>
      <c r="M23" s="100"/>
    </row>
    <row r="24" spans="1:14" ht="15.75" customHeight="1" x14ac:dyDescent="0.25">
      <c r="A24" s="11" t="s">
        <v>23</v>
      </c>
      <c r="B24" s="11"/>
      <c r="C24" s="11"/>
      <c r="D24" s="19" t="s">
        <v>24</v>
      </c>
      <c r="E24" s="101">
        <f>'[15]Vý HČ'!F7+'[15]Vý HČ'!F8+'[15]Vý HČ'!F19+'[15]Vý HČ'!F24+'[15]Vý HČ'!F25+'[15]Vý HČ'!F26</f>
        <v>4255000</v>
      </c>
      <c r="F24" s="96">
        <f>'[15]Vý HČ'!G7+'[15]Vý HČ'!G8+'[15]Vý HČ'!G19+'[15]Vý HČ'!G24+'[15]Vý HČ'!G25+'[15]Vý HČ'!G26</f>
        <v>4255000</v>
      </c>
      <c r="G24" s="96">
        <f>'[15]Vý HČ'!H7+'[15]Vý HČ'!H8+'[15]Vý HČ'!H19+'[15]Vý HČ'!H24+'[15]Vý HČ'!H25+'[15]Vý HČ'!H26</f>
        <v>2462340</v>
      </c>
      <c r="H24" s="97">
        <f>IF(F24=0,"-",G24/F24)</f>
        <v>0.57869330199764979</v>
      </c>
      <c r="I24" s="96">
        <f>'[15]Vý HČ'!I7+'[15]Vý HČ'!I8+'[15]Vý HČ'!I19+'[15]Vý HČ'!I24+'[15]Vý HČ'!I25+'[15]Vý HČ'!I26</f>
        <v>2539310</v>
      </c>
      <c r="J24" s="18">
        <f>'[15]Vý DČ'!F7+'[15]Vý DČ'!F8+'[15]Vý DČ'!F18+'[15]Vý DČ'!F23+'[15]Vý DČ'!F24+'[15]Vý DČ'!F25</f>
        <v>78760</v>
      </c>
      <c r="K24" s="18">
        <f>'[15]Vý DČ'!G7+'[15]Vý DČ'!G8+'[15]Vý DČ'!G18+'[15]Vý DČ'!G23+'[15]Vý DČ'!G24+'[15]Vý DČ'!G25</f>
        <v>78760</v>
      </c>
      <c r="L24" s="18">
        <f>'[15]Vý DČ'!H7+'[15]Vý DČ'!H8+'[15]Vý DČ'!H18+'[15]Vý DČ'!H23+'[15]Vý DČ'!H24+'[15]Vý DČ'!H25</f>
        <v>57360</v>
      </c>
      <c r="M24" s="98">
        <f>IF(K24=0,"-",L24/K24)</f>
        <v>0.72828847130523111</v>
      </c>
      <c r="N24" s="18">
        <f>'[15]Vý DČ'!I7+'[15]Vý DČ'!I8+'[15]Vý DČ'!I18+'[15]Vý DČ'!I23+'[15]Vý DČ'!I24+'[15]Vý DČ'!I25</f>
        <v>62210</v>
      </c>
    </row>
    <row r="25" spans="1:14" ht="15.75" customHeight="1" x14ac:dyDescent="0.25">
      <c r="A25" s="11" t="s">
        <v>25</v>
      </c>
      <c r="B25" s="11"/>
      <c r="C25" s="11"/>
      <c r="D25" s="19" t="s">
        <v>26</v>
      </c>
      <c r="E25" s="101">
        <f>'[15]Vý HČ'!F45</f>
        <v>1820000</v>
      </c>
      <c r="F25" s="96">
        <f>'[15]Vý HČ'!G45</f>
        <v>1970000</v>
      </c>
      <c r="G25" s="96">
        <f>'[15]Vý HČ'!H45</f>
        <v>910000</v>
      </c>
      <c r="H25" s="97">
        <f>IF(F25=0,"-",G25/F25)</f>
        <v>0.46192893401015228</v>
      </c>
      <c r="I25" s="96">
        <f>'[15]Vý HČ'!I45</f>
        <v>1145000</v>
      </c>
      <c r="J25" s="18">
        <f>'[15]Vý DČ'!F40</f>
        <v>0</v>
      </c>
      <c r="K25" s="18">
        <f>'[15]Vý DČ'!G40</f>
        <v>0</v>
      </c>
      <c r="L25" s="18">
        <f>'[15]Vý DČ'!H40</f>
        <v>0</v>
      </c>
      <c r="M25" s="98" t="str">
        <f>IF(K25=0,"-",L25/K25)</f>
        <v>-</v>
      </c>
      <c r="N25" s="18">
        <f>'[15]Vý DČ'!I40</f>
        <v>0</v>
      </c>
    </row>
    <row r="26" spans="1:14" ht="15.75" customHeight="1" x14ac:dyDescent="0.25">
      <c r="A26" s="11"/>
      <c r="B26" s="11"/>
      <c r="C26" s="11"/>
      <c r="D26" s="19" t="s">
        <v>27</v>
      </c>
      <c r="E26" s="96">
        <f>'[15]Vý HČ'!F51</f>
        <v>0</v>
      </c>
      <c r="F26" s="96">
        <f>'[15]Vý HČ'!G51</f>
        <v>0</v>
      </c>
      <c r="G26" s="96">
        <f>'[15]Vý HČ'!H51</f>
        <v>0</v>
      </c>
      <c r="H26" s="97" t="str">
        <f>IF(F26=0,"-",G26/F26)</f>
        <v>-</v>
      </c>
      <c r="I26" s="96">
        <f>'[15]Vý HČ'!I51</f>
        <v>0</v>
      </c>
      <c r="J26" s="18">
        <f>'[15]Vý DČ'!F46</f>
        <v>0</v>
      </c>
      <c r="K26" s="18">
        <f>'[15]Vý DČ'!G46</f>
        <v>0</v>
      </c>
      <c r="L26" s="18">
        <f>'[15]Vý DČ'!H46</f>
        <v>0</v>
      </c>
      <c r="M26" s="98" t="str">
        <f>IF(K26=0,"-",L26/K26)</f>
        <v>-</v>
      </c>
      <c r="N26" s="18">
        <f>'[15]Vý DČ'!I46</f>
        <v>0</v>
      </c>
    </row>
    <row r="27" spans="1:14" ht="15.75" customHeight="1" x14ac:dyDescent="0.25">
      <c r="A27" s="11" t="s">
        <v>28</v>
      </c>
      <c r="B27" s="11"/>
      <c r="C27" s="11"/>
      <c r="D27" s="17" t="s">
        <v>29</v>
      </c>
      <c r="E27" s="96">
        <f>'[15]Vý HČ'!F27+'[15]Vý HČ'!F28+'[15]Vý HČ'!F29+'[15]Vý HČ'!F30+'[15]Vý HČ'!F31+'[15]Vý HČ'!F37+'[15]Vý HČ'!F44</f>
        <v>150000</v>
      </c>
      <c r="F27" s="96">
        <f>'[15]Vý HČ'!G27+'[15]Vý HČ'!G28+'[15]Vý HČ'!G29+'[15]Vý HČ'!G30+'[15]Vý HČ'!G31+'[15]Vý HČ'!G37+'[15]Vý HČ'!G44</f>
        <v>150000</v>
      </c>
      <c r="G27" s="96">
        <f>'[15]Vý HČ'!H27+'[15]Vý HČ'!H28+'[15]Vý HČ'!H29+'[15]Vý HČ'!H30+'[15]Vý HČ'!H31+'[15]Vý HČ'!H37+'[15]Vý HČ'!H44</f>
        <v>195342.85</v>
      </c>
      <c r="H27" s="97">
        <f>IF(F27=0,"-",G27/F27)</f>
        <v>1.3022856666666667</v>
      </c>
      <c r="I27" s="96">
        <f>'[15]Vý HČ'!I27+'[15]Vý HČ'!I28+'[15]Vý HČ'!I29+'[15]Vý HČ'!I30+'[15]Vý HČ'!I31+'[15]Vý HČ'!I37+'[15]Vý HČ'!I44</f>
        <v>288767.75</v>
      </c>
      <c r="J27" s="18">
        <f>'[15]Vý DČ'!F26+'[15]Vý DČ'!F27+'[15]Vý DČ'!F28+'[15]Vý DČ'!F29+'[15]Vý DČ'!F30+'[15]Vý DČ'!F36+'[15]Vý DČ'!F39</f>
        <v>130000</v>
      </c>
      <c r="K27" s="18">
        <f>'[15]Vý DČ'!G26+'[15]Vý DČ'!G27+'[15]Vý DČ'!G28+'[15]Vý DČ'!G29+'[15]Vý DČ'!G30+'[15]Vý DČ'!G36+'[15]Vý DČ'!G39</f>
        <v>130000</v>
      </c>
      <c r="L27" s="18">
        <f>'[15]Vý DČ'!H26+'[15]Vý DČ'!H27+'[15]Vý DČ'!H28+'[15]Vý DČ'!H29+'[15]Vý DČ'!H30+'[15]Vý DČ'!H36+'[15]Vý DČ'!H39</f>
        <v>6019.6</v>
      </c>
      <c r="M27" s="98">
        <f>IF(K27=0,"-",L27/K27)</f>
        <v>4.6304615384615389E-2</v>
      </c>
      <c r="N27" s="18">
        <f>'[15]Vý DČ'!I26+'[15]Vý DČ'!I27+'[15]Vý DČ'!I28+'[15]Vý DČ'!I29+'[15]Vý DČ'!I30+'[15]Vý DČ'!I36+'[15]Vý DČ'!I39</f>
        <v>6684.23</v>
      </c>
    </row>
    <row r="28" spans="1:14" ht="15.75" customHeight="1" x14ac:dyDescent="0.25">
      <c r="A28" s="13" t="s">
        <v>21</v>
      </c>
      <c r="B28" s="12"/>
      <c r="C28" s="12"/>
      <c r="D28" s="12"/>
      <c r="E28" s="96">
        <f>E24+E25+E27</f>
        <v>6225000</v>
      </c>
      <c r="F28" s="96">
        <f>F24+F25+F27</f>
        <v>6375000</v>
      </c>
      <c r="G28" s="96">
        <f>G24+G25+G27</f>
        <v>3567682.85</v>
      </c>
      <c r="H28" s="97">
        <f>IF(F28=0,"-",G28/F28)</f>
        <v>0.55963652549019605</v>
      </c>
      <c r="I28" s="96">
        <f>I24+I25+I27</f>
        <v>3973077.75</v>
      </c>
      <c r="J28" s="18">
        <f>J24+J25+J27</f>
        <v>208760</v>
      </c>
      <c r="K28" s="18">
        <f>K24+K25+K27</f>
        <v>208760</v>
      </c>
      <c r="L28" s="18">
        <f>L24+L25+L27</f>
        <v>63379.6</v>
      </c>
      <c r="M28" s="98">
        <f>IF(K28=0,"-",L28/K28)</f>
        <v>0.30360030657214027</v>
      </c>
      <c r="N28" s="18">
        <f>N24+N25+N27</f>
        <v>68894.23</v>
      </c>
    </row>
    <row r="29" spans="1:14" ht="15.75" customHeight="1" x14ac:dyDescent="0.25">
      <c r="A29" s="13"/>
      <c r="B29" s="12"/>
      <c r="C29" s="12"/>
      <c r="D29" s="12"/>
      <c r="E29" s="12"/>
      <c r="F29" s="12"/>
      <c r="G29" s="12"/>
      <c r="H29" s="99"/>
      <c r="I29" s="12"/>
      <c r="J29" s="24"/>
      <c r="K29" s="24"/>
      <c r="L29" s="24"/>
      <c r="M29" s="102"/>
    </row>
    <row r="30" spans="1:14" ht="15.75" customHeight="1" x14ac:dyDescent="0.25">
      <c r="A30" s="14" t="s">
        <v>40</v>
      </c>
      <c r="B30" s="12"/>
      <c r="C30" s="12"/>
      <c r="D30" s="12"/>
      <c r="E30" s="96">
        <f>E28-E22</f>
        <v>0</v>
      </c>
      <c r="F30" s="96">
        <f t="shared" ref="F30:N30" si="2">F28-F22</f>
        <v>0</v>
      </c>
      <c r="G30" s="96">
        <f t="shared" si="2"/>
        <v>624057.03000000026</v>
      </c>
      <c r="H30" s="97" t="str">
        <f>IF(F30=0,"-",G30/F30)</f>
        <v>-</v>
      </c>
      <c r="I30" s="96">
        <f t="shared" si="2"/>
        <v>1016067.6799999997</v>
      </c>
      <c r="J30" s="18">
        <f t="shared" si="2"/>
        <v>46760</v>
      </c>
      <c r="K30" s="18">
        <f t="shared" si="2"/>
        <v>46760</v>
      </c>
      <c r="L30" s="18">
        <f t="shared" si="2"/>
        <v>57219.92</v>
      </c>
      <c r="M30" s="98">
        <f>IF(K30=0,"-",L30/K30)</f>
        <v>1.22369375534645</v>
      </c>
      <c r="N30" s="18">
        <f t="shared" si="2"/>
        <v>58434.14</v>
      </c>
    </row>
    <row r="31" spans="1:14" ht="15.75" customHeight="1" x14ac:dyDescent="0.25">
      <c r="A31" s="13"/>
      <c r="B31" s="12"/>
      <c r="C31" s="12"/>
      <c r="D31" s="12"/>
      <c r="E31" s="12"/>
      <c r="F31" s="12"/>
      <c r="G31" s="12"/>
      <c r="H31" s="12"/>
      <c r="I31" s="12"/>
      <c r="J31" s="24"/>
      <c r="K31" s="24"/>
      <c r="L31" s="24"/>
      <c r="M31" s="24"/>
    </row>
    <row r="32" spans="1:14" ht="15.75" customHeight="1" x14ac:dyDescent="0.25">
      <c r="A32" s="17"/>
      <c r="B32" s="12"/>
      <c r="C32" s="12"/>
      <c r="D32" s="25"/>
      <c r="E32" s="25"/>
      <c r="F32" s="11"/>
      <c r="G32" s="26"/>
      <c r="H32" s="26"/>
      <c r="I32" s="26"/>
      <c r="J32" s="11"/>
      <c r="K32" s="11"/>
      <c r="L32" s="11"/>
      <c r="M32" s="11"/>
    </row>
  </sheetData>
  <mergeCells count="21">
    <mergeCell ref="I20:I21"/>
    <mergeCell ref="A2:D2"/>
    <mergeCell ref="D20:D21"/>
    <mergeCell ref="E20:E21"/>
    <mergeCell ref="F20:F21"/>
    <mergeCell ref="G20:G21"/>
    <mergeCell ref="E2:M2"/>
    <mergeCell ref="E3:M3"/>
    <mergeCell ref="E4:K4"/>
    <mergeCell ref="E5:M5"/>
    <mergeCell ref="E6:G6"/>
    <mergeCell ref="E7:M7"/>
    <mergeCell ref="J8:K8"/>
    <mergeCell ref="L8:N8"/>
    <mergeCell ref="E10:I10"/>
    <mergeCell ref="J10:N10"/>
    <mergeCell ref="J20:J21"/>
    <mergeCell ref="K20:K21"/>
    <mergeCell ref="L20:L21"/>
    <mergeCell ref="M20:M21"/>
    <mergeCell ref="N20:N21"/>
  </mergeCells>
  <conditionalFormatting sqref="J29 J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0" firstPageNumber="16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tabSelected="1" topLeftCell="A19" workbookViewId="0">
      <selection activeCell="R79" sqref="R7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28515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28515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28515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28515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28515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28515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28515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28515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28515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28515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28515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28515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28515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28515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28515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28515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28515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28515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28515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28515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28515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28515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28515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28515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28515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28515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28515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28515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28515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28515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28515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28515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28515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28515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28515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28515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28515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28515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28515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28515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28515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28515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28515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28515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28515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28515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28515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28515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28515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28515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28515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28515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28515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28515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28515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28515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28515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28515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28515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28515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28515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28515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28515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28515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1" t="s">
        <v>1</v>
      </c>
      <c r="B1" s="2"/>
      <c r="C1" s="2"/>
      <c r="D1" s="2"/>
      <c r="E1" s="3"/>
      <c r="F1" s="3"/>
      <c r="G1" s="3"/>
      <c r="H1" s="3"/>
      <c r="I1" s="3"/>
      <c r="J1" s="3"/>
      <c r="K1" s="3"/>
      <c r="L1" s="4"/>
      <c r="M1" s="4"/>
      <c r="N1" t="s">
        <v>30</v>
      </c>
    </row>
    <row r="2" spans="1:14" ht="15.75" customHeight="1" x14ac:dyDescent="0.25">
      <c r="A2" s="136" t="s">
        <v>2</v>
      </c>
      <c r="B2" s="136"/>
      <c r="C2" s="136"/>
      <c r="D2" s="136"/>
      <c r="E2" s="137" t="str">
        <f>[16]Úvod.str!C3</f>
        <v>Městské divadlo v Prostějově, příspěvková organizace</v>
      </c>
      <c r="F2" s="138"/>
      <c r="G2" s="138"/>
      <c r="H2" s="138"/>
      <c r="I2" s="138"/>
      <c r="J2" s="138"/>
      <c r="K2" s="138"/>
      <c r="L2" s="138"/>
      <c r="M2" s="138"/>
    </row>
    <row r="3" spans="1:14" ht="15.75" customHeight="1" x14ac:dyDescent="0.25">
      <c r="A3" s="46"/>
      <c r="B3" s="46"/>
      <c r="C3" s="46"/>
      <c r="D3" s="46"/>
      <c r="E3" s="139"/>
      <c r="F3" s="139"/>
      <c r="G3" s="139"/>
      <c r="H3" s="139"/>
      <c r="I3" s="139"/>
      <c r="J3" s="139"/>
      <c r="K3" s="139"/>
      <c r="L3" s="139"/>
      <c r="M3" s="139"/>
    </row>
    <row r="4" spans="1:14" ht="15.75" customHeight="1" x14ac:dyDescent="0.25">
      <c r="A4" s="5" t="s">
        <v>3</v>
      </c>
      <c r="B4" s="3"/>
      <c r="C4" s="3"/>
      <c r="D4" s="3"/>
      <c r="E4" s="140" t="str">
        <f>[16]Úvod.str!C4</f>
        <v>Vojáčkovo nám. 218/1, 796 01  Prostějov</v>
      </c>
      <c r="F4" s="140"/>
      <c r="G4" s="140"/>
      <c r="H4" s="140"/>
      <c r="I4" s="140"/>
      <c r="J4" s="140"/>
      <c r="K4" s="140"/>
      <c r="L4" s="6"/>
      <c r="M4" s="3"/>
    </row>
    <row r="5" spans="1:14" ht="15.75" customHeight="1" x14ac:dyDescent="0.25">
      <c r="A5" s="5"/>
      <c r="B5" s="3"/>
      <c r="C5" s="3"/>
      <c r="D5" s="3"/>
      <c r="E5" s="139"/>
      <c r="F5" s="139"/>
      <c r="G5" s="139"/>
      <c r="H5" s="139"/>
      <c r="I5" s="139"/>
      <c r="J5" s="139"/>
      <c r="K5" s="139"/>
      <c r="L5" s="139"/>
      <c r="M5" s="139"/>
    </row>
    <row r="6" spans="1:14" ht="15.75" customHeight="1" x14ac:dyDescent="0.25">
      <c r="A6" s="5" t="s">
        <v>4</v>
      </c>
      <c r="B6" s="3"/>
      <c r="C6" s="3"/>
      <c r="D6" s="3"/>
      <c r="E6" s="140">
        <f>[16]Úvod.str!C5</f>
        <v>402362</v>
      </c>
      <c r="F6" s="140"/>
      <c r="G6" s="140"/>
      <c r="H6" s="47"/>
      <c r="I6" s="47"/>
      <c r="J6" s="7"/>
      <c r="K6" s="47"/>
      <c r="L6" s="6"/>
      <c r="M6" s="3"/>
    </row>
    <row r="7" spans="1:14" ht="15.75" customHeight="1" x14ac:dyDescent="0.25">
      <c r="A7" s="5"/>
      <c r="B7" s="3"/>
      <c r="C7" s="3"/>
      <c r="D7" s="3"/>
      <c r="E7" s="139"/>
      <c r="F7" s="139"/>
      <c r="G7" s="139"/>
      <c r="H7" s="139"/>
      <c r="I7" s="139"/>
      <c r="J7" s="139"/>
      <c r="K7" s="139"/>
      <c r="L7" s="139"/>
      <c r="M7" s="139"/>
    </row>
    <row r="8" spans="1:14" ht="15.75" customHeight="1" x14ac:dyDescent="0.25">
      <c r="A8" s="3"/>
      <c r="B8" s="3"/>
      <c r="C8" s="3"/>
      <c r="D8" s="3"/>
      <c r="E8" s="3"/>
      <c r="F8" s="3"/>
      <c r="G8" s="3"/>
      <c r="H8" s="3"/>
      <c r="I8" s="3"/>
      <c r="J8" s="141"/>
      <c r="K8" s="141"/>
      <c r="L8" s="142" t="s">
        <v>5</v>
      </c>
      <c r="M8" s="143"/>
      <c r="N8" s="143"/>
    </row>
    <row r="9" spans="1:14" ht="15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93"/>
      <c r="K9" s="93"/>
      <c r="L9" s="3"/>
      <c r="M9" s="3"/>
    </row>
    <row r="10" spans="1:14" ht="15.75" customHeight="1" x14ac:dyDescent="0.25">
      <c r="A10" s="3"/>
      <c r="B10" s="3"/>
      <c r="C10" s="3"/>
      <c r="D10" s="3"/>
      <c r="E10" s="144" t="s">
        <v>31</v>
      </c>
      <c r="F10" s="145"/>
      <c r="G10" s="145"/>
      <c r="H10" s="145"/>
      <c r="I10" s="145"/>
      <c r="J10" s="146" t="s">
        <v>32</v>
      </c>
      <c r="K10" s="147"/>
      <c r="L10" s="147"/>
      <c r="M10" s="147"/>
      <c r="N10" s="147"/>
    </row>
    <row r="11" spans="1:14" ht="15.75" customHeight="1" x14ac:dyDescent="0.25">
      <c r="A11" s="6" t="s">
        <v>33</v>
      </c>
      <c r="B11" s="3"/>
      <c r="C11" s="3"/>
      <c r="D11" s="3"/>
      <c r="E11" s="8" t="s">
        <v>6</v>
      </c>
      <c r="F11" s="8" t="s">
        <v>7</v>
      </c>
      <c r="G11" s="9" t="s">
        <v>0</v>
      </c>
      <c r="H11" s="10" t="s">
        <v>34</v>
      </c>
      <c r="I11" s="10" t="s">
        <v>35</v>
      </c>
      <c r="J11" s="94" t="s">
        <v>6</v>
      </c>
      <c r="K11" s="94" t="s">
        <v>7</v>
      </c>
      <c r="L11" s="94" t="s">
        <v>0</v>
      </c>
      <c r="M11" s="10" t="s">
        <v>34</v>
      </c>
      <c r="N11" s="94" t="s">
        <v>35</v>
      </c>
    </row>
    <row r="12" spans="1:14" ht="15.75" customHeight="1" x14ac:dyDescent="0.25">
      <c r="A12" s="11"/>
      <c r="B12" s="11"/>
      <c r="C12" s="11"/>
      <c r="D12" s="11"/>
      <c r="E12" s="8" t="s">
        <v>8</v>
      </c>
      <c r="F12" s="8" t="s">
        <v>8</v>
      </c>
      <c r="G12" s="9" t="s">
        <v>9</v>
      </c>
      <c r="H12" s="10" t="s">
        <v>36</v>
      </c>
      <c r="I12" s="10" t="s">
        <v>37</v>
      </c>
      <c r="J12" s="94" t="s">
        <v>8</v>
      </c>
      <c r="K12" s="94" t="s">
        <v>8</v>
      </c>
      <c r="L12" s="94" t="s">
        <v>9</v>
      </c>
      <c r="M12" s="10" t="s">
        <v>36</v>
      </c>
      <c r="N12" s="94" t="s">
        <v>37</v>
      </c>
    </row>
    <row r="13" spans="1:14" ht="15.75" customHeight="1" x14ac:dyDescent="0.25">
      <c r="A13" s="11"/>
      <c r="B13" s="11"/>
      <c r="C13" s="11"/>
      <c r="D13" s="11"/>
      <c r="E13" s="8" t="s">
        <v>10</v>
      </c>
      <c r="F13" s="8" t="s">
        <v>10</v>
      </c>
      <c r="G13" s="4"/>
      <c r="H13" s="95" t="s">
        <v>38</v>
      </c>
      <c r="I13" s="95" t="s">
        <v>39</v>
      </c>
      <c r="J13" s="94" t="s">
        <v>10</v>
      </c>
      <c r="K13" s="94" t="s">
        <v>10</v>
      </c>
      <c r="L13" s="94"/>
      <c r="M13" s="95" t="s">
        <v>38</v>
      </c>
      <c r="N13" s="94" t="s">
        <v>39</v>
      </c>
    </row>
    <row r="14" spans="1:14" ht="15.75" customHeight="1" x14ac:dyDescent="0.25">
      <c r="A14" s="12"/>
      <c r="B14" s="12"/>
      <c r="C14" s="3"/>
      <c r="D14" s="12"/>
      <c r="E14" s="13"/>
      <c r="F14" s="13"/>
      <c r="G14" s="11"/>
      <c r="H14" s="11"/>
      <c r="I14" s="11"/>
      <c r="J14" s="11"/>
      <c r="K14" s="11"/>
      <c r="L14" s="3"/>
      <c r="M14" s="48"/>
    </row>
    <row r="15" spans="1:14" ht="15.75" customHeight="1" x14ac:dyDescent="0.25">
      <c r="A15" s="14" t="s">
        <v>11</v>
      </c>
      <c r="B15" s="14"/>
      <c r="C15" s="2"/>
      <c r="D15" s="12"/>
      <c r="E15" s="13"/>
      <c r="F15" s="13"/>
      <c r="G15" s="11"/>
      <c r="H15" s="11"/>
      <c r="I15" s="11"/>
      <c r="J15" s="11"/>
      <c r="K15" s="11"/>
      <c r="L15" s="15"/>
      <c r="M15" s="16"/>
    </row>
    <row r="16" spans="1:14" ht="15.75" customHeight="1" x14ac:dyDescent="0.25">
      <c r="A16" s="11" t="s">
        <v>12</v>
      </c>
      <c r="B16" s="11"/>
      <c r="C16" s="11"/>
      <c r="D16" s="17" t="s">
        <v>13</v>
      </c>
      <c r="E16" s="96">
        <f>'[16]Ná HČ'!F7+'[16]Ná HČ'!F28+'[16]Ná HČ'!F34</f>
        <v>3565000</v>
      </c>
      <c r="F16" s="96">
        <f>'[16]Ná HČ'!G7+'[16]Ná HČ'!G28+'[16]Ná HČ'!G34</f>
        <v>3563400</v>
      </c>
      <c r="G16" s="96">
        <f>'[16]Ná HČ'!H7+'[16]Ná HČ'!H28+'[16]Ná HČ'!H34</f>
        <v>835601.01</v>
      </c>
      <c r="H16" s="97">
        <f>IF(F16=0,"-",G16/F16)</f>
        <v>0.23449542852332042</v>
      </c>
      <c r="I16" s="96">
        <f>'[16]Ná HČ'!I7+'[16]Ná HČ'!I28+'[16]Ná HČ'!I34</f>
        <v>1263200.24</v>
      </c>
      <c r="J16" s="18">
        <f>'[16]Ná DČ'!F7+'[16]Ná DČ'!F21+'[16]Ná DČ'!F27</f>
        <v>2665250</v>
      </c>
      <c r="K16" s="18">
        <f>'[16]Ná DČ'!G7+'[16]Ná DČ'!G21+'[16]Ná DČ'!G27</f>
        <v>3803588</v>
      </c>
      <c r="L16" s="18">
        <f>'[16]Ná DČ'!H7+'[16]Ná DČ'!H21+'[16]Ná DČ'!H27</f>
        <v>2010001.6999999997</v>
      </c>
      <c r="M16" s="98">
        <f>IF(K16=0,"-",L16/K16)</f>
        <v>0.52844884882379473</v>
      </c>
      <c r="N16" s="18">
        <f>'[16]Ná DČ'!I7+'[16]Ná DČ'!I21+'[16]Ná DČ'!I27</f>
        <v>70917.5</v>
      </c>
    </row>
    <row r="17" spans="1:14" ht="15.75" customHeight="1" x14ac:dyDescent="0.25">
      <c r="A17" s="11" t="s">
        <v>14</v>
      </c>
      <c r="B17" s="11"/>
      <c r="C17" s="11"/>
      <c r="D17" s="17" t="s">
        <v>15</v>
      </c>
      <c r="E17" s="96">
        <f>'[16]Ná HČ'!F35+'[16]Ná HČ'!F41+'[16]Ná HČ'!F45+'[16]Ná HČ'!F46</f>
        <v>3720700</v>
      </c>
      <c r="F17" s="96">
        <f>'[16]Ná HČ'!G35+'[16]Ná HČ'!G41+'[16]Ná HČ'!G45+'[16]Ná HČ'!G46</f>
        <v>9000450</v>
      </c>
      <c r="G17" s="96">
        <f>'[16]Ná HČ'!H35+'[16]Ná HČ'!H41+'[16]Ná HČ'!H45+'[16]Ná HČ'!H46</f>
        <v>4430010.66</v>
      </c>
      <c r="H17" s="97">
        <f t="shared" ref="H17:H22" si="0">IF(F17=0,"-",G17/F17)</f>
        <v>0.49219879672683037</v>
      </c>
      <c r="I17" s="96">
        <f>'[16]Ná HČ'!I35+'[16]Ná HČ'!I41+'[16]Ná HČ'!I45+'[16]Ná HČ'!I46</f>
        <v>3530297.74</v>
      </c>
      <c r="J17" s="18">
        <f>'[16]Ná DČ'!F28+'[16]Ná DČ'!F34+'[16]Ná DČ'!F38+'[16]Ná DČ'!F39</f>
        <v>539000</v>
      </c>
      <c r="K17" s="18">
        <f>'[16]Ná DČ'!G28+'[16]Ná DČ'!G34+'[16]Ná DČ'!G38+'[16]Ná DČ'!G39</f>
        <v>1105000</v>
      </c>
      <c r="L17" s="18">
        <f>'[16]Ná DČ'!H28+'[16]Ná DČ'!H34+'[16]Ná DČ'!H38+'[16]Ná DČ'!H39</f>
        <v>553931.86</v>
      </c>
      <c r="M17" s="98">
        <f t="shared" ref="M17:M22" si="1">IF(K17=0,"-",L17/K17)</f>
        <v>0.50129580090497738</v>
      </c>
      <c r="N17" s="18">
        <f>'[16]Ná DČ'!I28+'[16]Ná DČ'!I34+'[16]Ná DČ'!I38+'[16]Ná DČ'!I39</f>
        <v>63895.5</v>
      </c>
    </row>
    <row r="18" spans="1:14" ht="15.75" customHeight="1" x14ac:dyDescent="0.25">
      <c r="A18" s="11" t="s">
        <v>16</v>
      </c>
      <c r="B18" s="11"/>
      <c r="C18" s="11"/>
      <c r="D18" s="17" t="s">
        <v>17</v>
      </c>
      <c r="E18" s="96">
        <f>'[16]Ná HČ'!F71+'[16]Ná HČ'!F78+'[16]Ná HČ'!F81+'[16]Ná HČ'!F82+'[16]Ná HČ'!F87</f>
        <v>7462250</v>
      </c>
      <c r="F18" s="96">
        <f>'[16]Ná HČ'!G71+'[16]Ná HČ'!G78+'[16]Ná HČ'!G81+'[16]Ná HČ'!G82+'[16]Ná HČ'!G87</f>
        <v>7680250</v>
      </c>
      <c r="G18" s="96">
        <f>'[16]Ná HČ'!H71+'[16]Ná HČ'!H78+'[16]Ná HČ'!H81+'[16]Ná HČ'!H82+'[16]Ná HČ'!H87</f>
        <v>3882744.48</v>
      </c>
      <c r="H18" s="97">
        <f t="shared" si="0"/>
        <v>0.50554923081930925</v>
      </c>
      <c r="I18" s="96">
        <f>'[16]Ná HČ'!I71+'[16]Ná HČ'!I78+'[16]Ná HČ'!I81+'[16]Ná HČ'!I82+'[16]Ná HČ'!I87</f>
        <v>2969898.5</v>
      </c>
      <c r="J18" s="18">
        <f>'[16]Ná DČ'!F63+'[16]Ná DČ'!F68+'[16]Ná DČ'!F71+'[16]Ná DČ'!F72+'[16]Ná DČ'!F77</f>
        <v>7324500</v>
      </c>
      <c r="K18" s="18">
        <f>'[16]Ná DČ'!G63+'[16]Ná DČ'!G68+'[16]Ná DČ'!G71+'[16]Ná DČ'!G72+'[16]Ná DČ'!G77</f>
        <v>7399500</v>
      </c>
      <c r="L18" s="18">
        <f>'[16]Ná DČ'!H63+'[16]Ná DČ'!H68+'[16]Ná DČ'!H71+'[16]Ná DČ'!H72+'[16]Ná DČ'!H77</f>
        <v>3766588.8000000003</v>
      </c>
      <c r="M18" s="98">
        <f t="shared" si="1"/>
        <v>0.50903288060004059</v>
      </c>
      <c r="N18" s="18">
        <f>'[16]Ná DČ'!I63+'[16]Ná DČ'!I68+'[16]Ná DČ'!I71+'[16]Ná DČ'!I72+'[16]Ná DČ'!I77</f>
        <v>363168.5</v>
      </c>
    </row>
    <row r="19" spans="1:14" ht="15.75" customHeight="1" x14ac:dyDescent="0.25">
      <c r="A19" s="11" t="s">
        <v>18</v>
      </c>
      <c r="B19" s="11"/>
      <c r="C19" s="11"/>
      <c r="D19" s="19">
        <v>551</v>
      </c>
      <c r="E19" s="96">
        <f>'[16]Ná HČ'!F104</f>
        <v>1673823</v>
      </c>
      <c r="F19" s="96">
        <f>'[16]Ná HČ'!G104</f>
        <v>1690862</v>
      </c>
      <c r="G19" s="96">
        <f>'[16]Ná HČ'!H104</f>
        <v>722457.12</v>
      </c>
      <c r="H19" s="97">
        <f t="shared" si="0"/>
        <v>0.42727148637795398</v>
      </c>
      <c r="I19" s="96">
        <f>'[16]Ná HČ'!I104</f>
        <v>362564.22</v>
      </c>
      <c r="J19" s="18">
        <f>'[16]Ná DČ'!F94</f>
        <v>0</v>
      </c>
      <c r="K19" s="18">
        <f>'[16]Ná DČ'!G94</f>
        <v>137610.88</v>
      </c>
      <c r="L19" s="18">
        <f>'[16]Ná DČ'!H94</f>
        <v>137610.88</v>
      </c>
      <c r="M19" s="98">
        <f t="shared" si="1"/>
        <v>1</v>
      </c>
      <c r="N19" s="18">
        <f>'[16]Ná DČ'!I94</f>
        <v>39673</v>
      </c>
    </row>
    <row r="20" spans="1:14" ht="15.75" customHeight="1" x14ac:dyDescent="0.25">
      <c r="A20" s="20" t="s">
        <v>19</v>
      </c>
      <c r="B20" s="20"/>
      <c r="C20" s="11"/>
      <c r="D20" s="133" t="s">
        <v>20</v>
      </c>
      <c r="E20" s="134">
        <f>'[16]Ná HČ'!F88+'[16]Ná HČ'!F92+'[16]Ná HČ'!F93+'[16]Ná HČ'!F94+'[16]Ná HČ'!F95+'[16]Ná HČ'!F96+'[16]Ná HČ'!F97+'[16]Ná HČ'!F98+'[16]Ná HČ'!F107+'[16]Ná HČ'!F108+'[16]Ná HČ'!F119+'[16]Ná HČ'!F120+'[16]Ná HČ'!F123+'[16]Ná HČ'!F124+'[16]Ná HČ'!F125</f>
        <v>35000</v>
      </c>
      <c r="F20" s="134">
        <f>'[16]Ná HČ'!G88+'[16]Ná HČ'!G92+'[16]Ná HČ'!G93+'[16]Ná HČ'!G94+'[16]Ná HČ'!G95+'[16]Ná HČ'!G96+'[16]Ná HČ'!G97+'[16]Ná HČ'!G98+'[16]Ná HČ'!G107+'[16]Ná HČ'!G108+'[16]Ná HČ'!G119+'[16]Ná HČ'!G120+'[16]Ná HČ'!G123+'[16]Ná HČ'!G124+'[16]Ná HČ'!G125</f>
        <v>368024.37</v>
      </c>
      <c r="G20" s="134">
        <f>'[16]Ná HČ'!H88+'[16]Ná HČ'!H92+'[16]Ná HČ'!H93+'[16]Ná HČ'!H94+'[16]Ná HČ'!H95+'[16]Ná HČ'!H96+'[16]Ná HČ'!H97+'[16]Ná HČ'!H98+'[16]Ná HČ'!H107+'[16]Ná HČ'!H108+'[16]Ná HČ'!H119+'[16]Ná HČ'!H120+'[16]Ná HČ'!H123+'[16]Ná HČ'!H124+'[16]Ná HČ'!H125</f>
        <v>180339.09</v>
      </c>
      <c r="H20" s="97">
        <f t="shared" si="0"/>
        <v>0.49001942452887021</v>
      </c>
      <c r="I20" s="134">
        <f>'[16]Ná HČ'!I88+'[16]Ná HČ'!I92+'[16]Ná HČ'!I93+'[16]Ná HČ'!I94+'[16]Ná HČ'!I95+'[16]Ná HČ'!I96+'[16]Ná HČ'!I97+'[16]Ná HČ'!I98+'[16]Ná HČ'!I107+'[16]Ná HČ'!I108+'[16]Ná HČ'!I119+'[16]Ná HČ'!I120+'[16]Ná HČ'!I123+'[16]Ná HČ'!I124+'[16]Ná HČ'!I125</f>
        <v>497925.7</v>
      </c>
      <c r="J20" s="129">
        <f>'[16]Ná DČ'!F78+'[16]Ná DČ'!F82+'[16]Ná DČ'!F83+'[16]Ná DČ'!F84+'[16]Ná DČ'!F85+'[16]Ná DČ'!F86+'[16]Ná DČ'!F87+'[16]Ná DČ'!F88+'[16]Ná DČ'!F97+'[16]Ná DČ'!F98+'[16]Ná DČ'!F109+'[16]Ná DČ'!F110+'[16]Ná DČ'!F113+'[16]Ná DČ'!F114</f>
        <v>0</v>
      </c>
      <c r="K20" s="129">
        <f>'[16]Ná DČ'!G78+'[16]Ná DČ'!G82+'[16]Ná DČ'!G83+'[16]Ná DČ'!G84+'[16]Ná DČ'!G85+'[16]Ná DČ'!G86+'[16]Ná DČ'!G87+'[16]Ná DČ'!G88+'[16]Ná DČ'!G97+'[16]Ná DČ'!G98+'[16]Ná DČ'!G109+'[16]Ná DČ'!G110+'[16]Ná DČ'!G113+'[16]Ná DČ'!G114</f>
        <v>203400.78999999998</v>
      </c>
      <c r="L20" s="129">
        <f>'[16]Ná DČ'!H78+'[16]Ná DČ'!H82+'[16]Ná DČ'!H83+'[16]Ná DČ'!H84+'[16]Ná DČ'!H85+'[16]Ná DČ'!H86+'[16]Ná DČ'!H87+'[16]Ná DČ'!H88+'[16]Ná DČ'!H97+'[16]Ná DČ'!H98+'[16]Ná DČ'!H109+'[16]Ná DČ'!H110+'[16]Ná DČ'!H113+'[16]Ná DČ'!H114</f>
        <v>142702.69</v>
      </c>
      <c r="M20" s="130">
        <f t="shared" si="1"/>
        <v>0.70158375491068647</v>
      </c>
      <c r="N20" s="131">
        <f>'[16]Ná DČ'!I78+'[16]Ná DČ'!I82+'[16]Ná DČ'!I83+'[16]Ná DČ'!I84+'[16]Ná DČ'!I85+'[16]Ná DČ'!I86+'[16]Ná DČ'!I87+'[16]Ná DČ'!I88+'[16]Ná DČ'!I97+'[16]Ná DČ'!I98+'[16]Ná DČ'!I109+'[16]Ná DČ'!I110+'[16]Ná DČ'!I113+'[16]Ná DČ'!I114</f>
        <v>0</v>
      </c>
    </row>
    <row r="21" spans="1:14" ht="15.75" customHeight="1" x14ac:dyDescent="0.25">
      <c r="A21" s="20"/>
      <c r="B21" s="12"/>
      <c r="C21" s="12"/>
      <c r="D21" s="133"/>
      <c r="E21" s="134"/>
      <c r="F21" s="134"/>
      <c r="G21" s="134"/>
      <c r="H21" s="97" t="str">
        <f t="shared" si="0"/>
        <v>-</v>
      </c>
      <c r="I21" s="135"/>
      <c r="J21" s="129"/>
      <c r="K21" s="129"/>
      <c r="L21" s="129"/>
      <c r="M21" s="130" t="str">
        <f t="shared" si="1"/>
        <v>-</v>
      </c>
      <c r="N21" s="132"/>
    </row>
    <row r="22" spans="1:14" ht="15.75" customHeight="1" x14ac:dyDescent="0.25">
      <c r="A22" s="13" t="s">
        <v>21</v>
      </c>
      <c r="B22" s="11"/>
      <c r="C22" s="11"/>
      <c r="D22" s="11"/>
      <c r="E22" s="96">
        <f>SUM(E16:E21)</f>
        <v>16456773</v>
      </c>
      <c r="F22" s="96">
        <f>SUM(F16:F21)</f>
        <v>22302986.370000001</v>
      </c>
      <c r="G22" s="96">
        <f>SUM(G16:G21)</f>
        <v>10051152.359999999</v>
      </c>
      <c r="H22" s="97">
        <f t="shared" si="0"/>
        <v>0.45066396908711376</v>
      </c>
      <c r="I22" s="96">
        <f>SUM(I16:I21)</f>
        <v>8623886.4000000004</v>
      </c>
      <c r="J22" s="18">
        <f>SUM(J16:J21)</f>
        <v>10528750</v>
      </c>
      <c r="K22" s="18">
        <f>SUM(K16:K21)</f>
        <v>12649099.67</v>
      </c>
      <c r="L22" s="18">
        <f>SUM(L16:L21)</f>
        <v>6610835.9299999997</v>
      </c>
      <c r="M22" s="98">
        <f t="shared" si="1"/>
        <v>0.52263292269559602</v>
      </c>
      <c r="N22" s="18">
        <f>SUM(N16:N20)</f>
        <v>537654.5</v>
      </c>
    </row>
    <row r="23" spans="1:14" ht="15.75" customHeight="1" x14ac:dyDescent="0.25">
      <c r="A23" s="14" t="s">
        <v>22</v>
      </c>
      <c r="B23" s="12"/>
      <c r="C23" s="12"/>
      <c r="D23" s="12"/>
      <c r="E23" s="21"/>
      <c r="F23" s="13"/>
      <c r="G23" s="22"/>
      <c r="H23" s="99"/>
      <c r="I23" s="22"/>
      <c r="J23" s="21"/>
      <c r="K23" s="21"/>
      <c r="L23" s="23"/>
      <c r="M23" s="100"/>
    </row>
    <row r="24" spans="1:14" ht="15.75" customHeight="1" x14ac:dyDescent="0.25">
      <c r="A24" s="11" t="s">
        <v>23</v>
      </c>
      <c r="B24" s="11"/>
      <c r="C24" s="11"/>
      <c r="D24" s="19" t="s">
        <v>24</v>
      </c>
      <c r="E24" s="101">
        <f>'[16]Vý HČ'!F7+'[16]Vý HČ'!F8+'[16]Vý HČ'!F19+'[16]Vý HČ'!F24+'[16]Vý HČ'!F25+'[16]Vý HČ'!F26</f>
        <v>3997470</v>
      </c>
      <c r="F24" s="96">
        <f>'[16]Vý HČ'!G7+'[16]Vý HČ'!G8+'[16]Vý HČ'!G19+'[16]Vý HČ'!G24+'[16]Vý HČ'!G25+'[16]Vý HČ'!G26</f>
        <v>9412315</v>
      </c>
      <c r="G24" s="96">
        <f>'[16]Vý HČ'!H7+'[16]Vý HČ'!H8+'[16]Vý HČ'!H19+'[16]Vý HČ'!H24+'[16]Vý HČ'!H25+'[16]Vý HČ'!H26</f>
        <v>5221735</v>
      </c>
      <c r="H24" s="97">
        <f>IF(F24=0,"-",G24/F24)</f>
        <v>0.55477690663774004</v>
      </c>
      <c r="I24" s="96">
        <f>'[16]Vý HČ'!I7+'[16]Vý HČ'!I8+'[16]Vý HČ'!I19+'[16]Vý HČ'!I24+'[16]Vý HČ'!I25+'[16]Vý HČ'!I26</f>
        <v>4343555</v>
      </c>
      <c r="J24" s="18">
        <f>'[16]Vý DČ'!F7+'[16]Vý DČ'!F8+'[16]Vý DČ'!F18+'[16]Vý DČ'!F23+'[16]Vý DČ'!F24+'[16]Vý DČ'!F25</f>
        <v>6530000</v>
      </c>
      <c r="K24" s="18">
        <f>'[16]Vý DČ'!G7+'[16]Vý DČ'!G8+'[16]Vý DČ'!G18+'[16]Vý DČ'!G23+'[16]Vý DČ'!G24+'[16]Vý DČ'!G25</f>
        <v>8146361.9399999995</v>
      </c>
      <c r="L24" s="18">
        <f>'[16]Vý DČ'!H7+'[16]Vý DČ'!H8+'[16]Vý DČ'!H18+'[16]Vý DČ'!H23+'[16]Vý DČ'!H24+'[16]Vý DČ'!H25</f>
        <v>3870144.3000000003</v>
      </c>
      <c r="M24" s="98">
        <f>IF(K24=0,"-",L24/K24)</f>
        <v>0.4750763995639507</v>
      </c>
      <c r="N24" s="18">
        <f>'[16]Vý DČ'!I7+'[16]Vý DČ'!I8+'[16]Vý DČ'!I18+'[16]Vý DČ'!I23+'[16]Vý DČ'!I24+'[16]Vý DČ'!I25</f>
        <v>537830</v>
      </c>
    </row>
    <row r="25" spans="1:14" ht="15.75" customHeight="1" x14ac:dyDescent="0.25">
      <c r="A25" s="11" t="s">
        <v>25</v>
      </c>
      <c r="B25" s="11"/>
      <c r="C25" s="11"/>
      <c r="D25" s="19" t="s">
        <v>26</v>
      </c>
      <c r="E25" s="101">
        <f>'[16]Vý HČ'!F45</f>
        <v>12454303</v>
      </c>
      <c r="F25" s="96">
        <f>'[16]Vý HČ'!G45</f>
        <v>12471342</v>
      </c>
      <c r="G25" s="96">
        <f>'[16]Vý HČ'!H45</f>
        <v>6227151.5</v>
      </c>
      <c r="H25" s="97">
        <f>IF(F25=0,"-",G25/F25)</f>
        <v>0.49931687383763512</v>
      </c>
      <c r="I25" s="96">
        <f>'[16]Vý HČ'!I45</f>
        <v>4698080</v>
      </c>
      <c r="J25" s="18">
        <f>'[16]Vý DČ'!F40</f>
        <v>4000000</v>
      </c>
      <c r="K25" s="18">
        <f>'[16]Vý DČ'!G40</f>
        <v>4000000</v>
      </c>
      <c r="L25" s="18">
        <f>'[16]Vý DČ'!H40</f>
        <v>2000000</v>
      </c>
      <c r="M25" s="98">
        <f>IF(K25=0,"-",L25/K25)</f>
        <v>0.5</v>
      </c>
      <c r="N25" s="18">
        <f>'[16]Vý DČ'!I40</f>
        <v>0</v>
      </c>
    </row>
    <row r="26" spans="1:14" ht="15.75" customHeight="1" x14ac:dyDescent="0.25">
      <c r="A26" s="11"/>
      <c r="B26" s="11"/>
      <c r="C26" s="11"/>
      <c r="D26" s="19" t="s">
        <v>27</v>
      </c>
      <c r="E26" s="96">
        <f>'[16]Vý HČ'!F51</f>
        <v>12454303</v>
      </c>
      <c r="F26" s="96">
        <f>'[16]Vý HČ'!G51</f>
        <v>12471342</v>
      </c>
      <c r="G26" s="96">
        <f>'[16]Vý HČ'!H51</f>
        <v>6227151.5</v>
      </c>
      <c r="H26" s="97">
        <f>IF(F26=0,"-",G26/F26)</f>
        <v>0.49931687383763512</v>
      </c>
      <c r="I26" s="96">
        <f>'[16]Vý HČ'!I51</f>
        <v>4698080</v>
      </c>
      <c r="J26" s="18">
        <f>'[16]Vý DČ'!F46</f>
        <v>4000000</v>
      </c>
      <c r="K26" s="18">
        <f>'[16]Vý DČ'!G46</f>
        <v>4000000</v>
      </c>
      <c r="L26" s="18">
        <f>'[16]Vý DČ'!H46</f>
        <v>2000000</v>
      </c>
      <c r="M26" s="98">
        <f>IF(K26=0,"-",L26/K26)</f>
        <v>0.5</v>
      </c>
      <c r="N26" s="18">
        <f>'[16]Vý DČ'!I46</f>
        <v>0</v>
      </c>
    </row>
    <row r="27" spans="1:14" ht="15.75" customHeight="1" x14ac:dyDescent="0.25">
      <c r="A27" s="11" t="s">
        <v>28</v>
      </c>
      <c r="B27" s="11"/>
      <c r="C27" s="11"/>
      <c r="D27" s="17" t="s">
        <v>29</v>
      </c>
      <c r="E27" s="96">
        <f>'[16]Vý HČ'!F27+'[16]Vý HČ'!F28+'[16]Vý HČ'!F29+'[16]Vý HČ'!F30+'[16]Vý HČ'!F31+'[16]Vý HČ'!F37+'[16]Vý HČ'!F44</f>
        <v>5000</v>
      </c>
      <c r="F27" s="96">
        <f>'[16]Vý HČ'!G27+'[16]Vý HČ'!G28+'[16]Vý HČ'!G29+'[16]Vý HČ'!G30+'[16]Vý HČ'!G31+'[16]Vý HČ'!G37+'[16]Vý HČ'!G44</f>
        <v>419329.37</v>
      </c>
      <c r="G27" s="96">
        <f>'[16]Vý HČ'!H27+'[16]Vý HČ'!H28+'[16]Vý HČ'!H29+'[16]Vý HČ'!H30+'[16]Vý HČ'!H31+'[16]Vý HČ'!H37+'[16]Vý HČ'!H44</f>
        <v>417650.14</v>
      </c>
      <c r="H27" s="97">
        <f>IF(F27=0,"-",G27/F27)</f>
        <v>0.99599543909838706</v>
      </c>
      <c r="I27" s="96">
        <f>'[16]Vý HČ'!I27+'[16]Vý HČ'!I28+'[16]Vý HČ'!I29+'[16]Vý HČ'!I30+'[16]Vý HČ'!I31+'[16]Vý HČ'!I37+'[16]Vý HČ'!I44</f>
        <v>140675.63</v>
      </c>
      <c r="J27" s="18">
        <f>'[16]Vý DČ'!F26+'[16]Vý DČ'!F27+'[16]Vý DČ'!F28+'[16]Vý DČ'!F29+'[16]Vý DČ'!F30+'[16]Vý DČ'!F36+'[16]Vý DČ'!F39</f>
        <v>1650</v>
      </c>
      <c r="K27" s="18">
        <f>'[16]Vý DČ'!G26+'[16]Vý DČ'!G27+'[16]Vý DČ'!G28+'[16]Vý DČ'!G29+'[16]Vý DČ'!G30+'[16]Vý DČ'!G36+'[16]Vý DČ'!G39</f>
        <v>505637.73</v>
      </c>
      <c r="L27" s="18">
        <f>'[16]Vý DČ'!H26+'[16]Vý DČ'!H27+'[16]Vý DČ'!H28+'[16]Vý DČ'!H29+'[16]Vý DČ'!H30+'[16]Vý DČ'!H36+'[16]Vý DČ'!H39</f>
        <v>338652.86</v>
      </c>
      <c r="M27" s="98">
        <f>IF(K27=0,"-",L27/K27)</f>
        <v>0.66975393628161406</v>
      </c>
      <c r="N27" s="18">
        <f>'[16]Vý DČ'!I26+'[16]Vý DČ'!I27+'[16]Vý DČ'!I28+'[16]Vý DČ'!I29+'[16]Vý DČ'!I30+'[16]Vý DČ'!I36+'[16]Vý DČ'!I39</f>
        <v>1519.58</v>
      </c>
    </row>
    <row r="28" spans="1:14" ht="15.75" customHeight="1" x14ac:dyDescent="0.25">
      <c r="A28" s="13" t="s">
        <v>21</v>
      </c>
      <c r="B28" s="12"/>
      <c r="C28" s="12"/>
      <c r="D28" s="12"/>
      <c r="E28" s="96">
        <f>E24+E25+E27</f>
        <v>16456773</v>
      </c>
      <c r="F28" s="96">
        <f>F24+F25+F27</f>
        <v>22302986.370000001</v>
      </c>
      <c r="G28" s="96">
        <f>G24+G25+G27</f>
        <v>11866536.640000001</v>
      </c>
      <c r="H28" s="97">
        <f>IF(F28=0,"-",G28/F28)</f>
        <v>0.53206043545638415</v>
      </c>
      <c r="I28" s="96">
        <f>I24+I25+I27</f>
        <v>9182310.6300000008</v>
      </c>
      <c r="J28" s="18">
        <f>J24+J25+J27</f>
        <v>10531650</v>
      </c>
      <c r="K28" s="18">
        <f>K24+K25+K27</f>
        <v>12651999.67</v>
      </c>
      <c r="L28" s="18">
        <f>L24+L25+L27</f>
        <v>6208797.1600000011</v>
      </c>
      <c r="M28" s="98">
        <f>IF(K28=0,"-",L28/K28)</f>
        <v>0.49073643075743151</v>
      </c>
      <c r="N28" s="18">
        <f>N24+N25+N27</f>
        <v>539349.57999999996</v>
      </c>
    </row>
    <row r="29" spans="1:14" ht="15.75" customHeight="1" x14ac:dyDescent="0.25">
      <c r="A29" s="13"/>
      <c r="B29" s="12"/>
      <c r="C29" s="12"/>
      <c r="D29" s="12"/>
      <c r="E29" s="12"/>
      <c r="F29" s="12"/>
      <c r="G29" s="12"/>
      <c r="H29" s="99"/>
      <c r="I29" s="12"/>
      <c r="J29" s="24"/>
      <c r="K29" s="24"/>
      <c r="L29" s="24"/>
      <c r="M29" s="102"/>
    </row>
    <row r="30" spans="1:14" ht="15.75" customHeight="1" x14ac:dyDescent="0.25">
      <c r="A30" s="14" t="s">
        <v>40</v>
      </c>
      <c r="B30" s="12"/>
      <c r="C30" s="12"/>
      <c r="D30" s="12"/>
      <c r="E30" s="96">
        <f>E28-E22</f>
        <v>0</v>
      </c>
      <c r="F30" s="96">
        <f t="shared" ref="F30:N30" si="2">F28-F22</f>
        <v>0</v>
      </c>
      <c r="G30" s="96">
        <f t="shared" si="2"/>
        <v>1815384.2800000012</v>
      </c>
      <c r="H30" s="97" t="str">
        <f>IF(F30=0,"-",G30/F30)</f>
        <v>-</v>
      </c>
      <c r="I30" s="96">
        <f t="shared" si="2"/>
        <v>558424.23000000045</v>
      </c>
      <c r="J30" s="18">
        <f t="shared" si="2"/>
        <v>2900</v>
      </c>
      <c r="K30" s="18">
        <f t="shared" si="2"/>
        <v>2900</v>
      </c>
      <c r="L30" s="18">
        <f t="shared" si="2"/>
        <v>-402038.76999999862</v>
      </c>
      <c r="M30" s="98">
        <f>IF(K30=0,"-",L30/K30)</f>
        <v>-138.63405862068919</v>
      </c>
      <c r="N30" s="18">
        <f t="shared" si="2"/>
        <v>1695.0799999999581</v>
      </c>
    </row>
    <row r="31" spans="1:14" ht="15.75" customHeight="1" x14ac:dyDescent="0.25">
      <c r="A31" s="13"/>
      <c r="B31" s="12"/>
      <c r="C31" s="12"/>
      <c r="D31" s="12"/>
      <c r="E31" s="12"/>
      <c r="F31" s="12"/>
      <c r="G31" s="12"/>
      <c r="H31" s="12"/>
      <c r="I31" s="12"/>
      <c r="J31" s="24"/>
      <c r="K31" s="24"/>
      <c r="L31" s="24"/>
      <c r="M31" s="24"/>
    </row>
    <row r="32" spans="1:14" ht="15.75" customHeight="1" x14ac:dyDescent="0.25">
      <c r="A32" s="17"/>
      <c r="B32" s="12"/>
      <c r="C32" s="12"/>
      <c r="D32" s="25"/>
      <c r="E32" s="25"/>
      <c r="F32" s="11"/>
      <c r="G32" s="26"/>
      <c r="H32" s="26"/>
      <c r="I32" s="26"/>
      <c r="J32" s="11"/>
      <c r="K32" s="11"/>
      <c r="L32" s="11"/>
      <c r="M32" s="11"/>
    </row>
  </sheetData>
  <mergeCells count="21">
    <mergeCell ref="E6:G6"/>
    <mergeCell ref="E7:M7"/>
    <mergeCell ref="A2:D2"/>
    <mergeCell ref="E2:M2"/>
    <mergeCell ref="E3:M3"/>
    <mergeCell ref="E4:K4"/>
    <mergeCell ref="E5:M5"/>
    <mergeCell ref="J8:K8"/>
    <mergeCell ref="L8:N8"/>
    <mergeCell ref="E10:I10"/>
    <mergeCell ref="J10:N10"/>
    <mergeCell ref="D20:D21"/>
    <mergeCell ref="E20:E21"/>
    <mergeCell ref="F20:F21"/>
    <mergeCell ref="G20:G21"/>
    <mergeCell ref="I20:I21"/>
    <mergeCell ref="J20:J21"/>
    <mergeCell ref="K20:K21"/>
    <mergeCell ref="L20:L21"/>
    <mergeCell ref="M20:M21"/>
    <mergeCell ref="N20:N21"/>
  </mergeCells>
  <conditionalFormatting sqref="J29 J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0" firstPageNumber="172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workbookViewId="0">
      <selection activeCell="U29" sqref="U2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140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140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140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140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140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140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140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140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140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140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140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140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140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140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140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140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140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140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140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140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140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140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140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140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140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140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140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140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140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140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140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140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140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140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140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140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140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140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140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140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140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140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140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140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140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140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140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140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140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140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140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140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140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140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140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140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140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140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140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140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140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140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140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140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1" t="s">
        <v>1</v>
      </c>
      <c r="B1" s="2"/>
      <c r="C1" s="2"/>
      <c r="D1" s="2"/>
      <c r="E1" s="3"/>
      <c r="F1" s="3"/>
      <c r="G1" s="3"/>
      <c r="H1" s="3"/>
      <c r="I1" s="3"/>
      <c r="J1" s="3"/>
      <c r="K1" s="3"/>
      <c r="L1" s="4"/>
      <c r="M1" s="4"/>
      <c r="N1" t="s">
        <v>30</v>
      </c>
    </row>
    <row r="2" spans="1:14" ht="15.75" customHeight="1" x14ac:dyDescent="0.25">
      <c r="A2" s="136" t="s">
        <v>2</v>
      </c>
      <c r="B2" s="136"/>
      <c r="C2" s="136"/>
      <c r="D2" s="136"/>
      <c r="E2" s="137" t="str">
        <f>[17]Úvod.str!C3</f>
        <v>Městská knihovna Prostějov, příspěvková organizace</v>
      </c>
      <c r="F2" s="138"/>
      <c r="G2" s="138"/>
      <c r="H2" s="138"/>
      <c r="I2" s="138"/>
      <c r="J2" s="138"/>
      <c r="K2" s="138"/>
      <c r="L2" s="138"/>
      <c r="M2" s="138"/>
    </row>
    <row r="3" spans="1:14" ht="15.75" customHeight="1" x14ac:dyDescent="0.25">
      <c r="A3" s="46"/>
      <c r="B3" s="46"/>
      <c r="C3" s="46"/>
      <c r="D3" s="46"/>
      <c r="E3" s="139"/>
      <c r="F3" s="139"/>
      <c r="G3" s="139"/>
      <c r="H3" s="139"/>
      <c r="I3" s="139"/>
      <c r="J3" s="139"/>
      <c r="K3" s="139"/>
      <c r="L3" s="139"/>
      <c r="M3" s="139"/>
    </row>
    <row r="4" spans="1:14" ht="15.75" customHeight="1" x14ac:dyDescent="0.25">
      <c r="A4" s="5" t="s">
        <v>3</v>
      </c>
      <c r="B4" s="3"/>
      <c r="C4" s="3"/>
      <c r="D4" s="3"/>
      <c r="E4" s="140" t="str">
        <f>[17]Úvod.str!C4</f>
        <v>Skálovo nám. 6, 796 01  Prostějov</v>
      </c>
      <c r="F4" s="140"/>
      <c r="G4" s="140"/>
      <c r="H4" s="140"/>
      <c r="I4" s="140"/>
      <c r="J4" s="140"/>
      <c r="K4" s="140"/>
      <c r="L4" s="6"/>
      <c r="M4" s="3"/>
    </row>
    <row r="5" spans="1:14" ht="15.75" customHeight="1" x14ac:dyDescent="0.25">
      <c r="A5" s="5"/>
      <c r="B5" s="3"/>
      <c r="C5" s="3"/>
      <c r="D5" s="3"/>
      <c r="E5" s="139"/>
      <c r="F5" s="139"/>
      <c r="G5" s="139"/>
      <c r="H5" s="139"/>
      <c r="I5" s="139"/>
      <c r="J5" s="139"/>
      <c r="K5" s="139"/>
      <c r="L5" s="139"/>
      <c r="M5" s="139"/>
    </row>
    <row r="6" spans="1:14" ht="15.75" customHeight="1" x14ac:dyDescent="0.25">
      <c r="A6" s="5" t="s">
        <v>4</v>
      </c>
      <c r="B6" s="3"/>
      <c r="C6" s="3"/>
      <c r="D6" s="3"/>
      <c r="E6" s="140">
        <f>[17]Úvod.str!C5</f>
        <v>67008976</v>
      </c>
      <c r="F6" s="140"/>
      <c r="G6" s="140"/>
      <c r="H6" s="47"/>
      <c r="I6" s="47"/>
      <c r="J6" s="7"/>
      <c r="K6" s="47"/>
      <c r="L6" s="6"/>
      <c r="M6" s="3"/>
    </row>
    <row r="7" spans="1:14" ht="15.75" customHeight="1" x14ac:dyDescent="0.25">
      <c r="A7" s="5"/>
      <c r="B7" s="3"/>
      <c r="C7" s="3"/>
      <c r="D7" s="3"/>
      <c r="E7" s="139"/>
      <c r="F7" s="139"/>
      <c r="G7" s="139"/>
      <c r="H7" s="139"/>
      <c r="I7" s="139"/>
      <c r="J7" s="139"/>
      <c r="K7" s="139"/>
      <c r="L7" s="139"/>
      <c r="M7" s="139"/>
    </row>
    <row r="8" spans="1:14" ht="15.75" customHeight="1" x14ac:dyDescent="0.25">
      <c r="A8" s="3"/>
      <c r="B8" s="3"/>
      <c r="C8" s="3"/>
      <c r="D8" s="3"/>
      <c r="E8" s="3"/>
      <c r="F8" s="3"/>
      <c r="G8" s="3"/>
      <c r="H8" s="3"/>
      <c r="I8" s="3"/>
      <c r="J8" s="141"/>
      <c r="K8" s="141"/>
      <c r="L8" s="142" t="s">
        <v>5</v>
      </c>
      <c r="M8" s="143"/>
      <c r="N8" s="143"/>
    </row>
    <row r="9" spans="1:14" ht="15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93"/>
      <c r="K9" s="93"/>
      <c r="L9" s="3"/>
      <c r="M9" s="3"/>
    </row>
    <row r="10" spans="1:14" ht="15.75" customHeight="1" x14ac:dyDescent="0.25">
      <c r="A10" s="3"/>
      <c r="B10" s="3"/>
      <c r="C10" s="3"/>
      <c r="D10" s="3"/>
      <c r="E10" s="144" t="s">
        <v>31</v>
      </c>
      <c r="F10" s="145"/>
      <c r="G10" s="145"/>
      <c r="H10" s="145"/>
      <c r="I10" s="145"/>
      <c r="J10" s="146" t="s">
        <v>32</v>
      </c>
      <c r="K10" s="147"/>
      <c r="L10" s="147"/>
      <c r="M10" s="147"/>
      <c r="N10" s="147"/>
    </row>
    <row r="11" spans="1:14" ht="15.75" customHeight="1" x14ac:dyDescent="0.25">
      <c r="A11" s="6" t="s">
        <v>33</v>
      </c>
      <c r="B11" s="3"/>
      <c r="C11" s="3"/>
      <c r="D11" s="3"/>
      <c r="E11" s="8" t="s">
        <v>6</v>
      </c>
      <c r="F11" s="8" t="s">
        <v>7</v>
      </c>
      <c r="G11" s="9" t="s">
        <v>0</v>
      </c>
      <c r="H11" s="10" t="s">
        <v>34</v>
      </c>
      <c r="I11" s="10" t="s">
        <v>35</v>
      </c>
      <c r="J11" s="94" t="s">
        <v>6</v>
      </c>
      <c r="K11" s="94" t="s">
        <v>7</v>
      </c>
      <c r="L11" s="94" t="s">
        <v>0</v>
      </c>
      <c r="M11" s="10" t="s">
        <v>34</v>
      </c>
      <c r="N11" s="94" t="s">
        <v>35</v>
      </c>
    </row>
    <row r="12" spans="1:14" ht="15.75" customHeight="1" x14ac:dyDescent="0.25">
      <c r="A12" s="11"/>
      <c r="B12" s="11"/>
      <c r="C12" s="11"/>
      <c r="D12" s="11"/>
      <c r="E12" s="8" t="s">
        <v>8</v>
      </c>
      <c r="F12" s="8" t="s">
        <v>8</v>
      </c>
      <c r="G12" s="9" t="s">
        <v>9</v>
      </c>
      <c r="H12" s="10" t="s">
        <v>36</v>
      </c>
      <c r="I12" s="10" t="s">
        <v>37</v>
      </c>
      <c r="J12" s="94" t="s">
        <v>8</v>
      </c>
      <c r="K12" s="94" t="s">
        <v>8</v>
      </c>
      <c r="L12" s="94" t="s">
        <v>9</v>
      </c>
      <c r="M12" s="10" t="s">
        <v>36</v>
      </c>
      <c r="N12" s="94" t="s">
        <v>37</v>
      </c>
    </row>
    <row r="13" spans="1:14" ht="15.75" customHeight="1" x14ac:dyDescent="0.25">
      <c r="A13" s="11"/>
      <c r="B13" s="11"/>
      <c r="C13" s="11"/>
      <c r="D13" s="11"/>
      <c r="E13" s="8" t="s">
        <v>10</v>
      </c>
      <c r="F13" s="8" t="s">
        <v>10</v>
      </c>
      <c r="G13" s="4"/>
      <c r="H13" s="95" t="s">
        <v>38</v>
      </c>
      <c r="I13" s="95" t="s">
        <v>39</v>
      </c>
      <c r="J13" s="94" t="s">
        <v>10</v>
      </c>
      <c r="K13" s="94" t="s">
        <v>10</v>
      </c>
      <c r="L13" s="94"/>
      <c r="M13" s="95" t="s">
        <v>38</v>
      </c>
      <c r="N13" s="94" t="s">
        <v>39</v>
      </c>
    </row>
    <row r="14" spans="1:14" ht="15.75" customHeight="1" x14ac:dyDescent="0.25">
      <c r="A14" s="12"/>
      <c r="B14" s="12"/>
      <c r="C14" s="3"/>
      <c r="D14" s="12"/>
      <c r="E14" s="13"/>
      <c r="F14" s="13"/>
      <c r="G14" s="11"/>
      <c r="H14" s="11"/>
      <c r="I14" s="11"/>
      <c r="J14" s="11"/>
      <c r="K14" s="11"/>
      <c r="L14" s="3"/>
      <c r="M14" s="48"/>
    </row>
    <row r="15" spans="1:14" ht="15.75" customHeight="1" x14ac:dyDescent="0.25">
      <c r="A15" s="14" t="s">
        <v>11</v>
      </c>
      <c r="B15" s="14"/>
      <c r="C15" s="2"/>
      <c r="D15" s="12"/>
      <c r="E15" s="13"/>
      <c r="F15" s="13"/>
      <c r="G15" s="11"/>
      <c r="H15" s="11"/>
      <c r="I15" s="11"/>
      <c r="J15" s="11"/>
      <c r="K15" s="11"/>
      <c r="L15" s="15"/>
      <c r="M15" s="16"/>
    </row>
    <row r="16" spans="1:14" ht="15.75" customHeight="1" x14ac:dyDescent="0.25">
      <c r="A16" s="11" t="s">
        <v>12</v>
      </c>
      <c r="B16" s="11"/>
      <c r="C16" s="11"/>
      <c r="D16" s="17" t="s">
        <v>13</v>
      </c>
      <c r="E16" s="96">
        <f>'[17]Ná HČ'!F7+'[17]Ná HČ'!F28+'[17]Ná HČ'!F34</f>
        <v>2250000</v>
      </c>
      <c r="F16" s="96">
        <f>'[17]Ná HČ'!G7+'[17]Ná HČ'!G28+'[17]Ná HČ'!G34</f>
        <v>2250000</v>
      </c>
      <c r="G16" s="96">
        <f>'[17]Ná HČ'!H7+'[17]Ná HČ'!H28+'[17]Ná HČ'!H34</f>
        <v>951558.96000000008</v>
      </c>
      <c r="H16" s="97">
        <f>IF(F16=0,"-",G16/F16)</f>
        <v>0.42291509333333338</v>
      </c>
      <c r="I16" s="96">
        <f>'[17]Ná HČ'!I7+'[17]Ná HČ'!I28+'[17]Ná HČ'!I34</f>
        <v>898947.1100000001</v>
      </c>
      <c r="J16" s="18">
        <f>'[17]Ná DČ'!F7+'[17]Ná DČ'!F21+'[17]Ná DČ'!F27</f>
        <v>0</v>
      </c>
      <c r="K16" s="18">
        <f>'[17]Ná DČ'!G7+'[17]Ná DČ'!G21+'[17]Ná DČ'!G27</f>
        <v>0</v>
      </c>
      <c r="L16" s="18">
        <f>'[17]Ná DČ'!H7+'[17]Ná DČ'!H21+'[17]Ná DČ'!H27</f>
        <v>0</v>
      </c>
      <c r="M16" s="98" t="str">
        <f>IF(K16=0,"-",L16/K16)</f>
        <v>-</v>
      </c>
      <c r="N16" s="18">
        <f>'[17]Ná DČ'!I7+'[17]Ná DČ'!I21+'[17]Ná DČ'!I27</f>
        <v>0</v>
      </c>
    </row>
    <row r="17" spans="1:14" ht="15.75" customHeight="1" x14ac:dyDescent="0.25">
      <c r="A17" s="11" t="s">
        <v>14</v>
      </c>
      <c r="B17" s="11"/>
      <c r="C17" s="11"/>
      <c r="D17" s="17" t="s">
        <v>15</v>
      </c>
      <c r="E17" s="96">
        <f>'[17]Ná HČ'!F35+'[17]Ná HČ'!F41+'[17]Ná HČ'!F45+'[17]Ná HČ'!F46</f>
        <v>1097000</v>
      </c>
      <c r="F17" s="96">
        <f>'[17]Ná HČ'!G35+'[17]Ná HČ'!G41+'[17]Ná HČ'!G45+'[17]Ná HČ'!G46</f>
        <v>1464400</v>
      </c>
      <c r="G17" s="96">
        <f>'[17]Ná HČ'!H35+'[17]Ná HČ'!H41+'[17]Ná HČ'!H45+'[17]Ná HČ'!H46</f>
        <v>472381.19999999995</v>
      </c>
      <c r="H17" s="97">
        <f t="shared" ref="H17:H22" si="0">IF(F17=0,"-",G17/F17)</f>
        <v>0.32257661841027041</v>
      </c>
      <c r="I17" s="96">
        <f>'[17]Ná HČ'!I35+'[17]Ná HČ'!I41+'[17]Ná HČ'!I45+'[17]Ná HČ'!I46</f>
        <v>404937.39</v>
      </c>
      <c r="J17" s="18">
        <f>'[17]Ná DČ'!F28+'[17]Ná DČ'!F34+'[17]Ná DČ'!F38+'[17]Ná DČ'!F39</f>
        <v>0</v>
      </c>
      <c r="K17" s="18">
        <f>'[17]Ná DČ'!G28+'[17]Ná DČ'!G34+'[17]Ná DČ'!G38+'[17]Ná DČ'!G39</f>
        <v>0</v>
      </c>
      <c r="L17" s="18">
        <f>'[17]Ná DČ'!H28+'[17]Ná DČ'!H34+'[17]Ná DČ'!H38+'[17]Ná DČ'!H39</f>
        <v>0</v>
      </c>
      <c r="M17" s="98" t="str">
        <f t="shared" ref="M17:M22" si="1">IF(K17=0,"-",L17/K17)</f>
        <v>-</v>
      </c>
      <c r="N17" s="18">
        <f>'[17]Ná DČ'!I28+'[17]Ná DČ'!I34+'[17]Ná DČ'!I38+'[17]Ná DČ'!I39</f>
        <v>0</v>
      </c>
    </row>
    <row r="18" spans="1:14" ht="15.75" customHeight="1" x14ac:dyDescent="0.25">
      <c r="A18" s="11" t="s">
        <v>16</v>
      </c>
      <c r="B18" s="11"/>
      <c r="C18" s="11"/>
      <c r="D18" s="17" t="s">
        <v>17</v>
      </c>
      <c r="E18" s="96">
        <f>'[17]Ná HČ'!F71+'[17]Ná HČ'!F78+'[17]Ná HČ'!F81+'[17]Ná HČ'!F82+'[17]Ná HČ'!F87</f>
        <v>9941000</v>
      </c>
      <c r="F18" s="96">
        <f>'[17]Ná HČ'!G71+'[17]Ná HČ'!G78+'[17]Ná HČ'!G81+'[17]Ná HČ'!G82+'[17]Ná HČ'!G87</f>
        <v>9941000</v>
      </c>
      <c r="G18" s="96">
        <f>'[17]Ná HČ'!H71+'[17]Ná HČ'!H78+'[17]Ná HČ'!H81+'[17]Ná HČ'!H82+'[17]Ná HČ'!H87</f>
        <v>4684239</v>
      </c>
      <c r="H18" s="97">
        <f t="shared" si="0"/>
        <v>0.47120400362136605</v>
      </c>
      <c r="I18" s="96">
        <f>'[17]Ná HČ'!I71+'[17]Ná HČ'!I78+'[17]Ná HČ'!I81+'[17]Ná HČ'!I82+'[17]Ná HČ'!I87</f>
        <v>4667727</v>
      </c>
      <c r="J18" s="18">
        <f>'[17]Ná DČ'!F63+'[17]Ná DČ'!F68+'[17]Ná DČ'!F71+'[17]Ná DČ'!F72+'[17]Ná DČ'!F77</f>
        <v>0</v>
      </c>
      <c r="K18" s="18">
        <f>'[17]Ná DČ'!G63+'[17]Ná DČ'!G68+'[17]Ná DČ'!G71+'[17]Ná DČ'!G72+'[17]Ná DČ'!G77</f>
        <v>0</v>
      </c>
      <c r="L18" s="18">
        <f>'[17]Ná DČ'!H63+'[17]Ná DČ'!H68+'[17]Ná DČ'!H71+'[17]Ná DČ'!H72+'[17]Ná DČ'!H77</f>
        <v>0</v>
      </c>
      <c r="M18" s="98" t="str">
        <f t="shared" si="1"/>
        <v>-</v>
      </c>
      <c r="N18" s="18">
        <f>'[17]Ná DČ'!I63+'[17]Ná DČ'!I68+'[17]Ná DČ'!I71+'[17]Ná DČ'!I72+'[17]Ná DČ'!I77</f>
        <v>0</v>
      </c>
    </row>
    <row r="19" spans="1:14" ht="15.75" customHeight="1" x14ac:dyDescent="0.25">
      <c r="A19" s="11" t="s">
        <v>18</v>
      </c>
      <c r="B19" s="11"/>
      <c r="C19" s="11"/>
      <c r="D19" s="19">
        <v>551</v>
      </c>
      <c r="E19" s="96">
        <f>'[17]Ná HČ'!F104</f>
        <v>415000</v>
      </c>
      <c r="F19" s="96">
        <f>'[17]Ná HČ'!G104</f>
        <v>415000</v>
      </c>
      <c r="G19" s="96">
        <f>'[17]Ná HČ'!H104</f>
        <v>195708</v>
      </c>
      <c r="H19" s="97">
        <f t="shared" si="0"/>
        <v>0.47158554216867471</v>
      </c>
      <c r="I19" s="96">
        <f>'[17]Ná HČ'!I104</f>
        <v>195708</v>
      </c>
      <c r="J19" s="18">
        <f>'[17]Ná DČ'!F94</f>
        <v>0</v>
      </c>
      <c r="K19" s="18">
        <f>'[17]Ná DČ'!G94</f>
        <v>0</v>
      </c>
      <c r="L19" s="18">
        <f>'[17]Ná DČ'!H94</f>
        <v>0</v>
      </c>
      <c r="M19" s="98" t="str">
        <f t="shared" si="1"/>
        <v>-</v>
      </c>
      <c r="N19" s="18">
        <f>'[17]Ná DČ'!I94</f>
        <v>0</v>
      </c>
    </row>
    <row r="20" spans="1:14" ht="15.75" customHeight="1" x14ac:dyDescent="0.25">
      <c r="A20" s="20" t="s">
        <v>19</v>
      </c>
      <c r="B20" s="20"/>
      <c r="C20" s="11"/>
      <c r="D20" s="133" t="s">
        <v>20</v>
      </c>
      <c r="E20" s="134">
        <f>'[17]Ná HČ'!F88+'[17]Ná HČ'!F92+'[17]Ná HČ'!F93+'[17]Ná HČ'!F94+'[17]Ná HČ'!F95+'[17]Ná HČ'!F96+'[17]Ná HČ'!F97+'[17]Ná HČ'!F98+'[17]Ná HČ'!F107+'[17]Ná HČ'!F108+'[17]Ná HČ'!F119+'[17]Ná HČ'!F120+'[17]Ná HČ'!F123+'[17]Ná HČ'!F124+'[17]Ná HČ'!F125</f>
        <v>77000</v>
      </c>
      <c r="F20" s="134">
        <f>'[17]Ná HČ'!G88+'[17]Ná HČ'!G92+'[17]Ná HČ'!G93+'[17]Ná HČ'!G94+'[17]Ná HČ'!G95+'[17]Ná HČ'!G96+'[17]Ná HČ'!G97+'[17]Ná HČ'!G98+'[17]Ná HČ'!G107+'[17]Ná HČ'!G108+'[17]Ná HČ'!G119+'[17]Ná HČ'!G120+'[17]Ná HČ'!G123+'[17]Ná HČ'!G124+'[17]Ná HČ'!G125</f>
        <v>104000</v>
      </c>
      <c r="G20" s="134">
        <f>'[17]Ná HČ'!H88+'[17]Ná HČ'!H92+'[17]Ná HČ'!H93+'[17]Ná HČ'!H94+'[17]Ná HČ'!H95+'[17]Ná HČ'!H96+'[17]Ná HČ'!H97+'[17]Ná HČ'!H98+'[17]Ná HČ'!H107+'[17]Ná HČ'!H108+'[17]Ná HČ'!H119+'[17]Ná HČ'!H120+'[17]Ná HČ'!H123+'[17]Ná HČ'!H124+'[17]Ná HČ'!H125</f>
        <v>18340.400000000001</v>
      </c>
      <c r="H20" s="97">
        <f t="shared" si="0"/>
        <v>0.17635000000000001</v>
      </c>
      <c r="I20" s="134">
        <f>'[17]Ná HČ'!I88+'[17]Ná HČ'!I92+'[17]Ná HČ'!I93+'[17]Ná HČ'!I94+'[17]Ná HČ'!I95+'[17]Ná HČ'!I96+'[17]Ná HČ'!I97+'[17]Ná HČ'!I98+'[17]Ná HČ'!I107+'[17]Ná HČ'!I108+'[17]Ná HČ'!I119+'[17]Ná HČ'!I120+'[17]Ná HČ'!I123+'[17]Ná HČ'!I124+'[17]Ná HČ'!I125</f>
        <v>20294.349999999999</v>
      </c>
      <c r="J20" s="129">
        <f>'[17]Ná DČ'!F78+'[17]Ná DČ'!F82+'[17]Ná DČ'!F83+'[17]Ná DČ'!F84+'[17]Ná DČ'!F85+'[17]Ná DČ'!F86+'[17]Ná DČ'!F87+'[17]Ná DČ'!F88+'[17]Ná DČ'!F97+'[17]Ná DČ'!F98+'[17]Ná DČ'!F109+'[17]Ná DČ'!F110+'[17]Ná DČ'!F113+'[17]Ná DČ'!F114</f>
        <v>0</v>
      </c>
      <c r="K20" s="129">
        <f>'[17]Ná DČ'!G78+'[17]Ná DČ'!G82+'[17]Ná DČ'!G83+'[17]Ná DČ'!G84+'[17]Ná DČ'!G85+'[17]Ná DČ'!G86+'[17]Ná DČ'!G87+'[17]Ná DČ'!G88+'[17]Ná DČ'!G97+'[17]Ná DČ'!G98+'[17]Ná DČ'!G109+'[17]Ná DČ'!G110+'[17]Ná DČ'!G113+'[17]Ná DČ'!G114</f>
        <v>0</v>
      </c>
      <c r="L20" s="129">
        <f>'[17]Ná DČ'!H78+'[17]Ná DČ'!H82+'[17]Ná DČ'!H83+'[17]Ná DČ'!H84+'[17]Ná DČ'!H85+'[17]Ná DČ'!H86+'[17]Ná DČ'!H87+'[17]Ná DČ'!H88+'[17]Ná DČ'!H97+'[17]Ná DČ'!H98+'[17]Ná DČ'!H109+'[17]Ná DČ'!H110+'[17]Ná DČ'!H113+'[17]Ná DČ'!H114</f>
        <v>0</v>
      </c>
      <c r="M20" s="130" t="str">
        <f t="shared" si="1"/>
        <v>-</v>
      </c>
      <c r="N20" s="131">
        <f>'[17]Ná DČ'!I78+'[17]Ná DČ'!I82+'[17]Ná DČ'!I83+'[17]Ná DČ'!I84+'[17]Ná DČ'!I85+'[17]Ná DČ'!I86+'[17]Ná DČ'!I87+'[17]Ná DČ'!I88+'[17]Ná DČ'!I97+'[17]Ná DČ'!I98+'[17]Ná DČ'!I109+'[17]Ná DČ'!I110+'[17]Ná DČ'!I113+'[17]Ná DČ'!I114</f>
        <v>0</v>
      </c>
    </row>
    <row r="21" spans="1:14" ht="15.75" customHeight="1" x14ac:dyDescent="0.25">
      <c r="A21" s="20"/>
      <c r="B21" s="12"/>
      <c r="C21" s="12"/>
      <c r="D21" s="133"/>
      <c r="E21" s="134"/>
      <c r="F21" s="134"/>
      <c r="G21" s="134"/>
      <c r="H21" s="97" t="str">
        <f t="shared" si="0"/>
        <v>-</v>
      </c>
      <c r="I21" s="135"/>
      <c r="J21" s="129"/>
      <c r="K21" s="129"/>
      <c r="L21" s="129"/>
      <c r="M21" s="130" t="str">
        <f t="shared" si="1"/>
        <v>-</v>
      </c>
      <c r="N21" s="132"/>
    </row>
    <row r="22" spans="1:14" ht="15.75" customHeight="1" x14ac:dyDescent="0.25">
      <c r="A22" s="13" t="s">
        <v>21</v>
      </c>
      <c r="B22" s="11"/>
      <c r="C22" s="11"/>
      <c r="D22" s="11"/>
      <c r="E22" s="96">
        <f>SUM(E16:E21)</f>
        <v>13780000</v>
      </c>
      <c r="F22" s="96">
        <f>SUM(F16:F21)</f>
        <v>14174400</v>
      </c>
      <c r="G22" s="96">
        <f>SUM(G16:G21)</f>
        <v>6322227.5600000005</v>
      </c>
      <c r="H22" s="97">
        <f t="shared" si="0"/>
        <v>0.44603140591488882</v>
      </c>
      <c r="I22" s="96">
        <f>SUM(I16:I21)</f>
        <v>6187613.8499999996</v>
      </c>
      <c r="J22" s="18">
        <f>SUM(J16:J21)</f>
        <v>0</v>
      </c>
      <c r="K22" s="18">
        <f>SUM(K16:K21)</f>
        <v>0</v>
      </c>
      <c r="L22" s="18">
        <f>SUM(L16:L21)</f>
        <v>0</v>
      </c>
      <c r="M22" s="98" t="str">
        <f t="shared" si="1"/>
        <v>-</v>
      </c>
      <c r="N22" s="18">
        <f>SUM(N16:N20)</f>
        <v>0</v>
      </c>
    </row>
    <row r="23" spans="1:14" ht="15.75" customHeight="1" x14ac:dyDescent="0.25">
      <c r="A23" s="14" t="s">
        <v>22</v>
      </c>
      <c r="B23" s="12"/>
      <c r="C23" s="12"/>
      <c r="D23" s="12"/>
      <c r="E23" s="21"/>
      <c r="F23" s="13"/>
      <c r="G23" s="22"/>
      <c r="H23" s="99"/>
      <c r="I23" s="22"/>
      <c r="J23" s="21"/>
      <c r="K23" s="21"/>
      <c r="L23" s="23"/>
      <c r="M23" s="100"/>
    </row>
    <row r="24" spans="1:14" ht="15.75" customHeight="1" x14ac:dyDescent="0.25">
      <c r="A24" s="11" t="s">
        <v>23</v>
      </c>
      <c r="B24" s="11"/>
      <c r="C24" s="11"/>
      <c r="D24" s="19" t="s">
        <v>24</v>
      </c>
      <c r="E24" s="101">
        <f>'[17]Vý HČ'!F7+'[17]Vý HČ'!F8+'[17]Vý HČ'!F19+'[17]Vý HČ'!F24+'[17]Vý HČ'!F25+'[17]Vý HČ'!F26</f>
        <v>516000</v>
      </c>
      <c r="F24" s="96">
        <f>'[17]Vý HČ'!G7+'[17]Vý HČ'!G8+'[17]Vý HČ'!G19+'[17]Vý HČ'!G24+'[17]Vý HČ'!G25+'[17]Vý HČ'!G26</f>
        <v>555400</v>
      </c>
      <c r="G24" s="96">
        <f>'[17]Vý HČ'!H7+'[17]Vý HČ'!H8+'[17]Vý HČ'!H19+'[17]Vý HČ'!H24+'[17]Vý HČ'!H25+'[17]Vý HČ'!H26</f>
        <v>355951</v>
      </c>
      <c r="H24" s="97">
        <f>IF(F24=0,"-",G24/F24)</f>
        <v>0.64089124954987398</v>
      </c>
      <c r="I24" s="96">
        <f>'[17]Vý HČ'!I7+'[17]Vý HČ'!I8+'[17]Vý HČ'!I19+'[17]Vý HČ'!I24+'[17]Vý HČ'!I25+'[17]Vý HČ'!I26</f>
        <v>309925</v>
      </c>
      <c r="J24" s="18">
        <f>'[17]Vý DČ'!F7+'[17]Vý DČ'!F8+'[17]Vý DČ'!F18+'[17]Vý DČ'!F23+'[17]Vý DČ'!F24+'[17]Vý DČ'!F25</f>
        <v>0</v>
      </c>
      <c r="K24" s="18">
        <f>'[17]Vý DČ'!G7+'[17]Vý DČ'!G8+'[17]Vý DČ'!G18+'[17]Vý DČ'!G23+'[17]Vý DČ'!G24+'[17]Vý DČ'!G25</f>
        <v>0</v>
      </c>
      <c r="L24" s="18">
        <f>'[17]Vý DČ'!H7+'[17]Vý DČ'!H8+'[17]Vý DČ'!H18+'[17]Vý DČ'!H23+'[17]Vý DČ'!H24+'[17]Vý DČ'!H25</f>
        <v>0</v>
      </c>
      <c r="M24" s="98" t="str">
        <f>IF(K24=0,"-",L24/K24)</f>
        <v>-</v>
      </c>
      <c r="N24" s="18">
        <f>'[17]Vý DČ'!I7+'[17]Vý DČ'!I8+'[17]Vý DČ'!I18+'[17]Vý DČ'!I23+'[17]Vý DČ'!I24+'[17]Vý DČ'!I25</f>
        <v>0</v>
      </c>
    </row>
    <row r="25" spans="1:14" ht="15.75" customHeight="1" x14ac:dyDescent="0.25">
      <c r="A25" s="11" t="s">
        <v>25</v>
      </c>
      <c r="B25" s="11"/>
      <c r="C25" s="11"/>
      <c r="D25" s="19" t="s">
        <v>26</v>
      </c>
      <c r="E25" s="101">
        <f>'[17]Vý HČ'!F45</f>
        <v>13160000</v>
      </c>
      <c r="F25" s="96">
        <f>'[17]Vý HČ'!G45</f>
        <v>13510000</v>
      </c>
      <c r="G25" s="96">
        <f>'[17]Vý HČ'!H45</f>
        <v>6580000</v>
      </c>
      <c r="H25" s="97">
        <f>IF(F25=0,"-",G25/F25)</f>
        <v>0.48704663212435234</v>
      </c>
      <c r="I25" s="96">
        <f>'[17]Vý HČ'!I45</f>
        <v>6327500</v>
      </c>
      <c r="J25" s="18">
        <f>'[17]Vý DČ'!F40</f>
        <v>0</v>
      </c>
      <c r="K25" s="18">
        <f>'[17]Vý DČ'!G40</f>
        <v>0</v>
      </c>
      <c r="L25" s="18">
        <f>'[17]Vý DČ'!H40</f>
        <v>0</v>
      </c>
      <c r="M25" s="98" t="str">
        <f>IF(K25=0,"-",L25/K25)</f>
        <v>-</v>
      </c>
      <c r="N25" s="18">
        <f>'[17]Vý DČ'!I40</f>
        <v>0</v>
      </c>
    </row>
    <row r="26" spans="1:14" ht="15.75" customHeight="1" x14ac:dyDescent="0.25">
      <c r="A26" s="11"/>
      <c r="B26" s="11"/>
      <c r="C26" s="11"/>
      <c r="D26" s="19" t="s">
        <v>27</v>
      </c>
      <c r="E26" s="96">
        <f>'[17]Vý HČ'!F51</f>
        <v>0</v>
      </c>
      <c r="F26" s="96">
        <f>'[17]Vý HČ'!G51</f>
        <v>0</v>
      </c>
      <c r="G26" s="96">
        <f>'[17]Vý HČ'!H51</f>
        <v>0</v>
      </c>
      <c r="H26" s="97" t="str">
        <f>IF(F26=0,"-",G26/F26)</f>
        <v>-</v>
      </c>
      <c r="I26" s="96">
        <f>'[17]Vý HČ'!I51</f>
        <v>0</v>
      </c>
      <c r="J26" s="18">
        <f>'[17]Vý DČ'!F46</f>
        <v>0</v>
      </c>
      <c r="K26" s="18">
        <f>'[17]Vý DČ'!G46</f>
        <v>0</v>
      </c>
      <c r="L26" s="18">
        <f>'[17]Vý DČ'!H46</f>
        <v>0</v>
      </c>
      <c r="M26" s="98" t="str">
        <f>IF(K26=0,"-",L26/K26)</f>
        <v>-</v>
      </c>
      <c r="N26" s="18">
        <f>'[17]Vý DČ'!I46</f>
        <v>0</v>
      </c>
    </row>
    <row r="27" spans="1:14" ht="15.75" customHeight="1" x14ac:dyDescent="0.25">
      <c r="A27" s="11" t="s">
        <v>28</v>
      </c>
      <c r="B27" s="11"/>
      <c r="C27" s="11"/>
      <c r="D27" s="17" t="s">
        <v>29</v>
      </c>
      <c r="E27" s="96">
        <f>'[17]Vý HČ'!F27+'[17]Vý HČ'!F28+'[17]Vý HČ'!F29+'[17]Vý HČ'!F30+'[17]Vý HČ'!F31+'[17]Vý HČ'!F37+'[17]Vý HČ'!F44</f>
        <v>104000</v>
      </c>
      <c r="F27" s="96">
        <f>'[17]Vý HČ'!G27+'[17]Vý HČ'!G28+'[17]Vý HČ'!G29+'[17]Vý HČ'!G30+'[17]Vý HČ'!G31+'[17]Vý HČ'!G37+'[17]Vý HČ'!G44</f>
        <v>109000</v>
      </c>
      <c r="G27" s="96">
        <f>'[17]Vý HČ'!H27+'[17]Vý HČ'!H28+'[17]Vý HČ'!H29+'[17]Vý HČ'!H30+'[17]Vý HČ'!H31+'[17]Vý HČ'!H37+'[17]Vý HČ'!H44</f>
        <v>67252</v>
      </c>
      <c r="H27" s="97">
        <f>IF(F27=0,"-",G27/F27)</f>
        <v>0.6169908256880734</v>
      </c>
      <c r="I27" s="96">
        <f>'[17]Vý HČ'!I27+'[17]Vý HČ'!I28+'[17]Vý HČ'!I29+'[17]Vý HČ'!I30+'[17]Vý HČ'!I31+'[17]Vý HČ'!I37+'[17]Vý HČ'!I44</f>
        <v>69198</v>
      </c>
      <c r="J27" s="18">
        <f>'[17]Vý DČ'!F26+'[17]Vý DČ'!F27+'[17]Vý DČ'!F28+'[17]Vý DČ'!F29+'[17]Vý DČ'!F30+'[17]Vý DČ'!F36+'[17]Vý DČ'!F39</f>
        <v>0</v>
      </c>
      <c r="K27" s="18">
        <f>'[17]Vý DČ'!G26+'[17]Vý DČ'!G27+'[17]Vý DČ'!G28+'[17]Vý DČ'!G29+'[17]Vý DČ'!G30+'[17]Vý DČ'!G36+'[17]Vý DČ'!G39</f>
        <v>0</v>
      </c>
      <c r="L27" s="18">
        <f>'[17]Vý DČ'!H26+'[17]Vý DČ'!H27+'[17]Vý DČ'!H28+'[17]Vý DČ'!H29+'[17]Vý DČ'!H30+'[17]Vý DČ'!H36+'[17]Vý DČ'!H39</f>
        <v>0</v>
      </c>
      <c r="M27" s="98" t="str">
        <f>IF(K27=0,"-",L27/K27)</f>
        <v>-</v>
      </c>
      <c r="N27" s="18">
        <f>'[17]Vý DČ'!I26+'[17]Vý DČ'!I27+'[17]Vý DČ'!I28+'[17]Vý DČ'!I29+'[17]Vý DČ'!I30+'[17]Vý DČ'!I36+'[17]Vý DČ'!I39</f>
        <v>0</v>
      </c>
    </row>
    <row r="28" spans="1:14" ht="15.75" customHeight="1" x14ac:dyDescent="0.25">
      <c r="A28" s="13" t="s">
        <v>21</v>
      </c>
      <c r="B28" s="12"/>
      <c r="C28" s="12"/>
      <c r="D28" s="12"/>
      <c r="E28" s="96">
        <f>E24+E25+E27</f>
        <v>13780000</v>
      </c>
      <c r="F28" s="96">
        <f>F24+F25+F27</f>
        <v>14174400</v>
      </c>
      <c r="G28" s="96">
        <f>G24+G25+G27</f>
        <v>7003203</v>
      </c>
      <c r="H28" s="97">
        <f>IF(F28=0,"-",G28/F28)</f>
        <v>0.4940740348797833</v>
      </c>
      <c r="I28" s="96">
        <f>I24+I25+I27</f>
        <v>6706623</v>
      </c>
      <c r="J28" s="18">
        <f>J24+J25+J27</f>
        <v>0</v>
      </c>
      <c r="K28" s="18">
        <f>K24+K25+K27</f>
        <v>0</v>
      </c>
      <c r="L28" s="18">
        <f>L24+L25+L27</f>
        <v>0</v>
      </c>
      <c r="M28" s="98" t="str">
        <f>IF(K28=0,"-",L28/K28)</f>
        <v>-</v>
      </c>
      <c r="N28" s="18">
        <f>N24+N25+N27</f>
        <v>0</v>
      </c>
    </row>
    <row r="29" spans="1:14" ht="15.75" customHeight="1" x14ac:dyDescent="0.25">
      <c r="A29" s="13"/>
      <c r="B29" s="12"/>
      <c r="C29" s="12"/>
      <c r="D29" s="12"/>
      <c r="E29" s="12"/>
      <c r="F29" s="12"/>
      <c r="G29" s="12"/>
      <c r="H29" s="99"/>
      <c r="I29" s="12"/>
      <c r="J29" s="24"/>
      <c r="K29" s="24"/>
      <c r="L29" s="24"/>
      <c r="M29" s="102"/>
    </row>
    <row r="30" spans="1:14" ht="15.75" customHeight="1" x14ac:dyDescent="0.25">
      <c r="A30" s="14" t="s">
        <v>40</v>
      </c>
      <c r="B30" s="12"/>
      <c r="C30" s="12"/>
      <c r="D30" s="12"/>
      <c r="E30" s="96">
        <f>E28-E22</f>
        <v>0</v>
      </c>
      <c r="F30" s="96">
        <f t="shared" ref="F30:N30" si="2">F28-F22</f>
        <v>0</v>
      </c>
      <c r="G30" s="96">
        <f t="shared" si="2"/>
        <v>680975.43999999948</v>
      </c>
      <c r="H30" s="97" t="str">
        <f>IF(F30=0,"-",G30/F30)</f>
        <v>-</v>
      </c>
      <c r="I30" s="96">
        <f t="shared" si="2"/>
        <v>519009.15000000037</v>
      </c>
      <c r="J30" s="18">
        <f t="shared" si="2"/>
        <v>0</v>
      </c>
      <c r="K30" s="18">
        <f t="shared" si="2"/>
        <v>0</v>
      </c>
      <c r="L30" s="18">
        <f t="shared" si="2"/>
        <v>0</v>
      </c>
      <c r="M30" s="98" t="str">
        <f>IF(K30=0,"-",L30/K30)</f>
        <v>-</v>
      </c>
      <c r="N30" s="18">
        <f t="shared" si="2"/>
        <v>0</v>
      </c>
    </row>
    <row r="31" spans="1:14" ht="15.75" customHeight="1" x14ac:dyDescent="0.25">
      <c r="A31" s="13"/>
      <c r="B31" s="12"/>
      <c r="C31" s="12"/>
      <c r="D31" s="12"/>
      <c r="E31" s="12"/>
      <c r="F31" s="12"/>
      <c r="G31" s="12"/>
      <c r="H31" s="12"/>
      <c r="I31" s="12"/>
      <c r="J31" s="24"/>
      <c r="K31" s="24"/>
      <c r="L31" s="24"/>
      <c r="M31" s="24"/>
    </row>
    <row r="32" spans="1:14" ht="15.75" customHeight="1" x14ac:dyDescent="0.25">
      <c r="A32" s="17"/>
      <c r="B32" s="12"/>
      <c r="C32" s="12"/>
      <c r="D32" s="25"/>
      <c r="E32" s="25"/>
      <c r="F32" s="11"/>
      <c r="G32" s="26"/>
      <c r="H32" s="26"/>
      <c r="I32" s="26"/>
      <c r="J32" s="11"/>
      <c r="K32" s="11"/>
      <c r="L32" s="11"/>
      <c r="M32" s="11"/>
    </row>
  </sheetData>
  <mergeCells count="21">
    <mergeCell ref="E6:G6"/>
    <mergeCell ref="E7:M7"/>
    <mergeCell ref="A2:D2"/>
    <mergeCell ref="E2:M2"/>
    <mergeCell ref="E3:M3"/>
    <mergeCell ref="E4:K4"/>
    <mergeCell ref="E5:M5"/>
    <mergeCell ref="J8:K8"/>
    <mergeCell ref="L8:N8"/>
    <mergeCell ref="E10:I10"/>
    <mergeCell ref="J10:N10"/>
    <mergeCell ref="D20:D21"/>
    <mergeCell ref="E20:E21"/>
    <mergeCell ref="F20:F21"/>
    <mergeCell ref="G20:G21"/>
    <mergeCell ref="I20:I21"/>
    <mergeCell ref="J20:J21"/>
    <mergeCell ref="K20:K21"/>
    <mergeCell ref="L20:L21"/>
    <mergeCell ref="M20:M21"/>
    <mergeCell ref="N20:N21"/>
  </mergeCells>
  <conditionalFormatting sqref="J29 J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0" firstPageNumber="176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workbookViewId="0">
      <selection activeCell="U29" sqref="U29"/>
    </sheetView>
  </sheetViews>
  <sheetFormatPr defaultColWidth="12.7109375" defaultRowHeight="15.75" customHeight="1" x14ac:dyDescent="0.25"/>
  <cols>
    <col min="1" max="1" width="8" style="53" customWidth="1"/>
    <col min="2" max="2" width="7.7109375" style="53" customWidth="1"/>
    <col min="3" max="3" width="2.7109375" style="53" customWidth="1"/>
    <col min="4" max="4" width="22.140625" style="53" customWidth="1"/>
    <col min="5" max="7" width="12.7109375" style="53" customWidth="1"/>
    <col min="8" max="8" width="12.7109375" style="53"/>
    <col min="9" max="14" width="12.7109375" style="53" customWidth="1"/>
    <col min="15" max="26" width="8" style="53" customWidth="1"/>
    <col min="27" max="16384" width="12.7109375" style="53"/>
  </cols>
  <sheetData>
    <row r="1" spans="1:14" ht="15.75" customHeight="1" x14ac:dyDescent="0.25">
      <c r="A1" s="27" t="s">
        <v>1</v>
      </c>
      <c r="B1" s="28"/>
      <c r="C1" s="28"/>
      <c r="D1" s="28"/>
      <c r="E1" s="29"/>
      <c r="F1" s="29"/>
      <c r="G1" s="29"/>
      <c r="H1" s="29"/>
      <c r="I1" s="29"/>
      <c r="J1" s="29"/>
      <c r="K1" s="29"/>
      <c r="L1" s="30"/>
      <c r="M1" s="30"/>
      <c r="N1" s="106" t="s">
        <v>30</v>
      </c>
    </row>
    <row r="2" spans="1:14" ht="15.75" customHeight="1" x14ac:dyDescent="0.25">
      <c r="A2" s="163" t="s">
        <v>2</v>
      </c>
      <c r="B2" s="151"/>
      <c r="C2" s="151"/>
      <c r="D2" s="151"/>
      <c r="E2" s="164" t="str">
        <f>[18]Úvod.str!C3</f>
        <v>KINO METRO 70 Prostějov, příspěvková organizace</v>
      </c>
      <c r="F2" s="151"/>
      <c r="G2" s="151"/>
      <c r="H2" s="151"/>
      <c r="I2" s="151"/>
      <c r="J2" s="151"/>
      <c r="K2" s="151"/>
      <c r="L2" s="151"/>
      <c r="M2" s="151"/>
    </row>
    <row r="3" spans="1:14" ht="15.75" customHeight="1" x14ac:dyDescent="0.25">
      <c r="A3" s="50"/>
      <c r="B3" s="50"/>
      <c r="C3" s="50"/>
      <c r="D3" s="50"/>
      <c r="E3" s="157"/>
      <c r="F3" s="151"/>
      <c r="G3" s="151"/>
      <c r="H3" s="151"/>
      <c r="I3" s="151"/>
      <c r="J3" s="151"/>
      <c r="K3" s="151"/>
      <c r="L3" s="151"/>
      <c r="M3" s="151"/>
    </row>
    <row r="4" spans="1:14" ht="15.75" customHeight="1" x14ac:dyDescent="0.25">
      <c r="A4" s="50" t="s">
        <v>3</v>
      </c>
      <c r="B4" s="29"/>
      <c r="C4" s="29"/>
      <c r="D4" s="29"/>
      <c r="E4" s="156" t="str">
        <f>[18]Úvod.str!C4</f>
        <v>Školní 3694/1, Prostějov, 79601</v>
      </c>
      <c r="F4" s="151"/>
      <c r="G4" s="151"/>
      <c r="H4" s="151"/>
      <c r="I4" s="151"/>
      <c r="J4" s="151"/>
      <c r="K4" s="151"/>
      <c r="L4" s="31"/>
      <c r="M4" s="29"/>
    </row>
    <row r="5" spans="1:14" ht="15.75" customHeight="1" x14ac:dyDescent="0.25">
      <c r="A5" s="50"/>
      <c r="B5" s="29"/>
      <c r="C5" s="29"/>
      <c r="D5" s="29"/>
      <c r="E5" s="157"/>
      <c r="F5" s="151"/>
      <c r="G5" s="151"/>
      <c r="H5" s="151"/>
      <c r="I5" s="151"/>
      <c r="J5" s="151"/>
      <c r="K5" s="151"/>
      <c r="L5" s="151"/>
      <c r="M5" s="151"/>
    </row>
    <row r="6" spans="1:14" ht="15.75" customHeight="1" x14ac:dyDescent="0.25">
      <c r="A6" s="50" t="s">
        <v>4</v>
      </c>
      <c r="B6" s="29"/>
      <c r="C6" s="29"/>
      <c r="D6" s="29"/>
      <c r="E6" s="156">
        <f>[18]Úvod.str!C5</f>
        <v>5592178</v>
      </c>
      <c r="F6" s="151"/>
      <c r="G6" s="151"/>
      <c r="H6" s="51"/>
      <c r="I6" s="51"/>
      <c r="J6" s="32"/>
      <c r="K6" s="51"/>
      <c r="L6" s="31"/>
      <c r="M6" s="29"/>
    </row>
    <row r="7" spans="1:14" ht="15.75" customHeight="1" x14ac:dyDescent="0.25">
      <c r="A7" s="50"/>
      <c r="B7" s="29"/>
      <c r="C7" s="29"/>
      <c r="D7" s="29"/>
      <c r="E7" s="157"/>
      <c r="F7" s="151"/>
      <c r="G7" s="151"/>
      <c r="H7" s="151"/>
      <c r="I7" s="151"/>
      <c r="J7" s="151"/>
      <c r="K7" s="151"/>
      <c r="L7" s="151"/>
      <c r="M7" s="151"/>
    </row>
    <row r="8" spans="1:14" ht="15.75" customHeight="1" x14ac:dyDescent="0.25">
      <c r="A8" s="29"/>
      <c r="B8" s="29"/>
      <c r="C8" s="29"/>
      <c r="D8" s="29"/>
      <c r="E8" s="29"/>
      <c r="F8" s="29"/>
      <c r="G8" s="29"/>
      <c r="H8" s="29"/>
      <c r="I8" s="29"/>
      <c r="J8" s="158"/>
      <c r="K8" s="159"/>
      <c r="L8" s="160" t="s">
        <v>5</v>
      </c>
      <c r="M8" s="151"/>
      <c r="N8" s="151"/>
    </row>
    <row r="9" spans="1:14" ht="15.75" customHeight="1" x14ac:dyDescent="0.25">
      <c r="A9" s="29"/>
      <c r="B9" s="29"/>
      <c r="C9" s="29"/>
      <c r="D9" s="29"/>
      <c r="E9" s="29"/>
      <c r="F9" s="29"/>
      <c r="G9" s="29"/>
      <c r="H9" s="29"/>
      <c r="I9" s="29"/>
      <c r="J9" s="107"/>
      <c r="K9" s="107"/>
      <c r="L9" s="29"/>
      <c r="M9" s="29"/>
    </row>
    <row r="10" spans="1:14" ht="15.75" customHeight="1" x14ac:dyDescent="0.25">
      <c r="A10" s="29"/>
      <c r="B10" s="29"/>
      <c r="C10" s="29"/>
      <c r="D10" s="29"/>
      <c r="E10" s="161" t="s">
        <v>31</v>
      </c>
      <c r="F10" s="151"/>
      <c r="G10" s="151"/>
      <c r="H10" s="151"/>
      <c r="I10" s="151"/>
      <c r="J10" s="162" t="s">
        <v>32</v>
      </c>
      <c r="K10" s="151"/>
      <c r="L10" s="151"/>
      <c r="M10" s="151"/>
      <c r="N10" s="151"/>
    </row>
    <row r="11" spans="1:14" ht="15.75" customHeight="1" x14ac:dyDescent="0.25">
      <c r="A11" s="31" t="s">
        <v>33</v>
      </c>
      <c r="B11" s="29"/>
      <c r="C11" s="29"/>
      <c r="D11" s="29"/>
      <c r="E11" s="52" t="s">
        <v>6</v>
      </c>
      <c r="F11" s="52" t="s">
        <v>7</v>
      </c>
      <c r="G11" s="30" t="s">
        <v>0</v>
      </c>
      <c r="H11" s="33" t="s">
        <v>34</v>
      </c>
      <c r="I11" s="33" t="s">
        <v>35</v>
      </c>
      <c r="J11" s="108" t="s">
        <v>6</v>
      </c>
      <c r="K11" s="108" t="s">
        <v>7</v>
      </c>
      <c r="L11" s="108" t="s">
        <v>0</v>
      </c>
      <c r="M11" s="33" t="s">
        <v>34</v>
      </c>
      <c r="N11" s="108" t="s">
        <v>35</v>
      </c>
    </row>
    <row r="12" spans="1:14" ht="15.75" customHeight="1" x14ac:dyDescent="0.25">
      <c r="A12" s="29"/>
      <c r="B12" s="29"/>
      <c r="C12" s="29"/>
      <c r="D12" s="29"/>
      <c r="E12" s="52" t="s">
        <v>8</v>
      </c>
      <c r="F12" s="52" t="s">
        <v>8</v>
      </c>
      <c r="G12" s="30" t="s">
        <v>9</v>
      </c>
      <c r="H12" s="33" t="s">
        <v>36</v>
      </c>
      <c r="I12" s="33" t="s">
        <v>37</v>
      </c>
      <c r="J12" s="108" t="s">
        <v>8</v>
      </c>
      <c r="K12" s="108" t="s">
        <v>8</v>
      </c>
      <c r="L12" s="108" t="s">
        <v>9</v>
      </c>
      <c r="M12" s="33" t="s">
        <v>36</v>
      </c>
      <c r="N12" s="108" t="s">
        <v>37</v>
      </c>
    </row>
    <row r="13" spans="1:14" ht="15.75" customHeight="1" x14ac:dyDescent="0.25">
      <c r="A13" s="29"/>
      <c r="B13" s="29"/>
      <c r="C13" s="29"/>
      <c r="D13" s="29"/>
      <c r="E13" s="52" t="s">
        <v>10</v>
      </c>
      <c r="F13" s="52" t="s">
        <v>10</v>
      </c>
      <c r="G13" s="30"/>
      <c r="H13" s="33" t="s">
        <v>38</v>
      </c>
      <c r="I13" s="33" t="s">
        <v>39</v>
      </c>
      <c r="J13" s="108" t="s">
        <v>10</v>
      </c>
      <c r="K13" s="108" t="s">
        <v>10</v>
      </c>
      <c r="L13" s="108"/>
      <c r="M13" s="33" t="s">
        <v>38</v>
      </c>
      <c r="N13" s="108" t="s">
        <v>39</v>
      </c>
    </row>
    <row r="14" spans="1:14" ht="15.75" customHeight="1" x14ac:dyDescent="0.25">
      <c r="A14" s="34"/>
      <c r="B14" s="34"/>
      <c r="C14" s="29"/>
      <c r="D14" s="34"/>
      <c r="E14" s="31"/>
      <c r="F14" s="31"/>
      <c r="G14" s="29"/>
      <c r="H14" s="29"/>
      <c r="I14" s="29"/>
      <c r="J14" s="29"/>
      <c r="K14" s="29"/>
      <c r="L14" s="29"/>
      <c r="M14" s="52"/>
    </row>
    <row r="15" spans="1:14" ht="15.75" customHeight="1" x14ac:dyDescent="0.25">
      <c r="A15" s="50" t="s">
        <v>11</v>
      </c>
      <c r="B15" s="50"/>
      <c r="C15" s="28"/>
      <c r="D15" s="34"/>
      <c r="E15" s="31"/>
      <c r="F15" s="31"/>
      <c r="G15" s="29"/>
      <c r="H15" s="29"/>
      <c r="I15" s="29"/>
      <c r="J15" s="29"/>
      <c r="K15" s="29"/>
      <c r="L15" s="49"/>
      <c r="M15" s="35"/>
    </row>
    <row r="16" spans="1:14" ht="15.75" customHeight="1" x14ac:dyDescent="0.25">
      <c r="A16" s="29" t="s">
        <v>12</v>
      </c>
      <c r="B16" s="29"/>
      <c r="C16" s="29"/>
      <c r="D16" s="36" t="s">
        <v>13</v>
      </c>
      <c r="E16" s="109">
        <f>'[18]Ná HČ'!F7+'[18]Ná HČ'!F19+'[18]Ná HČ'!F23</f>
        <v>1813000</v>
      </c>
      <c r="F16" s="109">
        <f>'[18]Ná HČ'!G7+'[18]Ná HČ'!G19+'[18]Ná HČ'!G23</f>
        <v>1813000</v>
      </c>
      <c r="G16" s="109">
        <f>'[18]Ná HČ'!H7+'[18]Ná HČ'!H19+'[18]Ná HČ'!H23</f>
        <v>699793.34</v>
      </c>
      <c r="H16" s="110">
        <f t="shared" ref="H16:H22" si="0">IF(F16=0,"-",G16/F16)</f>
        <v>0.38598639823496966</v>
      </c>
      <c r="I16" s="109">
        <f>'[18]Ná HČ'!I7+'[18]Ná HČ'!I19+'[18]Ná HČ'!I23</f>
        <v>920486.36</v>
      </c>
      <c r="J16" s="37">
        <f>'[18]Ná DČ'!F7+'[18]Ná DČ'!F21+'[18]Ná DČ'!F25</f>
        <v>1439763</v>
      </c>
      <c r="K16" s="37">
        <f>'[18]Ná DČ'!G7+'[18]Ná DČ'!G21+'[18]Ná DČ'!G25</f>
        <v>1439763</v>
      </c>
      <c r="L16" s="37">
        <f>'[18]Ná DČ'!H7+'[18]Ná DČ'!H21+'[18]Ná DČ'!H25</f>
        <v>441136.82999999996</v>
      </c>
      <c r="M16" s="111">
        <f t="shared" ref="M16:M20" si="1">IF(K16=0,"-",L16/K16)</f>
        <v>0.30639544841755201</v>
      </c>
      <c r="N16" s="37">
        <f>'[18]Ná DČ'!I7+'[18]Ná DČ'!I21+'[18]Ná DČ'!I25</f>
        <v>520712.51000000007</v>
      </c>
    </row>
    <row r="17" spans="1:14" ht="15.75" customHeight="1" x14ac:dyDescent="0.25">
      <c r="A17" s="29" t="s">
        <v>14</v>
      </c>
      <c r="B17" s="29"/>
      <c r="C17" s="29"/>
      <c r="D17" s="36" t="s">
        <v>15</v>
      </c>
      <c r="E17" s="109">
        <f>'[18]Ná HČ'!F24+'[18]Ná HČ'!F30+'[18]Ná HČ'!F34+'[18]Ná HČ'!F35</f>
        <v>5437093</v>
      </c>
      <c r="F17" s="109">
        <f>'[18]Ná HČ'!G24+'[18]Ná HČ'!G30+'[18]Ná HČ'!G34+'[18]Ná HČ'!G35</f>
        <v>5425857</v>
      </c>
      <c r="G17" s="109">
        <f>'[18]Ná HČ'!H24+'[18]Ná HČ'!H30+'[18]Ná HČ'!H34+'[18]Ná HČ'!H35</f>
        <v>2347916.6599999997</v>
      </c>
      <c r="H17" s="110">
        <f t="shared" si="0"/>
        <v>0.43272733874114261</v>
      </c>
      <c r="I17" s="109">
        <f>'[18]Ná HČ'!I24+'[18]Ná HČ'!I30+'[18]Ná HČ'!I34+'[18]Ná HČ'!I35</f>
        <v>2165734.88</v>
      </c>
      <c r="J17" s="37">
        <f>'[18]Ná DČ'!F26+'[18]Ná DČ'!F32+'[18]Ná DČ'!F36+'[18]Ná DČ'!F37</f>
        <v>48800</v>
      </c>
      <c r="K17" s="37">
        <f>'[18]Ná DČ'!G26+'[18]Ná DČ'!G32+'[18]Ná DČ'!G36+'[18]Ná DČ'!G37</f>
        <v>58845</v>
      </c>
      <c r="L17" s="37">
        <f>'[18]Ná DČ'!H26+'[18]Ná DČ'!H32+'[18]Ná DČ'!H36+'[18]Ná DČ'!H37</f>
        <v>25074</v>
      </c>
      <c r="M17" s="111">
        <f t="shared" si="1"/>
        <v>0.42610247259750189</v>
      </c>
      <c r="N17" s="37">
        <f>'[18]Ná DČ'!I26+'[18]Ná DČ'!I32+'[18]Ná DČ'!I36+'[18]Ná DČ'!I37</f>
        <v>6948.76</v>
      </c>
    </row>
    <row r="18" spans="1:14" ht="15.75" customHeight="1" x14ac:dyDescent="0.25">
      <c r="A18" s="29" t="s">
        <v>16</v>
      </c>
      <c r="B18" s="29"/>
      <c r="C18" s="29"/>
      <c r="D18" s="36" t="s">
        <v>17</v>
      </c>
      <c r="E18" s="109">
        <f>'[18]Ná HČ'!F56+'[18]Ná HČ'!F62+'[18]Ná HČ'!F65+'[18]Ná HČ'!F66+'[18]Ná HČ'!F72</f>
        <v>5446000</v>
      </c>
      <c r="F18" s="109">
        <f>'[18]Ná HČ'!G56+'[18]Ná HČ'!G62+'[18]Ná HČ'!G65+'[18]Ná HČ'!G66+'[18]Ná HČ'!G72</f>
        <v>5494000</v>
      </c>
      <c r="G18" s="109">
        <f>'[18]Ná HČ'!H56+'[18]Ná HČ'!H62+'[18]Ná HČ'!H65+'[18]Ná HČ'!H66+'[18]Ná HČ'!H72</f>
        <v>2506458</v>
      </c>
      <c r="H18" s="110">
        <f t="shared" si="0"/>
        <v>0.45621732799417547</v>
      </c>
      <c r="I18" s="109">
        <f>'[18]Ná HČ'!I56+'[18]Ná HČ'!I62+'[18]Ná HČ'!I65+'[18]Ná HČ'!I66+'[18]Ná HČ'!I72</f>
        <v>2121265</v>
      </c>
      <c r="J18" s="37">
        <f>'[18]Ná DČ'!F58+'[18]Ná DČ'!F63+'[18]Ná DČ'!F66+'[18]Ná DČ'!F67+'[18]Ná DČ'!F72</f>
        <v>913900</v>
      </c>
      <c r="K18" s="37">
        <f>'[18]Ná DČ'!G58+'[18]Ná DČ'!G63+'[18]Ná DČ'!G66+'[18]Ná DČ'!G67+'[18]Ná DČ'!G72</f>
        <v>993900</v>
      </c>
      <c r="L18" s="37">
        <f>'[18]Ná DČ'!H58+'[18]Ná DČ'!H63+'[18]Ná DČ'!H66+'[18]Ná DČ'!H67+'[18]Ná DČ'!H72</f>
        <v>451787</v>
      </c>
      <c r="M18" s="111">
        <f t="shared" si="1"/>
        <v>0.45455981487071134</v>
      </c>
      <c r="N18" s="37">
        <f>'[18]Ná DČ'!I58+'[18]Ná DČ'!I63+'[18]Ná DČ'!I66+'[18]Ná DČ'!I67+'[18]Ná DČ'!I72</f>
        <v>300953</v>
      </c>
    </row>
    <row r="19" spans="1:14" ht="15.75" customHeight="1" x14ac:dyDescent="0.25">
      <c r="A19" s="29" t="s">
        <v>18</v>
      </c>
      <c r="B19" s="29"/>
      <c r="C19" s="29"/>
      <c r="D19" s="39">
        <v>551</v>
      </c>
      <c r="E19" s="109">
        <f>'[18]Ná HČ'!F89</f>
        <v>1592907</v>
      </c>
      <c r="F19" s="109">
        <f>'[18]Ná HČ'!G89</f>
        <v>1592907</v>
      </c>
      <c r="G19" s="109">
        <f>'[18]Ná HČ'!H89</f>
        <v>804608</v>
      </c>
      <c r="H19" s="110">
        <f t="shared" si="0"/>
        <v>0.5051192568053251</v>
      </c>
      <c r="I19" s="109">
        <f>'[18]Ná HČ'!I89</f>
        <v>517430</v>
      </c>
      <c r="J19" s="37">
        <f>'[18]Ná DČ'!F89</f>
        <v>127237</v>
      </c>
      <c r="K19" s="37">
        <f>'[18]Ná DČ'!G89</f>
        <v>127237</v>
      </c>
      <c r="L19" s="37">
        <f>'[18]Ná DČ'!H89</f>
        <v>63612</v>
      </c>
      <c r="M19" s="111">
        <f t="shared" si="1"/>
        <v>0.49994891423092341</v>
      </c>
      <c r="N19" s="37">
        <f>'[18]Ná DČ'!I89</f>
        <v>66954</v>
      </c>
    </row>
    <row r="20" spans="1:14" ht="15.75" customHeight="1" x14ac:dyDescent="0.25">
      <c r="A20" s="40" t="s">
        <v>19</v>
      </c>
      <c r="B20" s="40"/>
      <c r="C20" s="29"/>
      <c r="D20" s="154" t="s">
        <v>20</v>
      </c>
      <c r="E20" s="155">
        <f>'[18]Ná HČ'!F73+'[18]Ná HČ'!F77+'[18]Ná HČ'!F78+'[18]Ná HČ'!F79+'[18]Ná HČ'!F80+'[18]Ná HČ'!F81+'[18]Ná HČ'!F82+'[18]Ná HČ'!F83+'[18]Ná HČ'!F92+'[18]Ná HČ'!F93+'[18]Ná HČ'!F104+'[18]Ná HČ'!F105+'[18]Ná HČ'!F108+'[18]Ná HČ'!F109+'[18]Ná HČ'!F110</f>
        <v>11000</v>
      </c>
      <c r="F20" s="155">
        <f>'[18]Ná HČ'!G73+'[18]Ná HČ'!G77+'[18]Ná HČ'!G78+'[18]Ná HČ'!G79+'[18]Ná HČ'!G80+'[18]Ná HČ'!G81+'[18]Ná HČ'!G82+'[18]Ná HČ'!G83+'[18]Ná HČ'!G92+'[18]Ná HČ'!G93+'[18]Ná HČ'!G104+'[18]Ná HČ'!G105+'[18]Ná HČ'!G108+'[18]Ná HČ'!G109+'[18]Ná HČ'!G110</f>
        <v>36995</v>
      </c>
      <c r="G20" s="155">
        <f>'[18]Ná HČ'!H73+'[18]Ná HČ'!H77+'[18]Ná HČ'!H78+'[18]Ná HČ'!H79+'[18]Ná HČ'!H80+'[18]Ná HČ'!H81+'[18]Ná HČ'!H82+'[18]Ná HČ'!H83+'[18]Ná HČ'!H92+'[18]Ná HČ'!H93+'[18]Ná HČ'!H104+'[18]Ná HČ'!H105+'[18]Ná HČ'!H108+'[18]Ná HČ'!H109+'[18]Ná HČ'!H110</f>
        <v>34429.829999999994</v>
      </c>
      <c r="H20" s="110">
        <f t="shared" si="0"/>
        <v>0.93066171104203255</v>
      </c>
      <c r="I20" s="155">
        <f>'[18]Ná HČ'!I73+'[18]Ná HČ'!I77+'[18]Ná HČ'!I78+'[18]Ná HČ'!I79+'[18]Ná HČ'!I80+'[18]Ná HČ'!I81+'[18]Ná HČ'!I82+'[18]Ná HČ'!I83+'[18]Ná HČ'!I92+'[18]Ná HČ'!I93+'[18]Ná HČ'!I104+'[18]Ná HČ'!I105+'[18]Ná HČ'!I108+'[18]Ná HČ'!I109+'[18]Ná HČ'!I110</f>
        <v>37646.53</v>
      </c>
      <c r="J20" s="150">
        <f>'[18]Ná DČ'!F73+'[18]Ná DČ'!F77+'[18]Ná DČ'!F78+'[18]Ná DČ'!F79+'[18]Ná DČ'!F80+'[18]Ná DČ'!F81+'[18]Ná DČ'!F82+'[18]Ná DČ'!F83+'[18]Ná DČ'!F92+'[18]Ná DČ'!F93+'[18]Ná DČ'!F104+'[18]Ná DČ'!F105+'[18]Ná DČ'!F108+'[18]Ná DČ'!F109</f>
        <v>0</v>
      </c>
      <c r="K20" s="150">
        <f>'[18]Ná DČ'!G73+'[18]Ná DČ'!G77+'[18]Ná DČ'!G78+'[18]Ná DČ'!G79+'[18]Ná DČ'!G80+'[18]Ná DČ'!G81+'[18]Ná DČ'!G82+'[18]Ná DČ'!G83+'[18]Ná DČ'!G92+'[18]Ná DČ'!G93+'[18]Ná DČ'!G104+'[18]Ná DČ'!G105+'[18]Ná DČ'!G108+'[18]Ná DČ'!G109</f>
        <v>0</v>
      </c>
      <c r="L20" s="150">
        <f>'[18]Ná DČ'!H73+'[18]Ná DČ'!H77+'[18]Ná DČ'!H78+'[18]Ná DČ'!H79+'[18]Ná DČ'!H80+'[18]Ná DČ'!H81+'[18]Ná DČ'!H82+'[18]Ná DČ'!H83+'[18]Ná DČ'!H92+'[18]Ná DČ'!H93+'[18]Ná DČ'!H104+'[18]Ná DČ'!H105+'[18]Ná DČ'!H108+'[18]Ná DČ'!H109</f>
        <v>2.35</v>
      </c>
      <c r="M20" s="152" t="str">
        <f t="shared" si="1"/>
        <v>-</v>
      </c>
      <c r="N20" s="153">
        <f>'[18]Ná DČ'!I73+'[18]Ná DČ'!I77+'[18]Ná DČ'!I78+'[18]Ná DČ'!I79+'[18]Ná DČ'!I80+'[18]Ná DČ'!I81+'[18]Ná DČ'!I82+'[18]Ná DČ'!I83+'[18]Ná DČ'!I92+'[18]Ná DČ'!I93+'[18]Ná DČ'!I104+'[18]Ná DČ'!I105+'[18]Ná DČ'!I108+'[18]Ná DČ'!I109</f>
        <v>5.66</v>
      </c>
    </row>
    <row r="21" spans="1:14" ht="15.75" customHeight="1" x14ac:dyDescent="0.25">
      <c r="A21" s="40"/>
      <c r="B21" s="34"/>
      <c r="C21" s="34"/>
      <c r="D21" s="151"/>
      <c r="E21" s="151"/>
      <c r="F21" s="151"/>
      <c r="G21" s="151"/>
      <c r="H21" s="110" t="str">
        <f t="shared" si="0"/>
        <v>-</v>
      </c>
      <c r="I21" s="151"/>
      <c r="J21" s="151"/>
      <c r="K21" s="151"/>
      <c r="L21" s="151"/>
      <c r="M21" s="151"/>
      <c r="N21" s="151"/>
    </row>
    <row r="22" spans="1:14" ht="15.75" customHeight="1" x14ac:dyDescent="0.25">
      <c r="A22" s="31" t="s">
        <v>21</v>
      </c>
      <c r="B22" s="29"/>
      <c r="C22" s="29"/>
      <c r="D22" s="29"/>
      <c r="E22" s="109">
        <f t="shared" ref="E22:G22" si="2">SUM(E16:E21)</f>
        <v>14300000</v>
      </c>
      <c r="F22" s="109">
        <f t="shared" si="2"/>
        <v>14362759</v>
      </c>
      <c r="G22" s="109">
        <f t="shared" si="2"/>
        <v>6393205.8300000001</v>
      </c>
      <c r="H22" s="110">
        <f t="shared" si="0"/>
        <v>0.44512379759348464</v>
      </c>
      <c r="I22" s="109">
        <f t="shared" ref="I22:L22" si="3">SUM(I16:I21)</f>
        <v>5762562.7700000005</v>
      </c>
      <c r="J22" s="37">
        <f t="shared" si="3"/>
        <v>2529700</v>
      </c>
      <c r="K22" s="37">
        <f t="shared" si="3"/>
        <v>2619745</v>
      </c>
      <c r="L22" s="37">
        <f t="shared" si="3"/>
        <v>981612.17999999993</v>
      </c>
      <c r="M22" s="111">
        <f>IF(K22=0,"-",L22/K22)</f>
        <v>0.37469760606471236</v>
      </c>
      <c r="N22" s="37">
        <f>SUM(N16:N20)</f>
        <v>895573.93</v>
      </c>
    </row>
    <row r="23" spans="1:14" ht="15.75" customHeight="1" x14ac:dyDescent="0.25">
      <c r="A23" s="50" t="s">
        <v>22</v>
      </c>
      <c r="B23" s="34"/>
      <c r="C23" s="34"/>
      <c r="D23" s="34"/>
      <c r="E23" s="41"/>
      <c r="F23" s="31"/>
      <c r="G23" s="42"/>
      <c r="H23" s="112"/>
      <c r="I23" s="42"/>
      <c r="J23" s="41"/>
      <c r="K23" s="41"/>
      <c r="L23" s="38"/>
      <c r="M23" s="113"/>
    </row>
    <row r="24" spans="1:14" ht="15.75" customHeight="1" x14ac:dyDescent="0.25">
      <c r="A24" s="29" t="s">
        <v>23</v>
      </c>
      <c r="B24" s="29"/>
      <c r="C24" s="29"/>
      <c r="D24" s="39" t="s">
        <v>24</v>
      </c>
      <c r="E24" s="114">
        <f>'[18]Vý HČ'!F7+'[18]Vý HČ'!F8+'[18]Vý HČ'!F14+'[18]Vý HČ'!F17+'[18]Vý HČ'!F18+'[18]Vý HČ'!F19</f>
        <v>6950000</v>
      </c>
      <c r="F24" s="109">
        <f>'[18]Vý HČ'!G7+'[18]Vý HČ'!G8+'[18]Vý HČ'!G14+'[18]Vý HČ'!G17+'[18]Vý HČ'!G18+'[18]Vý HČ'!G19</f>
        <v>6998000</v>
      </c>
      <c r="G24" s="109">
        <f>'[18]Vý HČ'!H7+'[18]Vý HČ'!H8+'[18]Vý HČ'!H14+'[18]Vý HČ'!H17+'[18]Vý HČ'!H18+'[18]Vý HČ'!H19</f>
        <v>2965132</v>
      </c>
      <c r="H24" s="110">
        <f t="shared" ref="H24:H28" si="4">IF(F24=0,"-",G24/F24)</f>
        <v>0.42371134609888539</v>
      </c>
      <c r="I24" s="109">
        <f>'[18]Vý HČ'!I7+'[18]Vý HČ'!I8+'[18]Vý HČ'!I14+'[18]Vý HČ'!I17+'[18]Vý HČ'!I18+'[18]Vý HČ'!I19</f>
        <v>2962371</v>
      </c>
      <c r="J24" s="37">
        <f>'[18]Vý DČ'!F7+'[18]Vý DČ'!F8+'[18]Vý DČ'!F18+'[18]Vý DČ'!F23+'[18]Vý DČ'!F24+'[18]Vý DČ'!F25</f>
        <v>2570000</v>
      </c>
      <c r="K24" s="37">
        <f>'[18]Vý DČ'!G7+'[18]Vý DČ'!G8+'[18]Vý DČ'!G18+'[18]Vý DČ'!G23+'[18]Vý DČ'!G24+'[18]Vý DČ'!G25</f>
        <v>2570000</v>
      </c>
      <c r="L24" s="37">
        <f>'[18]Vý DČ'!H7+'[18]Vý DČ'!H8+'[18]Vý DČ'!H18+'[18]Vý DČ'!H23+'[18]Vý DČ'!H24+'[18]Vý DČ'!H25</f>
        <v>894365.46</v>
      </c>
      <c r="M24" s="111">
        <f t="shared" ref="M24:M28" si="5">IF(K24=0,"-",L24/K24)</f>
        <v>0.34800212451361867</v>
      </c>
      <c r="N24" s="37">
        <f>'[18]Vý DČ'!I7+'[18]Vý DČ'!I8+'[18]Vý DČ'!I18+'[18]Vý DČ'!I23+'[18]Vý DČ'!I24+'[18]Vý DČ'!I25</f>
        <v>917726.57000000007</v>
      </c>
    </row>
    <row r="25" spans="1:14" ht="15.75" customHeight="1" x14ac:dyDescent="0.25">
      <c r="A25" s="29" t="s">
        <v>25</v>
      </c>
      <c r="B25" s="29"/>
      <c r="C25" s="29"/>
      <c r="D25" s="39" t="s">
        <v>26</v>
      </c>
      <c r="E25" s="114">
        <f>'[18]Vý HČ'!F37</f>
        <v>7350000</v>
      </c>
      <c r="F25" s="109">
        <f>'[18]Vý HČ'!G37</f>
        <v>7350000</v>
      </c>
      <c r="G25" s="109">
        <f>'[18]Vý HČ'!H37</f>
        <v>3675000</v>
      </c>
      <c r="H25" s="110">
        <f t="shared" si="4"/>
        <v>0.5</v>
      </c>
      <c r="I25" s="109">
        <f>'[18]Vý HČ'!I37</f>
        <v>3420000</v>
      </c>
      <c r="J25" s="37">
        <f>'[18]Vý DČ'!F40</f>
        <v>0</v>
      </c>
      <c r="K25" s="37">
        <f>'[18]Vý DČ'!G40</f>
        <v>0</v>
      </c>
      <c r="L25" s="37">
        <f>'[18]Vý DČ'!H40</f>
        <v>0</v>
      </c>
      <c r="M25" s="111" t="str">
        <f t="shared" si="5"/>
        <v>-</v>
      </c>
      <c r="N25" s="37">
        <f>'[18]Vý DČ'!I40</f>
        <v>0</v>
      </c>
    </row>
    <row r="26" spans="1:14" ht="15.75" customHeight="1" x14ac:dyDescent="0.25">
      <c r="A26" s="29"/>
      <c r="B26" s="29"/>
      <c r="C26" s="29"/>
      <c r="D26" s="39" t="s">
        <v>27</v>
      </c>
      <c r="E26" s="109">
        <f>'[18]Vý HČ'!F43</f>
        <v>0</v>
      </c>
      <c r="F26" s="109">
        <f>'[18]Vý HČ'!G43</f>
        <v>0</v>
      </c>
      <c r="G26" s="109">
        <f>'[18]Vý HČ'!H43</f>
        <v>0</v>
      </c>
      <c r="H26" s="110" t="str">
        <f t="shared" si="4"/>
        <v>-</v>
      </c>
      <c r="I26" s="109">
        <f>'[18]Vý HČ'!I43</f>
        <v>0</v>
      </c>
      <c r="J26" s="37">
        <f>'[18]Vý DČ'!F46</f>
        <v>0</v>
      </c>
      <c r="K26" s="37">
        <f>'[18]Vý DČ'!G46</f>
        <v>0</v>
      </c>
      <c r="L26" s="37">
        <f>'[18]Vý DČ'!H46</f>
        <v>0</v>
      </c>
      <c r="M26" s="111" t="str">
        <f t="shared" si="5"/>
        <v>-</v>
      </c>
      <c r="N26" s="37">
        <f>'[18]Vý DČ'!I46</f>
        <v>0</v>
      </c>
    </row>
    <row r="27" spans="1:14" ht="15.75" customHeight="1" x14ac:dyDescent="0.25">
      <c r="A27" s="29" t="s">
        <v>28</v>
      </c>
      <c r="B27" s="29"/>
      <c r="C27" s="29"/>
      <c r="D27" s="36" t="s">
        <v>29</v>
      </c>
      <c r="E27" s="109">
        <f>'[18]Vý HČ'!F20+'[18]Vý HČ'!F21+'[18]Vý HČ'!F22+'[18]Vý HČ'!F23+'[18]Vý HČ'!F24+'[18]Vý HČ'!F30+'[18]Vý HČ'!F36</f>
        <v>0</v>
      </c>
      <c r="F27" s="109">
        <f>'[18]Vý HČ'!G20+'[18]Vý HČ'!G21+'[18]Vý HČ'!G22+'[18]Vý HČ'!G23+'[18]Vý HČ'!G24+'[18]Vý HČ'!G30+'[18]Vý HČ'!G36</f>
        <v>14759</v>
      </c>
      <c r="G27" s="109">
        <f>'[18]Vý HČ'!H20+'[18]Vý HČ'!H21+'[18]Vý HČ'!H22+'[18]Vý HČ'!H23+'[18]Vý HČ'!H24+'[18]Vý HČ'!H30+'[18]Vý HČ'!H36</f>
        <v>14759</v>
      </c>
      <c r="H27" s="110">
        <f t="shared" si="4"/>
        <v>1</v>
      </c>
      <c r="I27" s="109">
        <f>'[18]Vý HČ'!I20+'[18]Vý HČ'!I21+'[18]Vý HČ'!I22+'[18]Vý HČ'!I23+'[18]Vý HČ'!I24+'[18]Vý HČ'!I30+'[18]Vý HČ'!I36</f>
        <v>39891.449999999997</v>
      </c>
      <c r="J27" s="37">
        <f>'[18]Vý DČ'!F26+'[18]Vý DČ'!F27+'[18]Vý DČ'!F28+'[18]Vý DČ'!F29+'[18]Vý DČ'!F30+'[18]Vý DČ'!F36+'[18]Vý DČ'!F39</f>
        <v>0</v>
      </c>
      <c r="K27" s="37">
        <f>'[18]Vý DČ'!G26+'[18]Vý DČ'!G27+'[18]Vý DČ'!G28+'[18]Vý DČ'!G29+'[18]Vý DČ'!G30+'[18]Vý DČ'!G36+'[18]Vý DČ'!G39</f>
        <v>90045</v>
      </c>
      <c r="L27" s="37">
        <f>'[18]Vý DČ'!H26+'[18]Vý DČ'!H27+'[18]Vý DČ'!H28+'[18]Vý DČ'!H29+'[18]Vý DČ'!H30+'[18]Vý DČ'!H36+'[18]Vý DČ'!H39</f>
        <v>90045</v>
      </c>
      <c r="M27" s="111">
        <f t="shared" si="5"/>
        <v>1</v>
      </c>
      <c r="N27" s="37">
        <f>'[18]Vý DČ'!I26+'[18]Vý DČ'!I27+'[18]Vý DČ'!I28+'[18]Vý DČ'!I29+'[18]Vý DČ'!I30+'[18]Vý DČ'!I36+'[18]Vý DČ'!I39</f>
        <v>0</v>
      </c>
    </row>
    <row r="28" spans="1:14" ht="15.75" customHeight="1" x14ac:dyDescent="0.25">
      <c r="A28" s="31" t="s">
        <v>21</v>
      </c>
      <c r="B28" s="34"/>
      <c r="C28" s="34"/>
      <c r="D28" s="34"/>
      <c r="E28" s="109">
        <f t="shared" ref="E28:G28" si="6">E24+E25+E27</f>
        <v>14300000</v>
      </c>
      <c r="F28" s="109">
        <f t="shared" si="6"/>
        <v>14362759</v>
      </c>
      <c r="G28" s="109">
        <f t="shared" si="6"/>
        <v>6654891</v>
      </c>
      <c r="H28" s="110">
        <f t="shared" si="4"/>
        <v>0.46334349827912591</v>
      </c>
      <c r="I28" s="109">
        <f t="shared" ref="I28:L28" si="7">I24+I25+I27</f>
        <v>6422262.4500000002</v>
      </c>
      <c r="J28" s="37">
        <f t="shared" si="7"/>
        <v>2570000</v>
      </c>
      <c r="K28" s="37">
        <f t="shared" si="7"/>
        <v>2660045</v>
      </c>
      <c r="L28" s="37">
        <f t="shared" si="7"/>
        <v>984410.46</v>
      </c>
      <c r="M28" s="111">
        <f t="shared" si="5"/>
        <v>0.37007285966966724</v>
      </c>
      <c r="N28" s="37">
        <f>N24+N25+N27</f>
        <v>917726.57000000007</v>
      </c>
    </row>
    <row r="29" spans="1:14" ht="15.75" customHeight="1" x14ac:dyDescent="0.25">
      <c r="A29" s="31"/>
      <c r="B29" s="34"/>
      <c r="C29" s="34"/>
      <c r="D29" s="34"/>
      <c r="E29" s="34"/>
      <c r="F29" s="34"/>
      <c r="G29" s="34"/>
      <c r="H29" s="112"/>
      <c r="I29" s="34"/>
      <c r="J29" s="43"/>
      <c r="K29" s="43"/>
      <c r="L29" s="43"/>
      <c r="M29" s="115"/>
    </row>
    <row r="30" spans="1:14" ht="15.75" customHeight="1" x14ac:dyDescent="0.25">
      <c r="A30" s="50" t="s">
        <v>40</v>
      </c>
      <c r="B30" s="34"/>
      <c r="C30" s="34"/>
      <c r="D30" s="34"/>
      <c r="E30" s="109">
        <f t="shared" ref="E30:G30" si="8">E28-E22</f>
        <v>0</v>
      </c>
      <c r="F30" s="109">
        <f t="shared" si="8"/>
        <v>0</v>
      </c>
      <c r="G30" s="109">
        <f t="shared" si="8"/>
        <v>261685.16999999993</v>
      </c>
      <c r="H30" s="110" t="str">
        <f>IF(F30=0,"-",G30/F30)</f>
        <v>-</v>
      </c>
      <c r="I30" s="109">
        <f t="shared" ref="I30:L30" si="9">I28-I22</f>
        <v>659699.6799999997</v>
      </c>
      <c r="J30" s="37">
        <f t="shared" si="9"/>
        <v>40300</v>
      </c>
      <c r="K30" s="37">
        <f t="shared" si="9"/>
        <v>40300</v>
      </c>
      <c r="L30" s="37">
        <f t="shared" si="9"/>
        <v>2798.2800000000279</v>
      </c>
      <c r="M30" s="111">
        <f>IF(K30=0,"-",L30/K30)</f>
        <v>6.9436228287841878E-2</v>
      </c>
      <c r="N30" s="37">
        <f>N28-N22</f>
        <v>22152.640000000014</v>
      </c>
    </row>
    <row r="31" spans="1:14" ht="15.75" customHeight="1" x14ac:dyDescent="0.25">
      <c r="A31" s="31"/>
      <c r="B31" s="34"/>
      <c r="C31" s="34"/>
      <c r="D31" s="34"/>
      <c r="E31" s="34"/>
      <c r="F31" s="34"/>
      <c r="G31" s="34"/>
      <c r="H31" s="34"/>
      <c r="I31" s="34"/>
      <c r="J31" s="43"/>
      <c r="K31" s="43"/>
      <c r="L31" s="43"/>
      <c r="M31" s="43"/>
    </row>
    <row r="32" spans="1:14" ht="15.75" customHeight="1" x14ac:dyDescent="0.25">
      <c r="A32" s="36"/>
      <c r="B32" s="34"/>
      <c r="C32" s="34"/>
      <c r="D32" s="44"/>
      <c r="E32" s="44"/>
      <c r="F32" s="29"/>
      <c r="G32" s="45"/>
      <c r="H32" s="45"/>
      <c r="I32" s="45"/>
      <c r="J32" s="29"/>
      <c r="K32" s="29"/>
      <c r="L32" s="29"/>
      <c r="M32" s="29"/>
    </row>
  </sheetData>
  <mergeCells count="21">
    <mergeCell ref="A2:D2"/>
    <mergeCell ref="E2:M2"/>
    <mergeCell ref="E3:M3"/>
    <mergeCell ref="E4:K4"/>
    <mergeCell ref="E5:M5"/>
    <mergeCell ref="E6:G6"/>
    <mergeCell ref="E7:M7"/>
    <mergeCell ref="J8:K8"/>
    <mergeCell ref="L8:N8"/>
    <mergeCell ref="E10:I10"/>
    <mergeCell ref="J10:N10"/>
    <mergeCell ref="D20:D21"/>
    <mergeCell ref="E20:E21"/>
    <mergeCell ref="F20:F21"/>
    <mergeCell ref="G20:G21"/>
    <mergeCell ref="I20:I21"/>
    <mergeCell ref="J20:J21"/>
    <mergeCell ref="K20:K21"/>
    <mergeCell ref="L20:L21"/>
    <mergeCell ref="M20:M21"/>
    <mergeCell ref="N20:N21"/>
  </mergeCells>
  <conditionalFormatting sqref="J29 J31">
    <cfRule type="cellIs" dxfId="0" priority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1" firstPageNumber="18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workbookViewId="0">
      <selection activeCell="U29" sqref="U2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140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140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140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140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140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140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140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140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140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140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140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140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140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140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140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140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140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140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140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140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140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140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140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140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140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140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140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140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140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140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140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140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140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140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140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140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140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140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140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140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140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140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140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140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140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140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140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140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140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140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140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140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140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140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140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140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140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140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140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140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140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140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140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140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54" t="s">
        <v>1</v>
      </c>
      <c r="B1" s="55"/>
      <c r="C1" s="55"/>
      <c r="D1" s="55"/>
      <c r="E1" s="56"/>
      <c r="F1" s="56"/>
      <c r="G1" s="56"/>
      <c r="H1" s="56"/>
      <c r="I1" s="56"/>
      <c r="J1" s="56"/>
      <c r="K1" s="56"/>
      <c r="L1" s="57"/>
      <c r="M1" s="57"/>
      <c r="N1" t="s">
        <v>30</v>
      </c>
    </row>
    <row r="2" spans="1:14" ht="15.75" customHeight="1" x14ac:dyDescent="0.25">
      <c r="A2" s="125" t="s">
        <v>2</v>
      </c>
      <c r="B2" s="125"/>
      <c r="C2" s="125"/>
      <c r="D2" s="125"/>
      <c r="E2" s="126" t="str">
        <f>[19]Úvod.str!C3</f>
        <v>Dětská skupina Jesle Prostějov, příspěvková organizace</v>
      </c>
      <c r="F2" s="126"/>
      <c r="G2" s="126"/>
      <c r="H2" s="126"/>
      <c r="I2" s="126"/>
      <c r="J2" s="126"/>
      <c r="K2" s="126"/>
      <c r="L2" s="126"/>
      <c r="M2" s="126"/>
    </row>
    <row r="3" spans="1:14" ht="15.75" customHeight="1" x14ac:dyDescent="0.25">
      <c r="A3" s="58"/>
      <c r="B3" s="58"/>
      <c r="C3" s="58"/>
      <c r="D3" s="58"/>
      <c r="E3" s="120"/>
      <c r="F3" s="120"/>
      <c r="G3" s="120"/>
      <c r="H3" s="120"/>
      <c r="I3" s="120"/>
      <c r="J3" s="120"/>
      <c r="K3" s="120"/>
      <c r="L3" s="120"/>
      <c r="M3" s="120"/>
    </row>
    <row r="4" spans="1:14" ht="15.75" customHeight="1" x14ac:dyDescent="0.25">
      <c r="A4" s="59" t="s">
        <v>3</v>
      </c>
      <c r="B4" s="56"/>
      <c r="C4" s="56"/>
      <c r="D4" s="56"/>
      <c r="E4" s="119" t="str">
        <f>[19]Úvod.str!C4</f>
        <v>sídl. Svobody 3577/78, 796 01 Prostějov</v>
      </c>
      <c r="F4" s="119"/>
      <c r="G4" s="119"/>
      <c r="H4" s="119"/>
      <c r="I4" s="119"/>
      <c r="J4" s="119"/>
      <c r="K4" s="119"/>
      <c r="L4" s="60"/>
      <c r="M4" s="56"/>
    </row>
    <row r="5" spans="1:14" ht="15.75" customHeight="1" x14ac:dyDescent="0.25">
      <c r="A5" s="59"/>
      <c r="B5" s="56"/>
      <c r="C5" s="56"/>
      <c r="D5" s="56"/>
      <c r="E5" s="120"/>
      <c r="F5" s="120"/>
      <c r="G5" s="120"/>
      <c r="H5" s="120"/>
      <c r="I5" s="120"/>
      <c r="J5" s="120"/>
      <c r="K5" s="120"/>
      <c r="L5" s="120"/>
      <c r="M5" s="120"/>
    </row>
    <row r="6" spans="1:14" ht="15.75" customHeight="1" x14ac:dyDescent="0.25">
      <c r="A6" s="59" t="s">
        <v>4</v>
      </c>
      <c r="B6" s="56"/>
      <c r="C6" s="56"/>
      <c r="D6" s="56"/>
      <c r="E6" s="119">
        <f>[19]Úvod.str!C5</f>
        <v>47920360</v>
      </c>
      <c r="F6" s="119"/>
      <c r="G6" s="119"/>
      <c r="H6" s="61"/>
      <c r="I6" s="61"/>
      <c r="J6" s="62"/>
      <c r="K6" s="61"/>
      <c r="L6" s="60"/>
      <c r="M6" s="56"/>
    </row>
    <row r="7" spans="1:14" ht="15.75" customHeight="1" x14ac:dyDescent="0.25">
      <c r="A7" s="59"/>
      <c r="B7" s="56"/>
      <c r="C7" s="56"/>
      <c r="D7" s="56"/>
      <c r="E7" s="120"/>
      <c r="F7" s="120"/>
      <c r="G7" s="120"/>
      <c r="H7" s="120"/>
      <c r="I7" s="120"/>
      <c r="J7" s="120"/>
      <c r="K7" s="120"/>
      <c r="L7" s="120"/>
      <c r="M7" s="120"/>
    </row>
    <row r="8" spans="1:14" ht="15.75" customHeight="1" x14ac:dyDescent="0.25">
      <c r="A8" s="56"/>
      <c r="B8" s="56"/>
      <c r="C8" s="56"/>
      <c r="D8" s="56"/>
      <c r="E8" s="56"/>
      <c r="F8" s="56"/>
      <c r="G8" s="56"/>
      <c r="H8" s="56"/>
      <c r="I8" s="56"/>
      <c r="J8" s="121"/>
      <c r="K8" s="121"/>
      <c r="L8" s="122" t="s">
        <v>5</v>
      </c>
      <c r="M8" s="122"/>
      <c r="N8" s="122"/>
    </row>
    <row r="9" spans="1:14" ht="15.75" customHeight="1" x14ac:dyDescent="0.25">
      <c r="A9" s="56"/>
      <c r="B9" s="56"/>
      <c r="C9" s="56"/>
      <c r="D9" s="56"/>
      <c r="E9" s="56"/>
      <c r="F9" s="56"/>
      <c r="G9" s="56"/>
      <c r="H9" s="56"/>
      <c r="I9" s="56"/>
      <c r="J9" s="63"/>
      <c r="K9" s="63"/>
      <c r="L9" s="56"/>
      <c r="M9" s="56"/>
    </row>
    <row r="10" spans="1:14" ht="15.75" customHeight="1" x14ac:dyDescent="0.25">
      <c r="A10" s="56"/>
      <c r="B10" s="56"/>
      <c r="C10" s="56"/>
      <c r="D10" s="56"/>
      <c r="E10" s="123" t="s">
        <v>31</v>
      </c>
      <c r="F10" s="123"/>
      <c r="G10" s="123"/>
      <c r="H10" s="123"/>
      <c r="I10" s="123"/>
      <c r="J10" s="124" t="s">
        <v>32</v>
      </c>
      <c r="K10" s="124"/>
      <c r="L10" s="124"/>
      <c r="M10" s="124"/>
      <c r="N10" s="124"/>
    </row>
    <row r="11" spans="1:14" ht="15.75" customHeight="1" x14ac:dyDescent="0.25">
      <c r="A11" s="60" t="s">
        <v>33</v>
      </c>
      <c r="B11" s="56"/>
      <c r="C11" s="56"/>
      <c r="D11" s="56"/>
      <c r="E11" s="64" t="s">
        <v>6</v>
      </c>
      <c r="F11" s="64" t="s">
        <v>7</v>
      </c>
      <c r="G11" s="65" t="s">
        <v>0</v>
      </c>
      <c r="H11" s="66" t="s">
        <v>34</v>
      </c>
      <c r="I11" s="66" t="s">
        <v>35</v>
      </c>
      <c r="J11" s="67" t="s">
        <v>6</v>
      </c>
      <c r="K11" s="67" t="s">
        <v>7</v>
      </c>
      <c r="L11" s="67" t="s">
        <v>0</v>
      </c>
      <c r="M11" s="66" t="s">
        <v>34</v>
      </c>
      <c r="N11" s="67" t="s">
        <v>35</v>
      </c>
    </row>
    <row r="12" spans="1:14" ht="15.75" customHeight="1" x14ac:dyDescent="0.25">
      <c r="A12" s="68"/>
      <c r="B12" s="68"/>
      <c r="C12" s="68"/>
      <c r="D12" s="68"/>
      <c r="E12" s="64" t="s">
        <v>8</v>
      </c>
      <c r="F12" s="64" t="s">
        <v>8</v>
      </c>
      <c r="G12" s="65" t="s">
        <v>9</v>
      </c>
      <c r="H12" s="66" t="s">
        <v>36</v>
      </c>
      <c r="I12" s="66" t="s">
        <v>37</v>
      </c>
      <c r="J12" s="67" t="s">
        <v>8</v>
      </c>
      <c r="K12" s="67" t="s">
        <v>8</v>
      </c>
      <c r="L12" s="67" t="s">
        <v>9</v>
      </c>
      <c r="M12" s="66" t="s">
        <v>36</v>
      </c>
      <c r="N12" s="67" t="s">
        <v>37</v>
      </c>
    </row>
    <row r="13" spans="1:14" ht="15.75" customHeight="1" x14ac:dyDescent="0.25">
      <c r="A13" s="68"/>
      <c r="B13" s="68"/>
      <c r="C13" s="68"/>
      <c r="D13" s="68"/>
      <c r="E13" s="64" t="s">
        <v>10</v>
      </c>
      <c r="F13" s="64" t="s">
        <v>10</v>
      </c>
      <c r="G13" s="57"/>
      <c r="H13" s="69" t="s">
        <v>38</v>
      </c>
      <c r="I13" s="69" t="s">
        <v>39</v>
      </c>
      <c r="J13" s="67" t="s">
        <v>10</v>
      </c>
      <c r="K13" s="67" t="s">
        <v>10</v>
      </c>
      <c r="L13" s="67"/>
      <c r="M13" s="69" t="s">
        <v>38</v>
      </c>
      <c r="N13" s="67" t="s">
        <v>39</v>
      </c>
    </row>
    <row r="14" spans="1:14" ht="15.75" customHeight="1" x14ac:dyDescent="0.25">
      <c r="A14" s="70"/>
      <c r="B14" s="70"/>
      <c r="C14" s="56"/>
      <c r="D14" s="70"/>
      <c r="E14" s="71"/>
      <c r="F14" s="71"/>
      <c r="G14" s="68"/>
      <c r="H14" s="68"/>
      <c r="I14" s="68"/>
      <c r="J14" s="68"/>
      <c r="K14" s="68"/>
      <c r="L14" s="56"/>
      <c r="M14" s="72"/>
    </row>
    <row r="15" spans="1:14" ht="15.75" customHeight="1" x14ac:dyDescent="0.25">
      <c r="A15" s="73" t="s">
        <v>11</v>
      </c>
      <c r="B15" s="73"/>
      <c r="C15" s="55"/>
      <c r="D15" s="70"/>
      <c r="E15" s="71"/>
      <c r="F15" s="71"/>
      <c r="G15" s="68"/>
      <c r="H15" s="68"/>
      <c r="I15" s="68"/>
      <c r="J15" s="68"/>
      <c r="K15" s="68"/>
      <c r="L15" s="74"/>
      <c r="M15" s="75"/>
    </row>
    <row r="16" spans="1:14" ht="15.75" customHeight="1" x14ac:dyDescent="0.25">
      <c r="A16" s="68" t="s">
        <v>12</v>
      </c>
      <c r="B16" s="68"/>
      <c r="C16" s="68"/>
      <c r="D16" s="76" t="s">
        <v>13</v>
      </c>
      <c r="E16" s="77">
        <f>'[19]Ná HČ'!F7+'[19]Ná HČ'!F28+'[19]Ná HČ'!F34</f>
        <v>603544</v>
      </c>
      <c r="F16" s="77">
        <f>'[19]Ná HČ'!G7+'[19]Ná HČ'!G28+'[19]Ná HČ'!G34</f>
        <v>600544</v>
      </c>
      <c r="G16" s="77">
        <f>'[19]Ná HČ'!H7+'[19]Ná HČ'!H28+'[19]Ná HČ'!H34</f>
        <v>243404.04</v>
      </c>
      <c r="H16" s="78">
        <f t="shared" ref="H16:H22" si="0">IF(F16=0,"-",G16/F16)</f>
        <v>0.4053059226301487</v>
      </c>
      <c r="I16" s="77">
        <f>'[19]Ná HČ'!I7+'[19]Ná HČ'!I28+'[19]Ná HČ'!I34</f>
        <v>271636</v>
      </c>
      <c r="J16" s="79">
        <f>'[19]Ná DČ'!F7+'[19]Ná DČ'!F21+'[19]Ná DČ'!F27</f>
        <v>0</v>
      </c>
      <c r="K16" s="79">
        <f>'[19]Ná DČ'!G7+'[19]Ná DČ'!G21+'[19]Ná DČ'!G27</f>
        <v>0</v>
      </c>
      <c r="L16" s="79">
        <f>'[19]Ná DČ'!H7+'[19]Ná DČ'!H21+'[19]Ná DČ'!H27</f>
        <v>0</v>
      </c>
      <c r="M16" s="80" t="str">
        <f t="shared" ref="M16:M22" si="1">IF(K16=0,"-",L16/K16)</f>
        <v>-</v>
      </c>
      <c r="N16" s="79">
        <f>'[19]Ná DČ'!I7+'[19]Ná DČ'!I21+'[19]Ná DČ'!I27</f>
        <v>0</v>
      </c>
    </row>
    <row r="17" spans="1:14" ht="15.75" customHeight="1" x14ac:dyDescent="0.25">
      <c r="A17" s="68" t="s">
        <v>14</v>
      </c>
      <c r="B17" s="68"/>
      <c r="C17" s="68"/>
      <c r="D17" s="76" t="s">
        <v>15</v>
      </c>
      <c r="E17" s="77">
        <f>'[19]Ná HČ'!F35+'[19]Ná HČ'!F41+'[19]Ná HČ'!F45+'[19]Ná HČ'!F46</f>
        <v>458972</v>
      </c>
      <c r="F17" s="77">
        <f>'[19]Ná HČ'!G35+'[19]Ná HČ'!G41+'[19]Ná HČ'!G45+'[19]Ná HČ'!G46</f>
        <v>384172</v>
      </c>
      <c r="G17" s="77">
        <f>'[19]Ná HČ'!H35+'[19]Ná HČ'!H41+'[19]Ná HČ'!H45+'[19]Ná HČ'!H46</f>
        <v>189114.37</v>
      </c>
      <c r="H17" s="78">
        <f t="shared" si="0"/>
        <v>0.49226484491321593</v>
      </c>
      <c r="I17" s="77">
        <f>'[19]Ná HČ'!I35+'[19]Ná HČ'!I41+'[19]Ná HČ'!I45+'[19]Ná HČ'!I46</f>
        <v>182376.22</v>
      </c>
      <c r="J17" s="79">
        <f>'[19]Ná DČ'!F28+'[19]Ná DČ'!F34+'[19]Ná DČ'!F38+'[19]Ná DČ'!F39</f>
        <v>0</v>
      </c>
      <c r="K17" s="79">
        <f>'[19]Ná DČ'!G28+'[19]Ná DČ'!G34+'[19]Ná DČ'!G38+'[19]Ná DČ'!G39</f>
        <v>0</v>
      </c>
      <c r="L17" s="79">
        <f>'[19]Ná DČ'!H28+'[19]Ná DČ'!H34+'[19]Ná DČ'!H38+'[19]Ná DČ'!H39</f>
        <v>0</v>
      </c>
      <c r="M17" s="80" t="str">
        <f t="shared" si="1"/>
        <v>-</v>
      </c>
      <c r="N17" s="79">
        <f>'[19]Ná DČ'!I28+'[19]Ná DČ'!I34+'[19]Ná DČ'!I38+'[19]Ná DČ'!I39</f>
        <v>0</v>
      </c>
    </row>
    <row r="18" spans="1:14" ht="15.75" customHeight="1" x14ac:dyDescent="0.25">
      <c r="A18" s="68" t="s">
        <v>16</v>
      </c>
      <c r="B18" s="68"/>
      <c r="C18" s="68"/>
      <c r="D18" s="76" t="s">
        <v>17</v>
      </c>
      <c r="E18" s="77">
        <f>'[19]Ná HČ'!F71+'[19]Ná HČ'!F78+'[19]Ná HČ'!F81+'[19]Ná HČ'!F82+'[19]Ná HČ'!F87</f>
        <v>939337</v>
      </c>
      <c r="F18" s="77">
        <f>'[19]Ná HČ'!G71+'[19]Ná HČ'!G78+'[19]Ná HČ'!G81+'[19]Ná HČ'!G82+'[19]Ná HČ'!G87</f>
        <v>939337</v>
      </c>
      <c r="G18" s="77">
        <f>'[19]Ná HČ'!H71+'[19]Ná HČ'!H78+'[19]Ná HČ'!H81+'[19]Ná HČ'!H82+'[19]Ná HČ'!H87</f>
        <v>467796</v>
      </c>
      <c r="H18" s="78">
        <f t="shared" si="0"/>
        <v>0.49800657272097232</v>
      </c>
      <c r="I18" s="77">
        <f>'[19]Ná HČ'!I71+'[19]Ná HČ'!I78+'[19]Ná HČ'!I81+'[19]Ná HČ'!I82+'[19]Ná HČ'!I87</f>
        <v>613564</v>
      </c>
      <c r="J18" s="79">
        <f>'[19]Ná DČ'!F63+'[19]Ná DČ'!F68+'[19]Ná DČ'!F71+'[19]Ná DČ'!F72+'[19]Ná DČ'!F77</f>
        <v>0</v>
      </c>
      <c r="K18" s="79">
        <f>'[19]Ná DČ'!G63+'[19]Ná DČ'!G68+'[19]Ná DČ'!G71+'[19]Ná DČ'!G72+'[19]Ná DČ'!G77</f>
        <v>0</v>
      </c>
      <c r="L18" s="79">
        <f>'[19]Ná DČ'!H63+'[19]Ná DČ'!H68+'[19]Ná DČ'!H71+'[19]Ná DČ'!H72+'[19]Ná DČ'!H77</f>
        <v>0</v>
      </c>
      <c r="M18" s="80" t="str">
        <f t="shared" si="1"/>
        <v>-</v>
      </c>
      <c r="N18" s="79">
        <f>'[19]Ná DČ'!I63+'[19]Ná DČ'!I68+'[19]Ná DČ'!I71+'[19]Ná DČ'!I72+'[19]Ná DČ'!I77</f>
        <v>0</v>
      </c>
    </row>
    <row r="19" spans="1:14" ht="15.75" customHeight="1" x14ac:dyDescent="0.25">
      <c r="A19" s="68" t="s">
        <v>18</v>
      </c>
      <c r="B19" s="68"/>
      <c r="C19" s="68"/>
      <c r="D19" s="81">
        <v>551</v>
      </c>
      <c r="E19" s="77">
        <f>'[19]Ná HČ'!F104</f>
        <v>12828</v>
      </c>
      <c r="F19" s="77">
        <f>'[19]Ná HČ'!G104</f>
        <v>12828</v>
      </c>
      <c r="G19" s="77">
        <f>'[19]Ná HČ'!H104</f>
        <v>6414</v>
      </c>
      <c r="H19" s="78">
        <f t="shared" si="0"/>
        <v>0.5</v>
      </c>
      <c r="I19" s="77">
        <f>'[19]Ná HČ'!I104</f>
        <v>0</v>
      </c>
      <c r="J19" s="79">
        <f>'[19]Ná DČ'!F94</f>
        <v>0</v>
      </c>
      <c r="K19" s="79">
        <f>'[19]Ná DČ'!G94</f>
        <v>0</v>
      </c>
      <c r="L19" s="79">
        <f>'[19]Ná DČ'!H94</f>
        <v>0</v>
      </c>
      <c r="M19" s="80" t="str">
        <f t="shared" si="1"/>
        <v>-</v>
      </c>
      <c r="N19" s="79">
        <f>'[19]Ná DČ'!I94</f>
        <v>0</v>
      </c>
    </row>
    <row r="20" spans="1:14" ht="15.75" customHeight="1" x14ac:dyDescent="0.25">
      <c r="A20" s="82" t="s">
        <v>19</v>
      </c>
      <c r="B20" s="82"/>
      <c r="C20" s="68"/>
      <c r="D20" s="127" t="s">
        <v>20</v>
      </c>
      <c r="E20" s="128">
        <f>'[19]Ná HČ'!F88+'[19]Ná HČ'!F92+'[19]Ná HČ'!F93+'[19]Ná HČ'!F94+'[19]Ná HČ'!F95+'[19]Ná HČ'!F96+'[19]Ná HČ'!F97+'[19]Ná HČ'!F98+'[19]Ná HČ'!F107+'[19]Ná HČ'!F108+'[19]Ná HČ'!F119+'[19]Ná HČ'!F120+'[19]Ná HČ'!F123+'[19]Ná HČ'!F124+'[19]Ná HČ'!F125</f>
        <v>51571</v>
      </c>
      <c r="F20" s="128">
        <f>'[19]Ná HČ'!G88+'[19]Ná HČ'!G92+'[19]Ná HČ'!G93+'[19]Ná HČ'!G94+'[19]Ná HČ'!G95+'[19]Ná HČ'!G96+'[19]Ná HČ'!G97+'[19]Ná HČ'!G98+'[19]Ná HČ'!G107+'[19]Ná HČ'!G108+'[19]Ná HČ'!G119+'[19]Ná HČ'!G120+'[19]Ná HČ'!G123+'[19]Ná HČ'!G124+'[19]Ná HČ'!G125</f>
        <v>149371</v>
      </c>
      <c r="G20" s="128">
        <f>'[19]Ná HČ'!H88+'[19]Ná HČ'!H92+'[19]Ná HČ'!H93+'[19]Ná HČ'!H94+'[19]Ná HČ'!H95+'[19]Ná HČ'!H96+'[19]Ná HČ'!H97+'[19]Ná HČ'!H98+'[19]Ná HČ'!H107+'[19]Ná HČ'!H108+'[19]Ná HČ'!H119+'[19]Ná HČ'!H120+'[19]Ná HČ'!H123+'[19]Ná HČ'!H124+'[19]Ná HČ'!H125</f>
        <v>78228.210000000006</v>
      </c>
      <c r="H20" s="165">
        <f t="shared" si="0"/>
        <v>0.52371752214285239</v>
      </c>
      <c r="I20" s="128">
        <f>'[19]Ná HČ'!I88+'[19]Ná HČ'!I92+'[19]Ná HČ'!I93+'[19]Ná HČ'!I94+'[19]Ná HČ'!I95+'[19]Ná HČ'!I96+'[19]Ná HČ'!I97+'[19]Ná HČ'!I98+'[19]Ná HČ'!I107+'[19]Ná HČ'!I108+'[19]Ná HČ'!I119+'[19]Ná HČ'!I120+'[19]Ná HČ'!I123+'[19]Ná HČ'!I124+'[19]Ná HČ'!I125</f>
        <v>1200</v>
      </c>
      <c r="J20" s="116">
        <f>'[19]Ná DČ'!F78+'[19]Ná DČ'!F82+'[19]Ná DČ'!F83+'[19]Ná DČ'!F84+'[19]Ná DČ'!F85+'[19]Ná DČ'!F86+'[19]Ná DČ'!F87+'[19]Ná DČ'!F88+'[19]Ná DČ'!F97+'[19]Ná DČ'!F98+'[19]Ná DČ'!F109+'[19]Ná DČ'!F110+'[19]Ná DČ'!F113+'[19]Ná DČ'!F114</f>
        <v>0</v>
      </c>
      <c r="K20" s="116">
        <f>'[19]Ná DČ'!G78+'[19]Ná DČ'!G82+'[19]Ná DČ'!G83+'[19]Ná DČ'!G84+'[19]Ná DČ'!G85+'[19]Ná DČ'!G86+'[19]Ná DČ'!G87+'[19]Ná DČ'!G88+'[19]Ná DČ'!G97+'[19]Ná DČ'!G98+'[19]Ná DČ'!G109+'[19]Ná DČ'!G110+'[19]Ná DČ'!G113+'[19]Ná DČ'!G114</f>
        <v>0</v>
      </c>
      <c r="L20" s="116">
        <f>'[19]Ná DČ'!H78+'[19]Ná DČ'!H82+'[19]Ná DČ'!H83+'[19]Ná DČ'!H84+'[19]Ná DČ'!H85+'[19]Ná DČ'!H86+'[19]Ná DČ'!H87+'[19]Ná DČ'!H88+'[19]Ná DČ'!H97+'[19]Ná DČ'!H98+'[19]Ná DČ'!H109+'[19]Ná DČ'!H110+'[19]Ná DČ'!H113+'[19]Ná DČ'!H114</f>
        <v>0</v>
      </c>
      <c r="M20" s="117" t="str">
        <f t="shared" si="1"/>
        <v>-</v>
      </c>
      <c r="N20" s="118">
        <f>'[19]Ná DČ'!I78+'[19]Ná DČ'!I82+'[19]Ná DČ'!I83+'[19]Ná DČ'!I84+'[19]Ná DČ'!I85+'[19]Ná DČ'!I86+'[19]Ná DČ'!I87+'[19]Ná DČ'!I88+'[19]Ná DČ'!I97+'[19]Ná DČ'!I98+'[19]Ná DČ'!I109+'[19]Ná DČ'!I110+'[19]Ná DČ'!I113+'[19]Ná DČ'!I114</f>
        <v>0</v>
      </c>
    </row>
    <row r="21" spans="1:14" ht="15.75" customHeight="1" x14ac:dyDescent="0.25">
      <c r="A21" s="82"/>
      <c r="B21" s="70"/>
      <c r="C21" s="70"/>
      <c r="D21" s="127"/>
      <c r="E21" s="128"/>
      <c r="F21" s="128"/>
      <c r="G21" s="128"/>
      <c r="H21" s="147"/>
      <c r="I21" s="128"/>
      <c r="J21" s="116"/>
      <c r="K21" s="116"/>
      <c r="L21" s="116"/>
      <c r="M21" s="117" t="str">
        <f t="shared" si="1"/>
        <v>-</v>
      </c>
      <c r="N21" s="118"/>
    </row>
    <row r="22" spans="1:14" ht="15.75" customHeight="1" x14ac:dyDescent="0.25">
      <c r="A22" s="71" t="s">
        <v>21</v>
      </c>
      <c r="B22" s="68"/>
      <c r="C22" s="68"/>
      <c r="D22" s="68"/>
      <c r="E22" s="77">
        <f>SUM(E16:E21)</f>
        <v>2066252</v>
      </c>
      <c r="F22" s="77">
        <f>SUM(F16:F21)</f>
        <v>2086252</v>
      </c>
      <c r="G22" s="77">
        <f>SUM(G16:G21)</f>
        <v>984956.62</v>
      </c>
      <c r="H22" s="78">
        <f t="shared" si="0"/>
        <v>0.47211775950364576</v>
      </c>
      <c r="I22" s="77">
        <f>SUM(I16:I21)</f>
        <v>1068776.22</v>
      </c>
      <c r="J22" s="79">
        <f>SUM(J16:J21)</f>
        <v>0</v>
      </c>
      <c r="K22" s="79">
        <f>SUM(K16:K21)</f>
        <v>0</v>
      </c>
      <c r="L22" s="79">
        <f>SUM(L16:L21)</f>
        <v>0</v>
      </c>
      <c r="M22" s="80" t="str">
        <f t="shared" si="1"/>
        <v>-</v>
      </c>
      <c r="N22" s="79">
        <f>SUM(N16:N20)</f>
        <v>0</v>
      </c>
    </row>
    <row r="23" spans="1:14" ht="15.75" customHeight="1" x14ac:dyDescent="0.25">
      <c r="A23" s="73" t="s">
        <v>22</v>
      </c>
      <c r="B23" s="70"/>
      <c r="C23" s="70"/>
      <c r="D23" s="70"/>
      <c r="E23" s="83"/>
      <c r="F23" s="71"/>
      <c r="G23" s="84"/>
      <c r="H23" s="85"/>
      <c r="I23" s="84"/>
      <c r="J23" s="83"/>
      <c r="K23" s="83"/>
      <c r="L23" s="86"/>
      <c r="M23" s="87"/>
    </row>
    <row r="24" spans="1:14" ht="15.75" customHeight="1" x14ac:dyDescent="0.25">
      <c r="A24" s="68" t="s">
        <v>23</v>
      </c>
      <c r="B24" s="68"/>
      <c r="C24" s="68"/>
      <c r="D24" s="81" t="s">
        <v>24</v>
      </c>
      <c r="E24" s="88">
        <f>'[19]Vý HČ'!F7+'[19]Vý HČ'!F8+'[19]Vý HČ'!F19+'[19]Vý HČ'!F24+'[19]Vý HČ'!F25+'[19]Vý HČ'!F26</f>
        <v>833000</v>
      </c>
      <c r="F24" s="77">
        <f>'[19]Vý HČ'!G7+'[19]Vý HČ'!G8+'[19]Vý HČ'!G19+'[19]Vý HČ'!G24+'[19]Vý HČ'!G25+'[19]Vý HČ'!G26</f>
        <v>853000</v>
      </c>
      <c r="G24" s="77">
        <f>'[19]Vý HČ'!H7+'[19]Vý HČ'!H8+'[19]Vý HČ'!H19+'[19]Vý HČ'!H24+'[19]Vý HČ'!H25+'[19]Vý HČ'!H26</f>
        <v>475169</v>
      </c>
      <c r="H24" s="78">
        <f>IF(F24=0,"-",G24/F24)</f>
        <v>0.55705627198124263</v>
      </c>
      <c r="I24" s="77">
        <f>'[19]Vý HČ'!I7+'[19]Vý HČ'!I8+'[19]Vý HČ'!I19+'[19]Vý HČ'!I24+'[19]Vý HČ'!I25+'[19]Vý HČ'!I26</f>
        <v>492314</v>
      </c>
      <c r="J24" s="79">
        <f>'[19]Vý DČ'!F7+'[19]Vý DČ'!F8+'[19]Vý DČ'!F18+'[19]Vý DČ'!F23+'[19]Vý DČ'!F24+'[19]Vý DČ'!F25</f>
        <v>0</v>
      </c>
      <c r="K24" s="79">
        <f>'[19]Vý DČ'!G7+'[19]Vý DČ'!G8+'[19]Vý DČ'!G18+'[19]Vý DČ'!G23+'[19]Vý DČ'!G24+'[19]Vý DČ'!G25</f>
        <v>0</v>
      </c>
      <c r="L24" s="79">
        <f>'[19]Vý DČ'!H7+'[19]Vý DČ'!H8+'[19]Vý DČ'!H18+'[19]Vý DČ'!H23+'[19]Vý DČ'!H24+'[19]Vý DČ'!H25</f>
        <v>0</v>
      </c>
      <c r="M24" s="80" t="str">
        <f>IF(K24=0,"-",L24/K24)</f>
        <v>-</v>
      </c>
      <c r="N24" s="79">
        <f>'[19]Vý DČ'!I7+'[19]Vý DČ'!I8+'[19]Vý DČ'!I18+'[19]Vý DČ'!I23+'[19]Vý DČ'!I24+'[19]Vý DČ'!I25</f>
        <v>0</v>
      </c>
    </row>
    <row r="25" spans="1:14" ht="15.75" customHeight="1" x14ac:dyDescent="0.25">
      <c r="A25" s="68" t="s">
        <v>25</v>
      </c>
      <c r="B25" s="68"/>
      <c r="C25" s="68"/>
      <c r="D25" s="81" t="s">
        <v>26</v>
      </c>
      <c r="E25" s="88">
        <f>'[19]Vý HČ'!F45</f>
        <v>1233252</v>
      </c>
      <c r="F25" s="77">
        <f>'[19]Vý HČ'!G45</f>
        <v>1233252</v>
      </c>
      <c r="G25" s="77">
        <f>'[19]Vý HČ'!H45</f>
        <v>616626</v>
      </c>
      <c r="H25" s="78">
        <f>IF(F25=0,"-",G25/F25)</f>
        <v>0.5</v>
      </c>
      <c r="I25" s="77">
        <f>'[19]Vý HČ'!I45</f>
        <v>678142.76</v>
      </c>
      <c r="J25" s="79">
        <f>'[19]Vý DČ'!F40</f>
        <v>0</v>
      </c>
      <c r="K25" s="79">
        <f>'[19]Vý DČ'!G40</f>
        <v>0</v>
      </c>
      <c r="L25" s="79">
        <f>'[19]Vý DČ'!H40</f>
        <v>0</v>
      </c>
      <c r="M25" s="80" t="str">
        <f>IF(K25=0,"-",L25/K25)</f>
        <v>-</v>
      </c>
      <c r="N25" s="79">
        <f>'[19]Vý DČ'!I40</f>
        <v>0</v>
      </c>
    </row>
    <row r="26" spans="1:14" ht="15.75" customHeight="1" x14ac:dyDescent="0.25">
      <c r="A26" s="68"/>
      <c r="B26" s="68"/>
      <c r="C26" s="68"/>
      <c r="D26" s="81" t="s">
        <v>27</v>
      </c>
      <c r="E26" s="77">
        <f>'[19]Vý HČ'!F51</f>
        <v>0</v>
      </c>
      <c r="F26" s="77">
        <f>'[19]Vý HČ'!G51</f>
        <v>0</v>
      </c>
      <c r="G26" s="77">
        <f>'[19]Vý HČ'!H51</f>
        <v>0</v>
      </c>
      <c r="H26" s="78" t="str">
        <f>IF(F26=0,"-",G26/F26)</f>
        <v>-</v>
      </c>
      <c r="I26" s="77">
        <f>'[19]Vý HČ'!I51</f>
        <v>0</v>
      </c>
      <c r="J26" s="79">
        <f>'[19]Vý DČ'!F46</f>
        <v>0</v>
      </c>
      <c r="K26" s="79">
        <f>'[19]Vý DČ'!G46</f>
        <v>0</v>
      </c>
      <c r="L26" s="79">
        <f>'[19]Vý DČ'!H46</f>
        <v>0</v>
      </c>
      <c r="M26" s="80" t="str">
        <f>IF(K26=0,"-",L26/K26)</f>
        <v>-</v>
      </c>
      <c r="N26" s="79">
        <f>'[19]Vý DČ'!I46</f>
        <v>0</v>
      </c>
    </row>
    <row r="27" spans="1:14" ht="15.75" customHeight="1" x14ac:dyDescent="0.25">
      <c r="A27" s="68" t="s">
        <v>28</v>
      </c>
      <c r="B27" s="68"/>
      <c r="C27" s="68"/>
      <c r="D27" s="76" t="s">
        <v>29</v>
      </c>
      <c r="E27" s="77">
        <f>'[19]Vý HČ'!F27+'[19]Vý HČ'!F28+'[19]Vý HČ'!F29+'[19]Vý HČ'!F30+'[19]Vý HČ'!F31+'[19]Vý HČ'!F37+'[19]Vý HČ'!F44</f>
        <v>0</v>
      </c>
      <c r="F27" s="77">
        <f>'[19]Vý HČ'!G27+'[19]Vý HČ'!G28+'[19]Vý HČ'!G29+'[19]Vý HČ'!G30+'[19]Vý HČ'!G31+'[19]Vý HČ'!G37+'[19]Vý HČ'!G44</f>
        <v>0</v>
      </c>
      <c r="G27" s="77">
        <f>'[19]Vý HČ'!H27+'[19]Vý HČ'!H28+'[19]Vý HČ'!H29+'[19]Vý HČ'!H30+'[19]Vý HČ'!H31+'[19]Vý HČ'!H37+'[19]Vý HČ'!H44</f>
        <v>0</v>
      </c>
      <c r="H27" s="78" t="str">
        <f>IF(F27=0,"-",G27/F27)</f>
        <v>-</v>
      </c>
      <c r="I27" s="77">
        <f>'[19]Vý HČ'!I27+'[19]Vý HČ'!I28+'[19]Vý HČ'!I29+'[19]Vý HČ'!I30+'[19]Vý HČ'!I31+'[19]Vý HČ'!I37+'[19]Vý HČ'!I44</f>
        <v>0</v>
      </c>
      <c r="J27" s="79">
        <f>'[19]Vý DČ'!F26+'[19]Vý DČ'!F27+'[19]Vý DČ'!F28+'[19]Vý DČ'!F29+'[19]Vý DČ'!F30+'[19]Vý DČ'!F36+'[19]Vý DČ'!F39</f>
        <v>0</v>
      </c>
      <c r="K27" s="79">
        <f>'[19]Vý DČ'!G26+'[19]Vý DČ'!G27+'[19]Vý DČ'!G28+'[19]Vý DČ'!G29+'[19]Vý DČ'!G30+'[19]Vý DČ'!G36+'[19]Vý DČ'!G39</f>
        <v>0</v>
      </c>
      <c r="L27" s="79">
        <f>'[19]Vý DČ'!H26+'[19]Vý DČ'!H27+'[19]Vý DČ'!H28+'[19]Vý DČ'!H29+'[19]Vý DČ'!H30+'[19]Vý DČ'!H36+'[19]Vý DČ'!H39</f>
        <v>0</v>
      </c>
      <c r="M27" s="80" t="str">
        <f>IF(K27=0,"-",L27/K27)</f>
        <v>-</v>
      </c>
      <c r="N27" s="79">
        <f>'[19]Vý DČ'!I26+'[19]Vý DČ'!I27+'[19]Vý DČ'!I28+'[19]Vý DČ'!I29+'[19]Vý DČ'!I30+'[19]Vý DČ'!I36+'[19]Vý DČ'!I39</f>
        <v>0</v>
      </c>
    </row>
    <row r="28" spans="1:14" ht="15.75" customHeight="1" x14ac:dyDescent="0.25">
      <c r="A28" s="71" t="s">
        <v>21</v>
      </c>
      <c r="B28" s="70"/>
      <c r="C28" s="70"/>
      <c r="D28" s="70"/>
      <c r="E28" s="77">
        <f>E24+E25+E27</f>
        <v>2066252</v>
      </c>
      <c r="F28" s="77">
        <f>F24+F25+F27</f>
        <v>2086252</v>
      </c>
      <c r="G28" s="77">
        <f>G24+G25+G27</f>
        <v>1091795</v>
      </c>
      <c r="H28" s="78">
        <f>IF(F28=0,"-",G28/F28)</f>
        <v>0.52332843779179117</v>
      </c>
      <c r="I28" s="77">
        <f>I24+I25+I27</f>
        <v>1170456.76</v>
      </c>
      <c r="J28" s="79">
        <f>J24+J25+J27</f>
        <v>0</v>
      </c>
      <c r="K28" s="79">
        <f>K24+K25+K27</f>
        <v>0</v>
      </c>
      <c r="L28" s="79">
        <f>L24+L25+L27</f>
        <v>0</v>
      </c>
      <c r="M28" s="80" t="str">
        <f>IF(K28=0,"-",L28/K28)</f>
        <v>-</v>
      </c>
      <c r="N28" s="79">
        <f>N24+N25+N27</f>
        <v>0</v>
      </c>
    </row>
    <row r="29" spans="1:14" ht="15.75" customHeight="1" x14ac:dyDescent="0.25">
      <c r="A29" s="71"/>
      <c r="B29" s="70"/>
      <c r="C29" s="70"/>
      <c r="D29" s="70"/>
      <c r="E29" s="70"/>
      <c r="F29" s="70"/>
      <c r="G29" s="70"/>
      <c r="H29" s="85"/>
      <c r="I29" s="70"/>
      <c r="J29" s="89"/>
      <c r="K29" s="89"/>
      <c r="L29" s="89"/>
      <c r="M29" s="90"/>
    </row>
    <row r="30" spans="1:14" ht="15.75" customHeight="1" x14ac:dyDescent="0.25">
      <c r="A30" s="73" t="s">
        <v>40</v>
      </c>
      <c r="B30" s="70"/>
      <c r="C30" s="70"/>
      <c r="D30" s="70"/>
      <c r="E30" s="77">
        <f>E28-E22</f>
        <v>0</v>
      </c>
      <c r="F30" s="77">
        <f>F28-F22</f>
        <v>0</v>
      </c>
      <c r="G30" s="77">
        <f>G28-G22</f>
        <v>106838.38</v>
      </c>
      <c r="H30" s="78" t="str">
        <f>IF(F30=0,"-",G30/F30)</f>
        <v>-</v>
      </c>
      <c r="I30" s="77">
        <f>I28-I22</f>
        <v>101680.54000000004</v>
      </c>
      <c r="J30" s="79">
        <f>J28-J22</f>
        <v>0</v>
      </c>
      <c r="K30" s="79">
        <f>K28-K22</f>
        <v>0</v>
      </c>
      <c r="L30" s="79">
        <f>L28-L22</f>
        <v>0</v>
      </c>
      <c r="M30" s="80" t="str">
        <f>IF(K30=0,"-",L30/K30)</f>
        <v>-</v>
      </c>
      <c r="N30" s="79">
        <f>N28-N22</f>
        <v>0</v>
      </c>
    </row>
    <row r="31" spans="1:14" ht="15.75" customHeight="1" x14ac:dyDescent="0.25">
      <c r="A31" s="71"/>
      <c r="B31" s="70"/>
      <c r="C31" s="70"/>
      <c r="D31" s="70"/>
      <c r="E31" s="70"/>
      <c r="F31" s="70"/>
      <c r="G31" s="70"/>
      <c r="H31" s="70"/>
      <c r="I31" s="70"/>
      <c r="J31" s="89"/>
      <c r="K31" s="89"/>
      <c r="L31" s="89"/>
      <c r="M31" s="89"/>
    </row>
    <row r="32" spans="1:14" ht="15.75" customHeight="1" x14ac:dyDescent="0.25">
      <c r="A32" s="76"/>
      <c r="B32" s="70"/>
      <c r="C32" s="70"/>
      <c r="D32" s="91"/>
      <c r="E32" s="91"/>
      <c r="F32" s="68"/>
      <c r="G32" s="92"/>
      <c r="H32" s="92"/>
      <c r="I32" s="92"/>
      <c r="J32" s="68"/>
      <c r="K32" s="68"/>
      <c r="L32" s="68"/>
      <c r="M32" s="68"/>
    </row>
  </sheetData>
  <mergeCells count="22">
    <mergeCell ref="A2:D2"/>
    <mergeCell ref="E2:M2"/>
    <mergeCell ref="E3:M3"/>
    <mergeCell ref="E4:K4"/>
    <mergeCell ref="E5:M5"/>
    <mergeCell ref="E6:G6"/>
    <mergeCell ref="E7:M7"/>
    <mergeCell ref="J8:K8"/>
    <mergeCell ref="L8:N8"/>
    <mergeCell ref="E10:I10"/>
    <mergeCell ref="J10:N10"/>
    <mergeCell ref="D20:D21"/>
    <mergeCell ref="E20:E21"/>
    <mergeCell ref="F20:F21"/>
    <mergeCell ref="G20:G21"/>
    <mergeCell ref="H20:H21"/>
    <mergeCell ref="N20:N21"/>
    <mergeCell ref="I20:I21"/>
    <mergeCell ref="J20:J21"/>
    <mergeCell ref="K20:K21"/>
    <mergeCell ref="L20:L21"/>
    <mergeCell ref="M20:M21"/>
  </mergeCells>
  <conditionalFormatting sqref="J29:L29 J31:M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0" firstPageNumber="18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topLeftCell="A10" workbookViewId="0">
      <selection activeCell="U29" sqref="U2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140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140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140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140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140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140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140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140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140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140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140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140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140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140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140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140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140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140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140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140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140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140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140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140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140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140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140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140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140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140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140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140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140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140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140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140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140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140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140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140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140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140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140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140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140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140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140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140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140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140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140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140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140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140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140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140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140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140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140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140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140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140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140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140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54" t="s">
        <v>1</v>
      </c>
      <c r="B1" s="55"/>
      <c r="C1" s="55"/>
      <c r="D1" s="55"/>
      <c r="E1" s="56"/>
      <c r="F1" s="56"/>
      <c r="G1" s="56"/>
      <c r="H1" s="56"/>
      <c r="I1" s="56"/>
      <c r="J1" s="56"/>
      <c r="K1" s="56"/>
      <c r="L1" s="57"/>
      <c r="M1" s="57"/>
      <c r="N1" t="s">
        <v>30</v>
      </c>
    </row>
    <row r="2" spans="1:14" ht="15.75" customHeight="1" x14ac:dyDescent="0.25">
      <c r="A2" s="125" t="s">
        <v>2</v>
      </c>
      <c r="B2" s="125"/>
      <c r="C2" s="125"/>
      <c r="D2" s="125"/>
      <c r="E2" s="126" t="str">
        <f>[2]Úvod.str!C3</f>
        <v>Mateřská škola Prostějov, příspěvková organizace,</v>
      </c>
      <c r="F2" s="126"/>
      <c r="G2" s="126"/>
      <c r="H2" s="126"/>
      <c r="I2" s="126"/>
      <c r="J2" s="126"/>
      <c r="K2" s="126"/>
      <c r="L2" s="126"/>
      <c r="M2" s="126"/>
    </row>
    <row r="3" spans="1:14" ht="15.75" customHeight="1" x14ac:dyDescent="0.25">
      <c r="A3" s="58"/>
      <c r="B3" s="58"/>
      <c r="C3" s="58"/>
      <c r="D3" s="58"/>
      <c r="E3" s="120"/>
      <c r="F3" s="120"/>
      <c r="G3" s="120"/>
      <c r="H3" s="120"/>
      <c r="I3" s="120"/>
      <c r="J3" s="120"/>
      <c r="K3" s="120"/>
      <c r="L3" s="120"/>
      <c r="M3" s="120"/>
    </row>
    <row r="4" spans="1:14" ht="15.75" customHeight="1" x14ac:dyDescent="0.25">
      <c r="A4" s="59" t="s">
        <v>3</v>
      </c>
      <c r="B4" s="56"/>
      <c r="C4" s="56"/>
      <c r="D4" s="56"/>
      <c r="E4" s="119" t="str">
        <f>[2]Úvod.str!C4</f>
        <v>ul. Šárka 4a, 796 01 Prostějov</v>
      </c>
      <c r="F4" s="119"/>
      <c r="G4" s="119"/>
      <c r="H4" s="119"/>
      <c r="I4" s="119"/>
      <c r="J4" s="119"/>
      <c r="K4" s="119"/>
      <c r="L4" s="60"/>
      <c r="M4" s="56"/>
    </row>
    <row r="5" spans="1:14" ht="15.75" customHeight="1" x14ac:dyDescent="0.25">
      <c r="A5" s="59"/>
      <c r="B5" s="56"/>
      <c r="C5" s="56"/>
      <c r="D5" s="56"/>
      <c r="E5" s="120"/>
      <c r="F5" s="120"/>
      <c r="G5" s="120"/>
      <c r="H5" s="120"/>
      <c r="I5" s="120"/>
      <c r="J5" s="120"/>
      <c r="K5" s="120"/>
      <c r="L5" s="120"/>
      <c r="M5" s="120"/>
    </row>
    <row r="6" spans="1:14" ht="15.75" customHeight="1" x14ac:dyDescent="0.25">
      <c r="A6" s="59" t="s">
        <v>4</v>
      </c>
      <c r="B6" s="56"/>
      <c r="C6" s="56"/>
      <c r="D6" s="56"/>
      <c r="E6" s="119">
        <f>[2]Úvod.str!C5</f>
        <v>47922435</v>
      </c>
      <c r="F6" s="119"/>
      <c r="G6" s="119"/>
      <c r="H6" s="61"/>
      <c r="I6" s="61"/>
      <c r="J6" s="62"/>
      <c r="K6" s="61"/>
      <c r="L6" s="60"/>
      <c r="M6" s="56"/>
    </row>
    <row r="7" spans="1:14" ht="15.75" customHeight="1" x14ac:dyDescent="0.25">
      <c r="A7" s="59"/>
      <c r="B7" s="56"/>
      <c r="C7" s="56"/>
      <c r="D7" s="56"/>
      <c r="E7" s="120"/>
      <c r="F7" s="120"/>
      <c r="G7" s="120"/>
      <c r="H7" s="120"/>
      <c r="I7" s="120"/>
      <c r="J7" s="120"/>
      <c r="K7" s="120"/>
      <c r="L7" s="120"/>
      <c r="M7" s="120"/>
    </row>
    <row r="8" spans="1:14" ht="15.75" customHeight="1" x14ac:dyDescent="0.25">
      <c r="A8" s="56"/>
      <c r="B8" s="56"/>
      <c r="C8" s="56"/>
      <c r="D8" s="56"/>
      <c r="E8" s="56"/>
      <c r="F8" s="56"/>
      <c r="G8" s="56"/>
      <c r="H8" s="56"/>
      <c r="I8" s="56"/>
      <c r="J8" s="121"/>
      <c r="K8" s="121"/>
      <c r="L8" s="122" t="s">
        <v>5</v>
      </c>
      <c r="M8" s="122"/>
      <c r="N8" s="122"/>
    </row>
    <row r="9" spans="1:14" ht="15.75" customHeight="1" x14ac:dyDescent="0.25">
      <c r="A9" s="56"/>
      <c r="B9" s="56"/>
      <c r="C9" s="56"/>
      <c r="D9" s="56"/>
      <c r="E9" s="56"/>
      <c r="F9" s="56"/>
      <c r="G9" s="56"/>
      <c r="H9" s="56"/>
      <c r="I9" s="56"/>
      <c r="J9" s="63"/>
      <c r="K9" s="63"/>
      <c r="L9" s="56"/>
      <c r="M9" s="56"/>
    </row>
    <row r="10" spans="1:14" ht="15.75" customHeight="1" x14ac:dyDescent="0.25">
      <c r="A10" s="56"/>
      <c r="B10" s="56"/>
      <c r="C10" s="56"/>
      <c r="D10" s="56"/>
      <c r="E10" s="123" t="s">
        <v>31</v>
      </c>
      <c r="F10" s="123"/>
      <c r="G10" s="123"/>
      <c r="H10" s="123"/>
      <c r="I10" s="123"/>
      <c r="J10" s="124" t="s">
        <v>32</v>
      </c>
      <c r="K10" s="124"/>
      <c r="L10" s="124"/>
      <c r="M10" s="124"/>
      <c r="N10" s="124"/>
    </row>
    <row r="11" spans="1:14" ht="15.75" customHeight="1" x14ac:dyDescent="0.25">
      <c r="A11" s="60" t="s">
        <v>33</v>
      </c>
      <c r="B11" s="56"/>
      <c r="C11" s="56"/>
      <c r="D11" s="56"/>
      <c r="E11" s="64" t="s">
        <v>6</v>
      </c>
      <c r="F11" s="64" t="s">
        <v>7</v>
      </c>
      <c r="G11" s="65" t="s">
        <v>0</v>
      </c>
      <c r="H11" s="66" t="s">
        <v>34</v>
      </c>
      <c r="I11" s="66" t="s">
        <v>35</v>
      </c>
      <c r="J11" s="67" t="s">
        <v>6</v>
      </c>
      <c r="K11" s="67" t="s">
        <v>7</v>
      </c>
      <c r="L11" s="67" t="s">
        <v>0</v>
      </c>
      <c r="M11" s="66" t="s">
        <v>34</v>
      </c>
      <c r="N11" s="67" t="s">
        <v>35</v>
      </c>
    </row>
    <row r="12" spans="1:14" ht="15.75" customHeight="1" x14ac:dyDescent="0.25">
      <c r="A12" s="68"/>
      <c r="B12" s="68"/>
      <c r="C12" s="68"/>
      <c r="D12" s="68"/>
      <c r="E12" s="64" t="s">
        <v>8</v>
      </c>
      <c r="F12" s="64" t="s">
        <v>8</v>
      </c>
      <c r="G12" s="65" t="s">
        <v>9</v>
      </c>
      <c r="H12" s="66" t="s">
        <v>36</v>
      </c>
      <c r="I12" s="66" t="s">
        <v>37</v>
      </c>
      <c r="J12" s="67" t="s">
        <v>8</v>
      </c>
      <c r="K12" s="67" t="s">
        <v>8</v>
      </c>
      <c r="L12" s="67" t="s">
        <v>9</v>
      </c>
      <c r="M12" s="66" t="s">
        <v>36</v>
      </c>
      <c r="N12" s="67" t="s">
        <v>37</v>
      </c>
    </row>
    <row r="13" spans="1:14" ht="15.75" customHeight="1" x14ac:dyDescent="0.25">
      <c r="A13" s="68"/>
      <c r="B13" s="68"/>
      <c r="C13" s="68"/>
      <c r="D13" s="68"/>
      <c r="E13" s="64" t="s">
        <v>10</v>
      </c>
      <c r="F13" s="64" t="s">
        <v>10</v>
      </c>
      <c r="G13" s="57"/>
      <c r="H13" s="69" t="s">
        <v>38</v>
      </c>
      <c r="I13" s="69" t="s">
        <v>39</v>
      </c>
      <c r="J13" s="67" t="s">
        <v>10</v>
      </c>
      <c r="K13" s="67" t="s">
        <v>10</v>
      </c>
      <c r="L13" s="67"/>
      <c r="M13" s="69" t="s">
        <v>38</v>
      </c>
      <c r="N13" s="67" t="s">
        <v>39</v>
      </c>
    </row>
    <row r="14" spans="1:14" ht="15.75" customHeight="1" x14ac:dyDescent="0.25">
      <c r="A14" s="70"/>
      <c r="B14" s="70"/>
      <c r="C14" s="56"/>
      <c r="D14" s="70"/>
      <c r="E14" s="71"/>
      <c r="F14" s="71"/>
      <c r="G14" s="68"/>
      <c r="H14" s="68"/>
      <c r="I14" s="68"/>
      <c r="J14" s="68"/>
      <c r="K14" s="68"/>
      <c r="L14" s="56"/>
      <c r="M14" s="72"/>
    </row>
    <row r="15" spans="1:14" ht="15.75" customHeight="1" x14ac:dyDescent="0.25">
      <c r="A15" s="73" t="s">
        <v>11</v>
      </c>
      <c r="B15" s="73"/>
      <c r="C15" s="55"/>
      <c r="D15" s="70"/>
      <c r="E15" s="71"/>
      <c r="F15" s="71"/>
      <c r="G15" s="68"/>
      <c r="H15" s="68"/>
      <c r="I15" s="68"/>
      <c r="J15" s="68"/>
      <c r="K15" s="68"/>
      <c r="L15" s="74"/>
      <c r="M15" s="75"/>
    </row>
    <row r="16" spans="1:14" ht="15.75" customHeight="1" x14ac:dyDescent="0.25">
      <c r="A16" s="68" t="s">
        <v>12</v>
      </c>
      <c r="B16" s="68"/>
      <c r="C16" s="68"/>
      <c r="D16" s="76" t="s">
        <v>13</v>
      </c>
      <c r="E16" s="77">
        <f>'[2]Ná HČ'!F7+'[2]Ná HČ'!F28+'[2]Ná HČ'!F34</f>
        <v>2692320</v>
      </c>
      <c r="F16" s="77">
        <f>'[2]Ná HČ'!G7+'[2]Ná HČ'!G28+'[2]Ná HČ'!G34</f>
        <v>2742991.15</v>
      </c>
      <c r="G16" s="77">
        <f>'[2]Ná HČ'!H7+'[2]Ná HČ'!H28+'[2]Ná HČ'!H34</f>
        <v>1503185.21</v>
      </c>
      <c r="H16" s="78">
        <f t="shared" ref="H16:H22" si="0">IF(F16=0,"-",G16/F16)</f>
        <v>0.54800950050458608</v>
      </c>
      <c r="I16" s="77">
        <f>'[2]Ná HČ'!I7+'[2]Ná HČ'!I28+'[2]Ná HČ'!I34</f>
        <v>1351763.06</v>
      </c>
      <c r="J16" s="79">
        <f>'[2]Ná DČ'!F7+'[2]Ná DČ'!F21+'[2]Ná DČ'!F27</f>
        <v>0</v>
      </c>
      <c r="K16" s="79">
        <f>'[2]Ná DČ'!G7+'[2]Ná DČ'!G21+'[2]Ná DČ'!G27</f>
        <v>0</v>
      </c>
      <c r="L16" s="79">
        <f>'[2]Ná DČ'!H7+'[2]Ná DČ'!H21+'[2]Ná DČ'!H27</f>
        <v>0</v>
      </c>
      <c r="M16" s="80" t="str">
        <f t="shared" ref="M16:M22" si="1">IF(K16=0,"-",L16/K16)</f>
        <v>-</v>
      </c>
      <c r="N16" s="79">
        <f>'[2]Ná DČ'!I7+'[2]Ná DČ'!I21+'[2]Ná DČ'!I27</f>
        <v>0</v>
      </c>
    </row>
    <row r="17" spans="1:14" ht="15.75" customHeight="1" x14ac:dyDescent="0.25">
      <c r="A17" s="68" t="s">
        <v>14</v>
      </c>
      <c r="B17" s="68"/>
      <c r="C17" s="68"/>
      <c r="D17" s="76" t="s">
        <v>15</v>
      </c>
      <c r="E17" s="77">
        <f>'[2]Ná HČ'!F35+'[2]Ná HČ'!F41+'[2]Ná HČ'!F45+'[2]Ná HČ'!F46</f>
        <v>994071</v>
      </c>
      <c r="F17" s="77">
        <f>'[2]Ná HČ'!G35+'[2]Ná HČ'!G41+'[2]Ná HČ'!G45+'[2]Ná HČ'!G46</f>
        <v>1237086.6499999999</v>
      </c>
      <c r="G17" s="77">
        <f>'[2]Ná HČ'!H35+'[2]Ná HČ'!H41+'[2]Ná HČ'!H45+'[2]Ná HČ'!H46</f>
        <v>836797.82000000007</v>
      </c>
      <c r="H17" s="78">
        <f t="shared" si="0"/>
        <v>0.67642619860136732</v>
      </c>
      <c r="I17" s="77">
        <f>'[2]Ná HČ'!I35+'[2]Ná HČ'!I41+'[2]Ná HČ'!I45+'[2]Ná HČ'!I46</f>
        <v>362303.88999999996</v>
      </c>
      <c r="J17" s="79">
        <f>'[2]Ná DČ'!F28+'[2]Ná DČ'!F34+'[2]Ná DČ'!F38+'[2]Ná DČ'!F39</f>
        <v>0</v>
      </c>
      <c r="K17" s="79">
        <f>'[2]Ná DČ'!G28+'[2]Ná DČ'!G34+'[2]Ná DČ'!G38+'[2]Ná DČ'!G39</f>
        <v>0</v>
      </c>
      <c r="L17" s="79">
        <f>'[2]Ná DČ'!H28+'[2]Ná DČ'!H34+'[2]Ná DČ'!H38+'[2]Ná DČ'!H39</f>
        <v>0</v>
      </c>
      <c r="M17" s="80" t="str">
        <f t="shared" si="1"/>
        <v>-</v>
      </c>
      <c r="N17" s="79">
        <f>'[2]Ná DČ'!I28+'[2]Ná DČ'!I34+'[2]Ná DČ'!I38+'[2]Ná DČ'!I39</f>
        <v>0</v>
      </c>
    </row>
    <row r="18" spans="1:14" ht="15.75" customHeight="1" x14ac:dyDescent="0.25">
      <c r="A18" s="68" t="s">
        <v>16</v>
      </c>
      <c r="B18" s="68"/>
      <c r="C18" s="68"/>
      <c r="D18" s="76" t="s">
        <v>17</v>
      </c>
      <c r="E18" s="77">
        <f>'[2]Ná HČ'!F71+'[2]Ná HČ'!F78+'[2]Ná HČ'!F81+'[2]Ná HČ'!F82+'[2]Ná HČ'!F87</f>
        <v>10788</v>
      </c>
      <c r="F18" s="77">
        <f>'[2]Ná HČ'!G71+'[2]Ná HČ'!G78+'[2]Ná HČ'!G81+'[2]Ná HČ'!G82+'[2]Ná HČ'!G87</f>
        <v>10788</v>
      </c>
      <c r="G18" s="77">
        <f>'[2]Ná HČ'!H71+'[2]Ná HČ'!H78+'[2]Ná HČ'!H81+'[2]Ná HČ'!H82+'[2]Ná HČ'!H87</f>
        <v>6744</v>
      </c>
      <c r="H18" s="78">
        <f t="shared" si="0"/>
        <v>0.62513904338153503</v>
      </c>
      <c r="I18" s="77">
        <f>'[2]Ná HČ'!I71+'[2]Ná HČ'!I78+'[2]Ná HČ'!I81+'[2]Ná HČ'!I82+'[2]Ná HČ'!I87</f>
        <v>4918</v>
      </c>
      <c r="J18" s="79">
        <f>'[2]Ná DČ'!F63+'[2]Ná DČ'!F68+'[2]Ná DČ'!F71+'[2]Ná DČ'!F72+'[2]Ná DČ'!F77</f>
        <v>0</v>
      </c>
      <c r="K18" s="79">
        <f>'[2]Ná DČ'!G63+'[2]Ná DČ'!G68+'[2]Ná DČ'!G71+'[2]Ná DČ'!G72+'[2]Ná DČ'!G77</f>
        <v>0</v>
      </c>
      <c r="L18" s="79">
        <f>'[2]Ná DČ'!H63+'[2]Ná DČ'!H68+'[2]Ná DČ'!H71+'[2]Ná DČ'!H72+'[2]Ná DČ'!H77</f>
        <v>0</v>
      </c>
      <c r="M18" s="80" t="str">
        <f t="shared" si="1"/>
        <v>-</v>
      </c>
      <c r="N18" s="79">
        <f>'[2]Ná DČ'!I63+'[2]Ná DČ'!I68+'[2]Ná DČ'!I71+'[2]Ná DČ'!I72+'[2]Ná DČ'!I77</f>
        <v>0</v>
      </c>
    </row>
    <row r="19" spans="1:14" ht="15.75" customHeight="1" x14ac:dyDescent="0.25">
      <c r="A19" s="68" t="s">
        <v>18</v>
      </c>
      <c r="B19" s="68"/>
      <c r="C19" s="68"/>
      <c r="D19" s="81">
        <v>551</v>
      </c>
      <c r="E19" s="77">
        <f>'[2]Ná HČ'!F104</f>
        <v>888541</v>
      </c>
      <c r="F19" s="77">
        <f>'[2]Ná HČ'!G104</f>
        <v>914562</v>
      </c>
      <c r="G19" s="77">
        <f>'[2]Ná HČ'!H104</f>
        <v>465790</v>
      </c>
      <c r="H19" s="78">
        <f t="shared" si="0"/>
        <v>0.50930390722553531</v>
      </c>
      <c r="I19" s="77">
        <f>'[2]Ná HČ'!I104</f>
        <v>468192</v>
      </c>
      <c r="J19" s="79">
        <f>'[2]Ná DČ'!F94</f>
        <v>0</v>
      </c>
      <c r="K19" s="79">
        <f>'[2]Ná DČ'!G94</f>
        <v>0</v>
      </c>
      <c r="L19" s="79">
        <f>'[2]Ná DČ'!H94</f>
        <v>0</v>
      </c>
      <c r="M19" s="80" t="str">
        <f t="shared" si="1"/>
        <v>-</v>
      </c>
      <c r="N19" s="79">
        <f>'[2]Ná DČ'!I94</f>
        <v>0</v>
      </c>
    </row>
    <row r="20" spans="1:14" ht="15.75" customHeight="1" x14ac:dyDescent="0.25">
      <c r="A20" s="82" t="s">
        <v>19</v>
      </c>
      <c r="B20" s="82"/>
      <c r="C20" s="68"/>
      <c r="D20" s="127" t="s">
        <v>20</v>
      </c>
      <c r="E20" s="128">
        <f>'[2]Ná HČ'!F88+'[2]Ná HČ'!F92+'[2]Ná HČ'!F93+'[2]Ná HČ'!F94+'[2]Ná HČ'!F95+'[2]Ná HČ'!F96+'[2]Ná HČ'!F97+'[2]Ná HČ'!F98+'[2]Ná HČ'!F107+'[2]Ná HČ'!F108+'[2]Ná HČ'!F119+'[2]Ná HČ'!F120+'[2]Ná HČ'!F123+'[2]Ná HČ'!F124+'[2]Ná HČ'!F125</f>
        <v>86000</v>
      </c>
      <c r="F20" s="128">
        <f>'[2]Ná HČ'!G88+'[2]Ná HČ'!G92+'[2]Ná HČ'!G93+'[2]Ná HČ'!G94+'[2]Ná HČ'!G95+'[2]Ná HČ'!G96+'[2]Ná HČ'!G97+'[2]Ná HČ'!G98+'[2]Ná HČ'!G107+'[2]Ná HČ'!G108+'[2]Ná HČ'!G119+'[2]Ná HČ'!G120+'[2]Ná HČ'!G123+'[2]Ná HČ'!G124+'[2]Ná HČ'!G125</f>
        <v>342048.4</v>
      </c>
      <c r="G20" s="128">
        <f>'[2]Ná HČ'!H88+'[2]Ná HČ'!H92+'[2]Ná HČ'!H93+'[2]Ná HČ'!H94+'[2]Ná HČ'!H95+'[2]Ná HČ'!H96+'[2]Ná HČ'!H97+'[2]Ná HČ'!H98+'[2]Ná HČ'!H107+'[2]Ná HČ'!H108+'[2]Ná HČ'!H119+'[2]Ná HČ'!H120+'[2]Ná HČ'!H123+'[2]Ná HČ'!H124+'[2]Ná HČ'!H125</f>
        <v>266513.40000000002</v>
      </c>
      <c r="H20" s="78">
        <f t="shared" si="0"/>
        <v>0.77916867905243825</v>
      </c>
      <c r="I20" s="128">
        <f>'[2]Ná HČ'!I88+'[2]Ná HČ'!I92+'[2]Ná HČ'!I93+'[2]Ná HČ'!I94+'[2]Ná HČ'!I95+'[2]Ná HČ'!I96+'[2]Ná HČ'!I97+'[2]Ná HČ'!I98+'[2]Ná HČ'!I107+'[2]Ná HČ'!I108+'[2]Ná HČ'!I119+'[2]Ná HČ'!I120+'[2]Ná HČ'!I123+'[2]Ná HČ'!I124+'[2]Ná HČ'!I125</f>
        <v>10999</v>
      </c>
      <c r="J20" s="116">
        <f>'[2]Ná DČ'!F78+'[2]Ná DČ'!F82+'[2]Ná DČ'!F83+'[2]Ná DČ'!F84+'[2]Ná DČ'!F85+'[2]Ná DČ'!F86+'[2]Ná DČ'!F87+'[2]Ná DČ'!F88+'[2]Ná DČ'!F97+'[2]Ná DČ'!F98+'[2]Ná DČ'!F109+'[2]Ná DČ'!F110+'[2]Ná DČ'!F113+'[2]Ná DČ'!F114</f>
        <v>0</v>
      </c>
      <c r="K20" s="116">
        <f>'[2]Ná DČ'!G78+'[2]Ná DČ'!G82+'[2]Ná DČ'!G83+'[2]Ná DČ'!G84+'[2]Ná DČ'!G85+'[2]Ná DČ'!G86+'[2]Ná DČ'!G87+'[2]Ná DČ'!G88+'[2]Ná DČ'!G97+'[2]Ná DČ'!G98+'[2]Ná DČ'!G109+'[2]Ná DČ'!G110+'[2]Ná DČ'!G113+'[2]Ná DČ'!G114</f>
        <v>0</v>
      </c>
      <c r="L20" s="116">
        <f>'[2]Ná DČ'!H78+'[2]Ná DČ'!H82+'[2]Ná DČ'!H83+'[2]Ná DČ'!H84+'[2]Ná DČ'!H85+'[2]Ná DČ'!H86+'[2]Ná DČ'!H87+'[2]Ná DČ'!H88+'[2]Ná DČ'!H97+'[2]Ná DČ'!H98+'[2]Ná DČ'!H109+'[2]Ná DČ'!H110+'[2]Ná DČ'!H113+'[2]Ná DČ'!H114</f>
        <v>0</v>
      </c>
      <c r="M20" s="117" t="str">
        <f t="shared" si="1"/>
        <v>-</v>
      </c>
      <c r="N20" s="118">
        <f>'[2]Ná DČ'!I78+'[2]Ná DČ'!I82+'[2]Ná DČ'!I83+'[2]Ná DČ'!I84+'[2]Ná DČ'!I85+'[2]Ná DČ'!I86+'[2]Ná DČ'!I87+'[2]Ná DČ'!I88+'[2]Ná DČ'!I97+'[2]Ná DČ'!I98+'[2]Ná DČ'!I109+'[2]Ná DČ'!I110+'[2]Ná DČ'!I113+'[2]Ná DČ'!I114</f>
        <v>0</v>
      </c>
    </row>
    <row r="21" spans="1:14" ht="15.75" customHeight="1" x14ac:dyDescent="0.25">
      <c r="A21" s="82"/>
      <c r="B21" s="70"/>
      <c r="C21" s="70"/>
      <c r="D21" s="127"/>
      <c r="E21" s="128"/>
      <c r="F21" s="128"/>
      <c r="G21" s="128"/>
      <c r="H21" s="78" t="str">
        <f t="shared" si="0"/>
        <v>-</v>
      </c>
      <c r="I21" s="128"/>
      <c r="J21" s="116"/>
      <c r="K21" s="116"/>
      <c r="L21" s="116"/>
      <c r="M21" s="117" t="str">
        <f t="shared" si="1"/>
        <v>-</v>
      </c>
      <c r="N21" s="118"/>
    </row>
    <row r="22" spans="1:14" ht="15.75" customHeight="1" x14ac:dyDescent="0.25">
      <c r="A22" s="71" t="s">
        <v>21</v>
      </c>
      <c r="B22" s="68"/>
      <c r="C22" s="68"/>
      <c r="D22" s="68"/>
      <c r="E22" s="77">
        <f>SUM(E16:E21)</f>
        <v>4671720</v>
      </c>
      <c r="F22" s="77">
        <f>SUM(F16:F21)</f>
        <v>5247476.2</v>
      </c>
      <c r="G22" s="77">
        <f>SUM(G16:G21)</f>
        <v>3079030.43</v>
      </c>
      <c r="H22" s="78">
        <f t="shared" si="0"/>
        <v>0.58676405811997778</v>
      </c>
      <c r="I22" s="77">
        <f>SUM(I16:I21)</f>
        <v>2198175.9500000002</v>
      </c>
      <c r="J22" s="79">
        <f>SUM(J16:J21)</f>
        <v>0</v>
      </c>
      <c r="K22" s="79">
        <f>SUM(K16:K21)</f>
        <v>0</v>
      </c>
      <c r="L22" s="79">
        <f>SUM(L16:L21)</f>
        <v>0</v>
      </c>
      <c r="M22" s="80" t="str">
        <f t="shared" si="1"/>
        <v>-</v>
      </c>
      <c r="N22" s="79">
        <f>SUM(N16:N20)</f>
        <v>0</v>
      </c>
    </row>
    <row r="23" spans="1:14" ht="15.75" customHeight="1" x14ac:dyDescent="0.25">
      <c r="A23" s="73" t="s">
        <v>22</v>
      </c>
      <c r="B23" s="70"/>
      <c r="C23" s="70"/>
      <c r="D23" s="70"/>
      <c r="E23" s="83"/>
      <c r="F23" s="71"/>
      <c r="G23" s="84"/>
      <c r="H23" s="85"/>
      <c r="I23" s="84"/>
      <c r="J23" s="83"/>
      <c r="K23" s="83"/>
      <c r="L23" s="86"/>
      <c r="M23" s="87"/>
    </row>
    <row r="24" spans="1:14" ht="15.75" customHeight="1" x14ac:dyDescent="0.25">
      <c r="A24" s="68" t="s">
        <v>23</v>
      </c>
      <c r="B24" s="68"/>
      <c r="C24" s="68"/>
      <c r="D24" s="81" t="s">
        <v>24</v>
      </c>
      <c r="E24" s="88">
        <f>'[2]Vý HČ'!F7+'[2]Vý HČ'!F8+'[2]Vý HČ'!F19+'[2]Vý HČ'!F24+'[2]Vý HČ'!F25+'[2]Vý HČ'!F26</f>
        <v>1510000</v>
      </c>
      <c r="F24" s="77">
        <f>'[2]Vý HČ'!G7+'[2]Vý HČ'!G8+'[2]Vý HČ'!G19+'[2]Vý HČ'!G24+'[2]Vý HČ'!G25+'[2]Vý HČ'!G26</f>
        <v>1479296</v>
      </c>
      <c r="G24" s="77">
        <f>'[2]Vý HČ'!H7+'[2]Vý HČ'!H8+'[2]Vý HČ'!H19+'[2]Vý HČ'!H24+'[2]Vý HČ'!H25+'[2]Vý HČ'!H26</f>
        <v>848881</v>
      </c>
      <c r="H24" s="78">
        <f>IF(F24=0,"-",G24/F24)</f>
        <v>0.57384120554642204</v>
      </c>
      <c r="I24" s="77">
        <f>'[2]Vý HČ'!I7+'[2]Vý HČ'!I8+'[2]Vý HČ'!I19+'[2]Vý HČ'!I24+'[2]Vý HČ'!I25+'[2]Vý HČ'!I26</f>
        <v>817359</v>
      </c>
      <c r="J24" s="79">
        <f>'[2]Vý DČ'!F7+'[2]Vý DČ'!F8+'[2]Vý DČ'!F18+'[2]Vý DČ'!F23+'[2]Vý DČ'!F24+'[2]Vý DČ'!F25</f>
        <v>0</v>
      </c>
      <c r="K24" s="79">
        <f>'[2]Vý DČ'!G7+'[2]Vý DČ'!G8+'[2]Vý DČ'!G18+'[2]Vý DČ'!G23+'[2]Vý DČ'!G24+'[2]Vý DČ'!G25</f>
        <v>0</v>
      </c>
      <c r="L24" s="79">
        <f>'[2]Vý DČ'!H7+'[2]Vý DČ'!H8+'[2]Vý DČ'!H18+'[2]Vý DČ'!H23+'[2]Vý DČ'!H24+'[2]Vý DČ'!H25</f>
        <v>0</v>
      </c>
      <c r="M24" s="80" t="str">
        <f>IF(K24=0,"-",L24/K24)</f>
        <v>-</v>
      </c>
      <c r="N24" s="79">
        <f>'[2]Vý DČ'!I7+'[2]Vý DČ'!I8+'[2]Vý DČ'!I18+'[2]Vý DČ'!I23+'[2]Vý DČ'!I24+'[2]Vý DČ'!I25</f>
        <v>0</v>
      </c>
    </row>
    <row r="25" spans="1:14" ht="15.75" customHeight="1" x14ac:dyDescent="0.25">
      <c r="A25" s="68" t="s">
        <v>25</v>
      </c>
      <c r="B25" s="68"/>
      <c r="C25" s="68"/>
      <c r="D25" s="81" t="s">
        <v>26</v>
      </c>
      <c r="E25" s="88">
        <f>'[2]Vý HČ'!F45</f>
        <v>3161720</v>
      </c>
      <c r="F25" s="77">
        <f>'[2]Vý HČ'!G45</f>
        <v>3687247.2</v>
      </c>
      <c r="G25" s="77">
        <f>'[2]Vý HČ'!H45</f>
        <v>2106387.2000000002</v>
      </c>
      <c r="H25" s="78">
        <f>IF(F25=0,"-",G25/F25)</f>
        <v>0.57126281091216236</v>
      </c>
      <c r="I25" s="77">
        <f>'[2]Vý HČ'!I45</f>
        <v>1555860</v>
      </c>
      <c r="J25" s="79">
        <f>'[2]Vý DČ'!F40</f>
        <v>0</v>
      </c>
      <c r="K25" s="79">
        <f>'[2]Vý DČ'!G40</f>
        <v>0</v>
      </c>
      <c r="L25" s="79">
        <f>'[2]Vý DČ'!H40</f>
        <v>0</v>
      </c>
      <c r="M25" s="80" t="str">
        <f>IF(K25=0,"-",L25/K25)</f>
        <v>-</v>
      </c>
      <c r="N25" s="79">
        <f>'[2]Vý DČ'!I40</f>
        <v>0</v>
      </c>
    </row>
    <row r="26" spans="1:14" ht="15.75" customHeight="1" x14ac:dyDescent="0.25">
      <c r="A26" s="68"/>
      <c r="B26" s="68"/>
      <c r="C26" s="68"/>
      <c r="D26" s="81" t="s">
        <v>27</v>
      </c>
      <c r="E26" s="77">
        <f>'[2]Vý HČ'!F51</f>
        <v>0</v>
      </c>
      <c r="F26" s="77">
        <f>'[2]Vý HČ'!G51</f>
        <v>0</v>
      </c>
      <c r="G26" s="77">
        <f>'[2]Vý HČ'!H51</f>
        <v>0</v>
      </c>
      <c r="H26" s="78" t="str">
        <f>IF(F26=0,"-",G26/F26)</f>
        <v>-</v>
      </c>
      <c r="I26" s="77">
        <f>'[2]Vý HČ'!I51</f>
        <v>0</v>
      </c>
      <c r="J26" s="79">
        <f>'[2]Vý DČ'!F46</f>
        <v>0</v>
      </c>
      <c r="K26" s="79">
        <f>'[2]Vý DČ'!G46</f>
        <v>0</v>
      </c>
      <c r="L26" s="79">
        <f>'[2]Vý DČ'!H46</f>
        <v>0</v>
      </c>
      <c r="M26" s="80" t="str">
        <f>IF(K26=0,"-",L26/K26)</f>
        <v>-</v>
      </c>
      <c r="N26" s="79">
        <f>'[2]Vý DČ'!I46</f>
        <v>0</v>
      </c>
    </row>
    <row r="27" spans="1:14" ht="15.75" customHeight="1" x14ac:dyDescent="0.25">
      <c r="A27" s="68" t="s">
        <v>28</v>
      </c>
      <c r="B27" s="68"/>
      <c r="C27" s="68"/>
      <c r="D27" s="76" t="s">
        <v>29</v>
      </c>
      <c r="E27" s="77">
        <f>'[2]Vý HČ'!F27+'[2]Vý HČ'!F28+'[2]Vý HČ'!F29+'[2]Vý HČ'!F30+'[2]Vý HČ'!F31+'[2]Vý HČ'!F37+'[2]Vý HČ'!F44</f>
        <v>0</v>
      </c>
      <c r="F27" s="77">
        <f>'[2]Vý HČ'!G27+'[2]Vý HČ'!G28+'[2]Vý HČ'!G29+'[2]Vý HČ'!G30+'[2]Vý HČ'!G31+'[2]Vý HČ'!G37+'[2]Vý HČ'!G44</f>
        <v>80933</v>
      </c>
      <c r="G27" s="77">
        <f>'[2]Vý HČ'!H27+'[2]Vý HČ'!H28+'[2]Vý HČ'!H29+'[2]Vý HČ'!H30+'[2]Vý HČ'!H31+'[2]Vý HČ'!H37+'[2]Vý HČ'!H44</f>
        <v>80933</v>
      </c>
      <c r="H27" s="78">
        <f>IF(F27=0,"-",G27/F27)</f>
        <v>1</v>
      </c>
      <c r="I27" s="77">
        <f>'[2]Vý HČ'!I27+'[2]Vý HČ'!I28+'[2]Vý HČ'!I29+'[2]Vý HČ'!I30+'[2]Vý HČ'!I31+'[2]Vý HČ'!I37+'[2]Vý HČ'!I44</f>
        <v>0</v>
      </c>
      <c r="J27" s="79">
        <f>'[2]Vý DČ'!F26+'[2]Vý DČ'!F27+'[2]Vý DČ'!F28+'[2]Vý DČ'!F29+'[2]Vý DČ'!F30+'[2]Vý DČ'!F36+'[2]Vý DČ'!F39</f>
        <v>0</v>
      </c>
      <c r="K27" s="79">
        <f>'[2]Vý DČ'!G26+'[2]Vý DČ'!G27+'[2]Vý DČ'!G28+'[2]Vý DČ'!G29+'[2]Vý DČ'!G30+'[2]Vý DČ'!G36+'[2]Vý DČ'!G39</f>
        <v>0</v>
      </c>
      <c r="L27" s="79">
        <f>'[2]Vý DČ'!H26+'[2]Vý DČ'!H27+'[2]Vý DČ'!H28+'[2]Vý DČ'!H29+'[2]Vý DČ'!H30+'[2]Vý DČ'!H36+'[2]Vý DČ'!H39</f>
        <v>0</v>
      </c>
      <c r="M27" s="80" t="str">
        <f>IF(K27=0,"-",L27/K27)</f>
        <v>-</v>
      </c>
      <c r="N27" s="79">
        <f>'[2]Vý DČ'!I26+'[2]Vý DČ'!I27+'[2]Vý DČ'!I28+'[2]Vý DČ'!I29+'[2]Vý DČ'!I30+'[2]Vý DČ'!I36+'[2]Vý DČ'!I39</f>
        <v>0</v>
      </c>
    </row>
    <row r="28" spans="1:14" ht="15.75" customHeight="1" x14ac:dyDescent="0.25">
      <c r="A28" s="71" t="s">
        <v>21</v>
      </c>
      <c r="B28" s="70"/>
      <c r="C28" s="70"/>
      <c r="D28" s="70"/>
      <c r="E28" s="77">
        <f>E24+E25+E27</f>
        <v>4671720</v>
      </c>
      <c r="F28" s="77">
        <f>F24+F25+F27</f>
        <v>5247476.2</v>
      </c>
      <c r="G28" s="77">
        <f>G24+G25+G27</f>
        <v>3036201.2</v>
      </c>
      <c r="H28" s="78">
        <f>IF(F28=0,"-",G28/F28)</f>
        <v>0.57860218594226309</v>
      </c>
      <c r="I28" s="77">
        <f>I24+I25+I27</f>
        <v>2373219</v>
      </c>
      <c r="J28" s="79">
        <f>J24+J25+J27</f>
        <v>0</v>
      </c>
      <c r="K28" s="79">
        <f>K24+K25+K27</f>
        <v>0</v>
      </c>
      <c r="L28" s="79">
        <f>L24+L25+L27</f>
        <v>0</v>
      </c>
      <c r="M28" s="80" t="str">
        <f>IF(K28=0,"-",L28/K28)</f>
        <v>-</v>
      </c>
      <c r="N28" s="79">
        <f>N24+N25+N27</f>
        <v>0</v>
      </c>
    </row>
    <row r="29" spans="1:14" ht="15.75" customHeight="1" x14ac:dyDescent="0.25">
      <c r="A29" s="71"/>
      <c r="B29" s="70"/>
      <c r="C29" s="70"/>
      <c r="D29" s="70"/>
      <c r="E29" s="70"/>
      <c r="F29" s="70"/>
      <c r="G29" s="70"/>
      <c r="H29" s="85"/>
      <c r="I29" s="70"/>
      <c r="J29" s="89"/>
      <c r="K29" s="89"/>
      <c r="L29" s="89"/>
      <c r="M29" s="90"/>
    </row>
    <row r="30" spans="1:14" ht="15.75" customHeight="1" x14ac:dyDescent="0.25">
      <c r="A30" s="73" t="s">
        <v>40</v>
      </c>
      <c r="B30" s="70"/>
      <c r="C30" s="70"/>
      <c r="D30" s="70"/>
      <c r="E30" s="77">
        <f>E28-E22</f>
        <v>0</v>
      </c>
      <c r="F30" s="77">
        <f>F28-F22</f>
        <v>0</v>
      </c>
      <c r="G30" s="77">
        <f>G28-G22</f>
        <v>-42829.229999999981</v>
      </c>
      <c r="H30" s="78" t="str">
        <f>IF(F30=0,"-",G30/F30)</f>
        <v>-</v>
      </c>
      <c r="I30" s="77">
        <f>I28-I22</f>
        <v>175043.04999999981</v>
      </c>
      <c r="J30" s="79">
        <f>J28-J22</f>
        <v>0</v>
      </c>
      <c r="K30" s="79">
        <f>K28-K22</f>
        <v>0</v>
      </c>
      <c r="L30" s="79">
        <f>L28-L22</f>
        <v>0</v>
      </c>
      <c r="M30" s="80" t="str">
        <f>IF(K30=0,"-",L30/K30)</f>
        <v>-</v>
      </c>
      <c r="N30" s="79">
        <f>N28-N22</f>
        <v>0</v>
      </c>
    </row>
    <row r="31" spans="1:14" ht="15.75" customHeight="1" x14ac:dyDescent="0.25">
      <c r="A31" s="71"/>
      <c r="B31" s="70"/>
      <c r="C31" s="70"/>
      <c r="D31" s="70"/>
      <c r="E31" s="70"/>
      <c r="F31" s="70"/>
      <c r="G31" s="70"/>
      <c r="H31" s="70"/>
      <c r="I31" s="70"/>
      <c r="J31" s="89"/>
      <c r="K31" s="89"/>
      <c r="L31" s="89"/>
      <c r="M31" s="89"/>
    </row>
    <row r="32" spans="1:14" ht="15.75" customHeight="1" x14ac:dyDescent="0.25">
      <c r="A32" s="76"/>
      <c r="B32" s="70"/>
      <c r="C32" s="70"/>
      <c r="D32" s="91"/>
      <c r="E32" s="91"/>
      <c r="F32" s="68"/>
      <c r="G32" s="92"/>
      <c r="H32" s="92"/>
      <c r="I32" s="92"/>
      <c r="J32" s="68"/>
      <c r="K32" s="68"/>
      <c r="L32" s="68"/>
      <c r="M32" s="68"/>
    </row>
  </sheetData>
  <mergeCells count="21">
    <mergeCell ref="D20:D21"/>
    <mergeCell ref="E20:E21"/>
    <mergeCell ref="F20:F21"/>
    <mergeCell ref="G20:G21"/>
    <mergeCell ref="I20:I21"/>
    <mergeCell ref="A2:D2"/>
    <mergeCell ref="E2:M2"/>
    <mergeCell ref="E3:M3"/>
    <mergeCell ref="E4:K4"/>
    <mergeCell ref="E5:M5"/>
    <mergeCell ref="E6:G6"/>
    <mergeCell ref="E7:M7"/>
    <mergeCell ref="J8:K8"/>
    <mergeCell ref="L8:N8"/>
    <mergeCell ref="E10:I10"/>
    <mergeCell ref="J10:N10"/>
    <mergeCell ref="J20:J21"/>
    <mergeCell ref="K20:K21"/>
    <mergeCell ref="L20:L21"/>
    <mergeCell ref="M20:M21"/>
    <mergeCell ref="N20:N21"/>
  </mergeCells>
  <conditionalFormatting sqref="J29:L29 J31:M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0" firstPageNumber="11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workbookViewId="0">
      <selection activeCell="U29" sqref="U2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140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140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140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140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140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140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140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140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140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140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140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140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140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140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140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140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140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140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140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140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140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140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140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140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140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140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140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140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140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140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140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140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140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140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140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140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140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140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140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140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140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140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140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140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140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140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140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140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140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140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140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140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140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140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140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140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140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140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140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140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140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140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140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140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1" t="s">
        <v>1</v>
      </c>
      <c r="B1" s="2"/>
      <c r="C1" s="2"/>
      <c r="D1" s="2"/>
      <c r="E1" s="3"/>
      <c r="F1" s="3"/>
      <c r="G1" s="3"/>
      <c r="H1" s="3"/>
      <c r="I1" s="3"/>
      <c r="J1" s="3"/>
      <c r="K1" s="3"/>
      <c r="L1" s="4"/>
      <c r="M1" s="4"/>
      <c r="N1" t="s">
        <v>30</v>
      </c>
    </row>
    <row r="2" spans="1:14" ht="15.75" customHeight="1" x14ac:dyDescent="0.25">
      <c r="A2" s="136" t="s">
        <v>2</v>
      </c>
      <c r="B2" s="136"/>
      <c r="C2" s="136"/>
      <c r="D2" s="136"/>
      <c r="E2" s="137" t="str">
        <f>[3]Úvod.str!C3</f>
        <v>Mateřská škola Prostějov, Partyzánská ul. 34</v>
      </c>
      <c r="F2" s="138"/>
      <c r="G2" s="138"/>
      <c r="H2" s="138"/>
      <c r="I2" s="138"/>
      <c r="J2" s="138"/>
      <c r="K2" s="138"/>
      <c r="L2" s="138"/>
      <c r="M2" s="138"/>
    </row>
    <row r="3" spans="1:14" ht="15.75" customHeight="1" x14ac:dyDescent="0.25">
      <c r="A3" s="46"/>
      <c r="B3" s="46"/>
      <c r="C3" s="46"/>
      <c r="D3" s="46"/>
      <c r="E3" s="139"/>
      <c r="F3" s="139"/>
      <c r="G3" s="139"/>
      <c r="H3" s="139"/>
      <c r="I3" s="139"/>
      <c r="J3" s="139"/>
      <c r="K3" s="139"/>
      <c r="L3" s="139"/>
      <c r="M3" s="139"/>
    </row>
    <row r="4" spans="1:14" ht="15.75" customHeight="1" x14ac:dyDescent="0.25">
      <c r="A4" s="5" t="s">
        <v>3</v>
      </c>
      <c r="B4" s="3"/>
      <c r="C4" s="3"/>
      <c r="D4" s="3"/>
      <c r="E4" s="140" t="str">
        <f>[3]Úvod.str!C4</f>
        <v>Partyzánská 34, 796 01 Prostějov</v>
      </c>
      <c r="F4" s="140"/>
      <c r="G4" s="140"/>
      <c r="H4" s="140"/>
      <c r="I4" s="140"/>
      <c r="J4" s="140"/>
      <c r="K4" s="140"/>
      <c r="L4" s="6"/>
      <c r="M4" s="3"/>
    </row>
    <row r="5" spans="1:14" ht="15.75" customHeight="1" x14ac:dyDescent="0.25">
      <c r="A5" s="5"/>
      <c r="B5" s="3"/>
      <c r="C5" s="3"/>
      <c r="D5" s="3"/>
      <c r="E5" s="139"/>
      <c r="F5" s="139"/>
      <c r="G5" s="139"/>
      <c r="H5" s="139"/>
      <c r="I5" s="139"/>
      <c r="J5" s="139"/>
      <c r="K5" s="139"/>
      <c r="L5" s="139"/>
      <c r="M5" s="139"/>
    </row>
    <row r="6" spans="1:14" ht="15.75" customHeight="1" x14ac:dyDescent="0.25">
      <c r="A6" s="5" t="s">
        <v>4</v>
      </c>
      <c r="B6" s="3"/>
      <c r="C6" s="3"/>
      <c r="D6" s="3"/>
      <c r="E6" s="140">
        <f>[3]Úvod.str!C5</f>
        <v>47922427</v>
      </c>
      <c r="F6" s="140"/>
      <c r="G6" s="140"/>
      <c r="H6" s="47"/>
      <c r="I6" s="47"/>
      <c r="J6" s="7"/>
      <c r="K6" s="47"/>
      <c r="L6" s="6"/>
      <c r="M6" s="3"/>
    </row>
    <row r="7" spans="1:14" ht="15.75" customHeight="1" x14ac:dyDescent="0.25">
      <c r="A7" s="5"/>
      <c r="B7" s="3"/>
      <c r="C7" s="3"/>
      <c r="D7" s="3"/>
      <c r="E7" s="139"/>
      <c r="F7" s="139"/>
      <c r="G7" s="139"/>
      <c r="H7" s="139"/>
      <c r="I7" s="139"/>
      <c r="J7" s="139"/>
      <c r="K7" s="139"/>
      <c r="L7" s="139"/>
      <c r="M7" s="139"/>
    </row>
    <row r="8" spans="1:14" ht="15.75" customHeight="1" x14ac:dyDescent="0.25">
      <c r="A8" s="3"/>
      <c r="B8" s="3"/>
      <c r="C8" s="3"/>
      <c r="D8" s="3"/>
      <c r="E8" s="3"/>
      <c r="F8" s="3"/>
      <c r="G8" s="3"/>
      <c r="H8" s="3"/>
      <c r="I8" s="3"/>
      <c r="J8" s="141"/>
      <c r="K8" s="141"/>
      <c r="L8" s="142" t="s">
        <v>5</v>
      </c>
      <c r="M8" s="143"/>
      <c r="N8" s="143"/>
    </row>
    <row r="9" spans="1:14" ht="15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93"/>
      <c r="K9" s="93"/>
      <c r="L9" s="3"/>
      <c r="M9" s="3"/>
    </row>
    <row r="10" spans="1:14" ht="15.75" customHeight="1" x14ac:dyDescent="0.25">
      <c r="A10" s="3"/>
      <c r="B10" s="3"/>
      <c r="C10" s="3"/>
      <c r="D10" s="3"/>
      <c r="E10" s="144" t="s">
        <v>31</v>
      </c>
      <c r="F10" s="145"/>
      <c r="G10" s="145"/>
      <c r="H10" s="145"/>
      <c r="I10" s="145"/>
      <c r="J10" s="146" t="s">
        <v>32</v>
      </c>
      <c r="K10" s="147"/>
      <c r="L10" s="147"/>
      <c r="M10" s="147"/>
      <c r="N10" s="147"/>
    </row>
    <row r="11" spans="1:14" ht="15.75" customHeight="1" x14ac:dyDescent="0.25">
      <c r="A11" s="6" t="s">
        <v>33</v>
      </c>
      <c r="B11" s="3"/>
      <c r="C11" s="3"/>
      <c r="D11" s="3"/>
      <c r="E11" s="8" t="s">
        <v>6</v>
      </c>
      <c r="F11" s="8" t="s">
        <v>7</v>
      </c>
      <c r="G11" s="9" t="s">
        <v>0</v>
      </c>
      <c r="H11" s="10" t="s">
        <v>34</v>
      </c>
      <c r="I11" s="10" t="s">
        <v>35</v>
      </c>
      <c r="J11" s="94" t="s">
        <v>6</v>
      </c>
      <c r="K11" s="94" t="s">
        <v>7</v>
      </c>
      <c r="L11" s="94" t="s">
        <v>0</v>
      </c>
      <c r="M11" s="10" t="s">
        <v>34</v>
      </c>
      <c r="N11" s="94" t="s">
        <v>35</v>
      </c>
    </row>
    <row r="12" spans="1:14" ht="15.75" customHeight="1" x14ac:dyDescent="0.25">
      <c r="A12" s="11"/>
      <c r="B12" s="11"/>
      <c r="C12" s="11"/>
      <c r="D12" s="11"/>
      <c r="E12" s="8" t="s">
        <v>8</v>
      </c>
      <c r="F12" s="8" t="s">
        <v>8</v>
      </c>
      <c r="G12" s="9" t="s">
        <v>9</v>
      </c>
      <c r="H12" s="10" t="s">
        <v>36</v>
      </c>
      <c r="I12" s="10" t="s">
        <v>37</v>
      </c>
      <c r="J12" s="94" t="s">
        <v>8</v>
      </c>
      <c r="K12" s="94" t="s">
        <v>8</v>
      </c>
      <c r="L12" s="94" t="s">
        <v>9</v>
      </c>
      <c r="M12" s="10" t="s">
        <v>36</v>
      </c>
      <c r="N12" s="94" t="s">
        <v>37</v>
      </c>
    </row>
    <row r="13" spans="1:14" ht="15.75" customHeight="1" x14ac:dyDescent="0.25">
      <c r="A13" s="11"/>
      <c r="B13" s="11"/>
      <c r="C13" s="11"/>
      <c r="D13" s="11"/>
      <c r="E13" s="8" t="s">
        <v>10</v>
      </c>
      <c r="F13" s="8" t="s">
        <v>10</v>
      </c>
      <c r="G13" s="4"/>
      <c r="H13" s="95" t="s">
        <v>38</v>
      </c>
      <c r="I13" s="95" t="s">
        <v>39</v>
      </c>
      <c r="J13" s="94" t="s">
        <v>10</v>
      </c>
      <c r="K13" s="94" t="s">
        <v>10</v>
      </c>
      <c r="L13" s="94"/>
      <c r="M13" s="95" t="s">
        <v>38</v>
      </c>
      <c r="N13" s="94" t="s">
        <v>39</v>
      </c>
    </row>
    <row r="14" spans="1:14" ht="15.75" customHeight="1" x14ac:dyDescent="0.25">
      <c r="A14" s="12"/>
      <c r="B14" s="12"/>
      <c r="C14" s="3"/>
      <c r="D14" s="12"/>
      <c r="E14" s="13"/>
      <c r="F14" s="13"/>
      <c r="G14" s="11"/>
      <c r="H14" s="11"/>
      <c r="I14" s="11"/>
      <c r="J14" s="11"/>
      <c r="K14" s="11"/>
      <c r="L14" s="3"/>
      <c r="M14" s="48"/>
    </row>
    <row r="15" spans="1:14" ht="15.75" customHeight="1" x14ac:dyDescent="0.25">
      <c r="A15" s="14" t="s">
        <v>11</v>
      </c>
      <c r="B15" s="14"/>
      <c r="C15" s="2"/>
      <c r="D15" s="12"/>
      <c r="E15" s="13"/>
      <c r="F15" s="13"/>
      <c r="G15" s="11"/>
      <c r="H15" s="11"/>
      <c r="I15" s="11"/>
      <c r="J15" s="11"/>
      <c r="K15" s="11"/>
      <c r="L15" s="15"/>
      <c r="M15" s="16"/>
    </row>
    <row r="16" spans="1:14" ht="15.75" customHeight="1" x14ac:dyDescent="0.25">
      <c r="A16" s="11" t="s">
        <v>12</v>
      </c>
      <c r="B16" s="11"/>
      <c r="C16" s="11"/>
      <c r="D16" s="17" t="s">
        <v>13</v>
      </c>
      <c r="E16" s="96">
        <f>'[3]Ná HČ'!F7+'[3]Ná HČ'!F28+'[3]Ná HČ'!F34</f>
        <v>4089918</v>
      </c>
      <c r="F16" s="96">
        <f>'[3]Ná HČ'!G7+'[3]Ná HČ'!G28+'[3]Ná HČ'!G34</f>
        <v>4089918</v>
      </c>
      <c r="G16" s="96">
        <f>'[3]Ná HČ'!H7+'[3]Ná HČ'!H28+'[3]Ná HČ'!H34</f>
        <v>2088169.17</v>
      </c>
      <c r="H16" s="97">
        <f>IF(F16=0,"-",G16/F16)</f>
        <v>0.51056504555837057</v>
      </c>
      <c r="I16" s="96">
        <f>'[3]Ná HČ'!I7+'[3]Ná HČ'!I28+'[3]Ná HČ'!I34</f>
        <v>2422410.9499999997</v>
      </c>
      <c r="J16" s="18">
        <f>'[3]Ná DČ'!F7+'[3]Ná DČ'!F21+'[3]Ná DČ'!F27</f>
        <v>0</v>
      </c>
      <c r="K16" s="18">
        <f>'[3]Ná DČ'!G7+'[3]Ná DČ'!G21+'[3]Ná DČ'!G27</f>
        <v>0</v>
      </c>
      <c r="L16" s="18">
        <f>'[3]Ná DČ'!H7+'[3]Ná DČ'!H21+'[3]Ná DČ'!H27</f>
        <v>0</v>
      </c>
      <c r="M16" s="98" t="str">
        <f>IF(K16=0,"-",L16/K16)</f>
        <v>-</v>
      </c>
      <c r="N16" s="18">
        <f>'[3]Ná DČ'!I7+'[3]Ná DČ'!I21+'[3]Ná DČ'!I27</f>
        <v>0</v>
      </c>
    </row>
    <row r="17" spans="1:14" ht="15.75" customHeight="1" x14ac:dyDescent="0.25">
      <c r="A17" s="11" t="s">
        <v>14</v>
      </c>
      <c r="B17" s="11"/>
      <c r="C17" s="11"/>
      <c r="D17" s="17" t="s">
        <v>15</v>
      </c>
      <c r="E17" s="96">
        <f>'[3]Ná HČ'!F35+'[3]Ná HČ'!F41+'[3]Ná HČ'!F45+'[3]Ná HČ'!F46</f>
        <v>1831000</v>
      </c>
      <c r="F17" s="96">
        <f>'[3]Ná HČ'!G35+'[3]Ná HČ'!G41+'[3]Ná HČ'!G45+'[3]Ná HČ'!G46</f>
        <v>2631000</v>
      </c>
      <c r="G17" s="96">
        <f>'[3]Ná HČ'!H35+'[3]Ná HČ'!H41+'[3]Ná HČ'!H45+'[3]Ná HČ'!H46</f>
        <v>602930.23</v>
      </c>
      <c r="H17" s="97">
        <f t="shared" ref="H17:H22" si="0">IF(F17=0,"-",G17/F17)</f>
        <v>0.22916390345876092</v>
      </c>
      <c r="I17" s="96">
        <f>'[3]Ná HČ'!I35+'[3]Ná HČ'!I41+'[3]Ná HČ'!I45+'[3]Ná HČ'!I46</f>
        <v>516747</v>
      </c>
      <c r="J17" s="18">
        <f>'[3]Ná DČ'!F28+'[3]Ná DČ'!F34+'[3]Ná DČ'!F38+'[3]Ná DČ'!F39</f>
        <v>0</v>
      </c>
      <c r="K17" s="18">
        <f>'[3]Ná DČ'!G28+'[3]Ná DČ'!G34+'[3]Ná DČ'!G38+'[3]Ná DČ'!G39</f>
        <v>0</v>
      </c>
      <c r="L17" s="18">
        <f>'[3]Ná DČ'!H28+'[3]Ná DČ'!H34+'[3]Ná DČ'!H38+'[3]Ná DČ'!H39</f>
        <v>0</v>
      </c>
      <c r="M17" s="98" t="str">
        <f t="shared" ref="M17:M22" si="1">IF(K17=0,"-",L17/K17)</f>
        <v>-</v>
      </c>
      <c r="N17" s="18">
        <f>'[3]Ná DČ'!I28+'[3]Ná DČ'!I34+'[3]Ná DČ'!I38+'[3]Ná DČ'!I39</f>
        <v>0</v>
      </c>
    </row>
    <row r="18" spans="1:14" ht="15.75" customHeight="1" x14ac:dyDescent="0.25">
      <c r="A18" s="11" t="s">
        <v>16</v>
      </c>
      <c r="B18" s="11"/>
      <c r="C18" s="11"/>
      <c r="D18" s="17" t="s">
        <v>17</v>
      </c>
      <c r="E18" s="96">
        <f>'[3]Ná HČ'!F71+'[3]Ná HČ'!F78+'[3]Ná HČ'!F81+'[3]Ná HČ'!F82+'[3]Ná HČ'!F87</f>
        <v>0</v>
      </c>
      <c r="F18" s="96">
        <f>'[3]Ná HČ'!G71+'[3]Ná HČ'!G78+'[3]Ná HČ'!G81+'[3]Ná HČ'!G82+'[3]Ná HČ'!G87</f>
        <v>0</v>
      </c>
      <c r="G18" s="96">
        <f>'[3]Ná HČ'!H71+'[3]Ná HČ'!H78+'[3]Ná HČ'!H81+'[3]Ná HČ'!H82+'[3]Ná HČ'!H87</f>
        <v>0</v>
      </c>
      <c r="H18" s="97" t="str">
        <f t="shared" si="0"/>
        <v>-</v>
      </c>
      <c r="I18" s="96">
        <f>'[3]Ná HČ'!I71+'[3]Ná HČ'!I78+'[3]Ná HČ'!I81+'[3]Ná HČ'!I82+'[3]Ná HČ'!I87</f>
        <v>669</v>
      </c>
      <c r="J18" s="18">
        <f>'[3]Ná DČ'!F63+'[3]Ná DČ'!F68+'[3]Ná DČ'!F71+'[3]Ná DČ'!F72+'[3]Ná DČ'!F77</f>
        <v>0</v>
      </c>
      <c r="K18" s="18">
        <f>'[3]Ná DČ'!G63+'[3]Ná DČ'!G68+'[3]Ná DČ'!G71+'[3]Ná DČ'!G72+'[3]Ná DČ'!G77</f>
        <v>0</v>
      </c>
      <c r="L18" s="18">
        <f>'[3]Ná DČ'!H63+'[3]Ná DČ'!H68+'[3]Ná DČ'!H71+'[3]Ná DČ'!H72+'[3]Ná DČ'!H77</f>
        <v>0</v>
      </c>
      <c r="M18" s="98" t="str">
        <f t="shared" si="1"/>
        <v>-</v>
      </c>
      <c r="N18" s="18">
        <f>'[3]Ná DČ'!I63+'[3]Ná DČ'!I68+'[3]Ná DČ'!I71+'[3]Ná DČ'!I72+'[3]Ná DČ'!I77</f>
        <v>0</v>
      </c>
    </row>
    <row r="19" spans="1:14" ht="15.75" customHeight="1" x14ac:dyDescent="0.25">
      <c r="A19" s="11" t="s">
        <v>18</v>
      </c>
      <c r="B19" s="11"/>
      <c r="C19" s="11"/>
      <c r="D19" s="19">
        <v>551</v>
      </c>
      <c r="E19" s="96">
        <f>'[3]Ná HČ'!F104</f>
        <v>987937</v>
      </c>
      <c r="F19" s="96">
        <f>'[3]Ná HČ'!G104</f>
        <v>987937</v>
      </c>
      <c r="G19" s="96">
        <f>'[3]Ná HČ'!H104</f>
        <v>521780</v>
      </c>
      <c r="H19" s="97">
        <f t="shared" si="0"/>
        <v>0.52815108655713872</v>
      </c>
      <c r="I19" s="96">
        <f>'[3]Ná HČ'!I104</f>
        <v>480588</v>
      </c>
      <c r="J19" s="18">
        <f>'[3]Ná DČ'!F94</f>
        <v>0</v>
      </c>
      <c r="K19" s="18">
        <f>'[3]Ná DČ'!G94</f>
        <v>0</v>
      </c>
      <c r="L19" s="18">
        <f>'[3]Ná DČ'!H94</f>
        <v>0</v>
      </c>
      <c r="M19" s="98" t="str">
        <f t="shared" si="1"/>
        <v>-</v>
      </c>
      <c r="N19" s="18">
        <f>'[3]Ná DČ'!I94</f>
        <v>0</v>
      </c>
    </row>
    <row r="20" spans="1:14" ht="15.75" customHeight="1" x14ac:dyDescent="0.25">
      <c r="A20" s="20" t="s">
        <v>19</v>
      </c>
      <c r="B20" s="20"/>
      <c r="C20" s="11"/>
      <c r="D20" s="133" t="s">
        <v>20</v>
      </c>
      <c r="E20" s="134">
        <f>'[3]Ná HČ'!F88+'[3]Ná HČ'!F92+'[3]Ná HČ'!F93+'[3]Ná HČ'!F94+'[3]Ná HČ'!F95+'[3]Ná HČ'!F96+'[3]Ná HČ'!F97+'[3]Ná HČ'!F98+'[3]Ná HČ'!F107+'[3]Ná HČ'!F108+'[3]Ná HČ'!F119+'[3]Ná HČ'!F120+'[3]Ná HČ'!F123+'[3]Ná HČ'!F124+'[3]Ná HČ'!F125</f>
        <v>157000</v>
      </c>
      <c r="F20" s="134">
        <f>'[3]Ná HČ'!G88+'[3]Ná HČ'!G92+'[3]Ná HČ'!G93+'[3]Ná HČ'!G94+'[3]Ná HČ'!G95+'[3]Ná HČ'!G96+'[3]Ná HČ'!G97+'[3]Ná HČ'!G98+'[3]Ná HČ'!G107+'[3]Ná HČ'!G108+'[3]Ná HČ'!G119+'[3]Ná HČ'!G120+'[3]Ná HČ'!G123+'[3]Ná HČ'!G124+'[3]Ná HČ'!G125</f>
        <v>357000</v>
      </c>
      <c r="G20" s="134">
        <f>'[3]Ná HČ'!H88+'[3]Ná HČ'!H92+'[3]Ná HČ'!H93+'[3]Ná HČ'!H94+'[3]Ná HČ'!H95+'[3]Ná HČ'!H96+'[3]Ná HČ'!H97+'[3]Ná HČ'!H98+'[3]Ná HČ'!H107+'[3]Ná HČ'!H108+'[3]Ná HČ'!H119+'[3]Ná HČ'!H120+'[3]Ná HČ'!H123+'[3]Ná HČ'!H124+'[3]Ná HČ'!H125</f>
        <v>278035.7</v>
      </c>
      <c r="H20" s="97">
        <f t="shared" si="0"/>
        <v>0.77881148459383753</v>
      </c>
      <c r="I20" s="134">
        <f>'[3]Ná HČ'!I88+'[3]Ná HČ'!I92+'[3]Ná HČ'!I93+'[3]Ná HČ'!I94+'[3]Ná HČ'!I95+'[3]Ná HČ'!I96+'[3]Ná HČ'!I97+'[3]Ná HČ'!I98+'[3]Ná HČ'!I107+'[3]Ná HČ'!I108+'[3]Ná HČ'!I119+'[3]Ná HČ'!I120+'[3]Ná HČ'!I123+'[3]Ná HČ'!I124+'[3]Ná HČ'!I125</f>
        <v>72830</v>
      </c>
      <c r="J20" s="129">
        <f>'[3]Ná DČ'!F78+'[3]Ná DČ'!F82+'[3]Ná DČ'!F83+'[3]Ná DČ'!F84+'[3]Ná DČ'!F85+'[3]Ná DČ'!F86+'[3]Ná DČ'!F87+'[3]Ná DČ'!F88+'[3]Ná DČ'!F97+'[3]Ná DČ'!F98+'[3]Ná DČ'!F109+'[3]Ná DČ'!F110+'[3]Ná DČ'!F113+'[3]Ná DČ'!F114</f>
        <v>0</v>
      </c>
      <c r="K20" s="129">
        <f>'[3]Ná DČ'!G78+'[3]Ná DČ'!G82+'[3]Ná DČ'!G83+'[3]Ná DČ'!G84+'[3]Ná DČ'!G85+'[3]Ná DČ'!G86+'[3]Ná DČ'!G87+'[3]Ná DČ'!G88+'[3]Ná DČ'!G97+'[3]Ná DČ'!G98+'[3]Ná DČ'!G109+'[3]Ná DČ'!G110+'[3]Ná DČ'!G113+'[3]Ná DČ'!G114</f>
        <v>0</v>
      </c>
      <c r="L20" s="129">
        <f>'[3]Ná DČ'!H78+'[3]Ná DČ'!H82+'[3]Ná DČ'!H83+'[3]Ná DČ'!H84+'[3]Ná DČ'!H85+'[3]Ná DČ'!H86+'[3]Ná DČ'!H87+'[3]Ná DČ'!H88+'[3]Ná DČ'!H97+'[3]Ná DČ'!H98+'[3]Ná DČ'!H109+'[3]Ná DČ'!H110+'[3]Ná DČ'!H113+'[3]Ná DČ'!H114</f>
        <v>0</v>
      </c>
      <c r="M20" s="130" t="str">
        <f t="shared" si="1"/>
        <v>-</v>
      </c>
      <c r="N20" s="131">
        <f>'[3]Ná DČ'!I78+'[3]Ná DČ'!I82+'[3]Ná DČ'!I83+'[3]Ná DČ'!I84+'[3]Ná DČ'!I85+'[3]Ná DČ'!I86+'[3]Ná DČ'!I87+'[3]Ná DČ'!I88+'[3]Ná DČ'!I97+'[3]Ná DČ'!I98+'[3]Ná DČ'!I109+'[3]Ná DČ'!I110+'[3]Ná DČ'!I113+'[3]Ná DČ'!I114</f>
        <v>0</v>
      </c>
    </row>
    <row r="21" spans="1:14" ht="15.75" customHeight="1" x14ac:dyDescent="0.25">
      <c r="A21" s="20"/>
      <c r="B21" s="12"/>
      <c r="C21" s="12"/>
      <c r="D21" s="133"/>
      <c r="E21" s="134"/>
      <c r="F21" s="134"/>
      <c r="G21" s="134"/>
      <c r="H21" s="97" t="str">
        <f t="shared" si="0"/>
        <v>-</v>
      </c>
      <c r="I21" s="135"/>
      <c r="J21" s="129"/>
      <c r="K21" s="129"/>
      <c r="L21" s="129"/>
      <c r="M21" s="130" t="str">
        <f t="shared" si="1"/>
        <v>-</v>
      </c>
      <c r="N21" s="132"/>
    </row>
    <row r="22" spans="1:14" ht="15.75" customHeight="1" x14ac:dyDescent="0.25">
      <c r="A22" s="13" t="s">
        <v>21</v>
      </c>
      <c r="B22" s="11"/>
      <c r="C22" s="11"/>
      <c r="D22" s="11"/>
      <c r="E22" s="96">
        <f>SUM(E16:E21)</f>
        <v>7065855</v>
      </c>
      <c r="F22" s="96">
        <f>SUM(F16:F21)</f>
        <v>8065855</v>
      </c>
      <c r="G22" s="96">
        <f>SUM(G16:G21)</f>
        <v>3490915.1</v>
      </c>
      <c r="H22" s="97">
        <f t="shared" si="0"/>
        <v>0.43280161867526756</v>
      </c>
      <c r="I22" s="96">
        <f>SUM(I16:I21)</f>
        <v>3493244.9499999997</v>
      </c>
      <c r="J22" s="18">
        <f>SUM(J16:J21)</f>
        <v>0</v>
      </c>
      <c r="K22" s="18">
        <f>SUM(K16:K21)</f>
        <v>0</v>
      </c>
      <c r="L22" s="18">
        <f>SUM(L16:L21)</f>
        <v>0</v>
      </c>
      <c r="M22" s="98" t="str">
        <f t="shared" si="1"/>
        <v>-</v>
      </c>
      <c r="N22" s="18">
        <f>SUM(N16:N20)</f>
        <v>0</v>
      </c>
    </row>
    <row r="23" spans="1:14" ht="15.75" customHeight="1" x14ac:dyDescent="0.25">
      <c r="A23" s="14" t="s">
        <v>22</v>
      </c>
      <c r="B23" s="12"/>
      <c r="C23" s="12"/>
      <c r="D23" s="12"/>
      <c r="E23" s="21"/>
      <c r="F23" s="13"/>
      <c r="G23" s="22"/>
      <c r="H23" s="99"/>
      <c r="I23" s="22"/>
      <c r="J23" s="21"/>
      <c r="K23" s="21"/>
      <c r="L23" s="23"/>
      <c r="M23" s="100"/>
    </row>
    <row r="24" spans="1:14" ht="15.75" customHeight="1" x14ac:dyDescent="0.25">
      <c r="A24" s="11" t="s">
        <v>23</v>
      </c>
      <c r="B24" s="11"/>
      <c r="C24" s="11"/>
      <c r="D24" s="19" t="s">
        <v>24</v>
      </c>
      <c r="E24" s="101">
        <f>'[3]Vý HČ'!F7+'[3]Vý HČ'!F8+'[3]Vý HČ'!F19+'[3]Vý HČ'!F24+'[3]Vý HČ'!F25+'[3]Vý HČ'!F26</f>
        <v>2800000</v>
      </c>
      <c r="F24" s="96">
        <f>'[3]Vý HČ'!G7+'[3]Vý HČ'!G8+'[3]Vý HČ'!G19+'[3]Vý HČ'!G24+'[3]Vý HČ'!G25+'[3]Vý HČ'!G26</f>
        <v>2800000</v>
      </c>
      <c r="G24" s="96">
        <f>'[3]Vý HČ'!H7+'[3]Vý HČ'!H8+'[3]Vý HČ'!H19+'[3]Vý HČ'!H24+'[3]Vý HČ'!H25+'[3]Vý HČ'!H26</f>
        <v>1451154</v>
      </c>
      <c r="H24" s="97">
        <f>IF(F24=0,"-",G24/F24)</f>
        <v>0.51826928571428577</v>
      </c>
      <c r="I24" s="96">
        <f>'[3]Vý HČ'!I7+'[3]Vý HČ'!I8+'[3]Vý HČ'!I19+'[3]Vý HČ'!I24+'[3]Vý HČ'!I25+'[3]Vý HČ'!I26</f>
        <v>1446088</v>
      </c>
      <c r="J24" s="18">
        <f>'[3]Vý DČ'!F7+'[3]Vý DČ'!F8+'[3]Vý DČ'!F18+'[3]Vý DČ'!F23+'[3]Vý DČ'!F24+'[3]Vý DČ'!F25</f>
        <v>6000</v>
      </c>
      <c r="K24" s="18">
        <f>'[3]Vý DČ'!G7+'[3]Vý DČ'!G8+'[3]Vý DČ'!G18+'[3]Vý DČ'!G23+'[3]Vý DČ'!G24+'[3]Vý DČ'!G25</f>
        <v>6000</v>
      </c>
      <c r="L24" s="18">
        <f>'[3]Vý DČ'!H7+'[3]Vý DČ'!H8+'[3]Vý DČ'!H18+'[3]Vý DČ'!H23+'[3]Vý DČ'!H24+'[3]Vý DČ'!H25</f>
        <v>6000</v>
      </c>
      <c r="M24" s="98">
        <f>IF(K24=0,"-",L24/K24)</f>
        <v>1</v>
      </c>
      <c r="N24" s="18">
        <f>'[3]Vý DČ'!I7+'[3]Vý DČ'!I8+'[3]Vý DČ'!I18+'[3]Vý DČ'!I23+'[3]Vý DČ'!I24+'[3]Vý DČ'!I25</f>
        <v>6000</v>
      </c>
    </row>
    <row r="25" spans="1:14" ht="15.75" customHeight="1" x14ac:dyDescent="0.25">
      <c r="A25" s="11" t="s">
        <v>25</v>
      </c>
      <c r="B25" s="11"/>
      <c r="C25" s="11"/>
      <c r="D25" s="19" t="s">
        <v>26</v>
      </c>
      <c r="E25" s="101">
        <f>'[3]Vý HČ'!F45</f>
        <v>4265855</v>
      </c>
      <c r="F25" s="96">
        <f>'[3]Vý HČ'!G45</f>
        <v>5065855</v>
      </c>
      <c r="G25" s="96">
        <f>'[3]Vý HČ'!H45</f>
        <v>2132925</v>
      </c>
      <c r="H25" s="97">
        <f>IF(F25=0,"-",G25/F25)</f>
        <v>0.42103948889180604</v>
      </c>
      <c r="I25" s="96">
        <f>'[3]Vý HČ'!I45</f>
        <v>2507927.5</v>
      </c>
      <c r="J25" s="18">
        <f>'[3]Vý DČ'!F40</f>
        <v>0</v>
      </c>
      <c r="K25" s="18">
        <f>'[3]Vý DČ'!G40</f>
        <v>0</v>
      </c>
      <c r="L25" s="18">
        <f>'[3]Vý DČ'!H40</f>
        <v>0</v>
      </c>
      <c r="M25" s="98" t="str">
        <f>IF(K25=0,"-",L25/K25)</f>
        <v>-</v>
      </c>
      <c r="N25" s="18">
        <f>'[3]Vý DČ'!I40</f>
        <v>0</v>
      </c>
    </row>
    <row r="26" spans="1:14" ht="15.75" customHeight="1" x14ac:dyDescent="0.25">
      <c r="A26" s="11"/>
      <c r="B26" s="11"/>
      <c r="C26" s="11"/>
      <c r="D26" s="19" t="s">
        <v>27</v>
      </c>
      <c r="E26" s="96">
        <f>'[3]Vý HČ'!F51</f>
        <v>0</v>
      </c>
      <c r="F26" s="96">
        <f>'[3]Vý HČ'!G51</f>
        <v>0</v>
      </c>
      <c r="G26" s="96">
        <f>'[3]Vý HČ'!H51</f>
        <v>0</v>
      </c>
      <c r="H26" s="97" t="str">
        <f>IF(F26=0,"-",G26/F26)</f>
        <v>-</v>
      </c>
      <c r="I26" s="96">
        <f>'[3]Vý HČ'!I51</f>
        <v>0</v>
      </c>
      <c r="J26" s="18">
        <f>'[3]Vý DČ'!F46</f>
        <v>0</v>
      </c>
      <c r="K26" s="18">
        <f>'[3]Vý DČ'!G46</f>
        <v>0</v>
      </c>
      <c r="L26" s="18">
        <f>'[3]Vý DČ'!H46</f>
        <v>0</v>
      </c>
      <c r="M26" s="98" t="str">
        <f>IF(K26=0,"-",L26/K26)</f>
        <v>-</v>
      </c>
      <c r="N26" s="18">
        <f>'[3]Vý DČ'!I46</f>
        <v>0</v>
      </c>
    </row>
    <row r="27" spans="1:14" ht="15.75" customHeight="1" x14ac:dyDescent="0.25">
      <c r="A27" s="11" t="s">
        <v>28</v>
      </c>
      <c r="B27" s="11"/>
      <c r="C27" s="11"/>
      <c r="D27" s="17" t="s">
        <v>29</v>
      </c>
      <c r="E27" s="96">
        <f>'[3]Vý HČ'!F27+'[3]Vý HČ'!F28+'[3]Vý HČ'!F29+'[3]Vý HČ'!F30+'[3]Vý HČ'!F31+'[3]Vý HČ'!F37+'[3]Vý HČ'!F44</f>
        <v>0</v>
      </c>
      <c r="F27" s="96">
        <f>'[3]Vý HČ'!G27+'[3]Vý HČ'!G28+'[3]Vý HČ'!G29+'[3]Vý HČ'!G30+'[3]Vý HČ'!G31+'[3]Vý HČ'!G37+'[3]Vý HČ'!G44</f>
        <v>200000</v>
      </c>
      <c r="G27" s="96">
        <f>'[3]Vý HČ'!H27+'[3]Vý HČ'!H28+'[3]Vý HČ'!H29+'[3]Vý HČ'!H30+'[3]Vý HČ'!H31+'[3]Vý HČ'!H37+'[3]Vý HČ'!H44</f>
        <v>114165.75</v>
      </c>
      <c r="H27" s="97">
        <f>IF(F27=0,"-",G27/F27)</f>
        <v>0.57082875</v>
      </c>
      <c r="I27" s="96">
        <f>'[3]Vý HČ'!I27+'[3]Vý HČ'!I28+'[3]Vý HČ'!I29+'[3]Vý HČ'!I30+'[3]Vý HČ'!I31+'[3]Vý HČ'!I37+'[3]Vý HČ'!I44</f>
        <v>2669</v>
      </c>
      <c r="J27" s="18">
        <f>'[3]Vý DČ'!F26+'[3]Vý DČ'!F27+'[3]Vý DČ'!F28+'[3]Vý DČ'!F29+'[3]Vý DČ'!F30+'[3]Vý DČ'!F36+'[3]Vý DČ'!F39</f>
        <v>0</v>
      </c>
      <c r="K27" s="18">
        <f>'[3]Vý DČ'!G26+'[3]Vý DČ'!G27+'[3]Vý DČ'!G28+'[3]Vý DČ'!G29+'[3]Vý DČ'!G30+'[3]Vý DČ'!G36+'[3]Vý DČ'!G39</f>
        <v>0</v>
      </c>
      <c r="L27" s="18">
        <f>'[3]Vý DČ'!H26+'[3]Vý DČ'!H27+'[3]Vý DČ'!H28+'[3]Vý DČ'!H29+'[3]Vý DČ'!H30+'[3]Vý DČ'!H36+'[3]Vý DČ'!H39</f>
        <v>0</v>
      </c>
      <c r="M27" s="98" t="str">
        <f>IF(K27=0,"-",L27/K27)</f>
        <v>-</v>
      </c>
      <c r="N27" s="18">
        <f>'[3]Vý DČ'!I26+'[3]Vý DČ'!I27+'[3]Vý DČ'!I28+'[3]Vý DČ'!I29+'[3]Vý DČ'!I30+'[3]Vý DČ'!I36+'[3]Vý DČ'!I39</f>
        <v>0</v>
      </c>
    </row>
    <row r="28" spans="1:14" ht="15.75" customHeight="1" x14ac:dyDescent="0.25">
      <c r="A28" s="13" t="s">
        <v>21</v>
      </c>
      <c r="B28" s="12"/>
      <c r="C28" s="12"/>
      <c r="D28" s="12"/>
      <c r="E28" s="96">
        <f>E24+E25+E27</f>
        <v>7065855</v>
      </c>
      <c r="F28" s="96">
        <f>F24+F25+F27</f>
        <v>8065855</v>
      </c>
      <c r="G28" s="96">
        <f>G24+G25+G27</f>
        <v>3698244.75</v>
      </c>
      <c r="H28" s="97">
        <f>IF(F28=0,"-",G28/F28)</f>
        <v>0.45850622779606132</v>
      </c>
      <c r="I28" s="96">
        <f>I24+I25+I27</f>
        <v>3956684.5</v>
      </c>
      <c r="J28" s="18">
        <f>J24+J25+J27</f>
        <v>6000</v>
      </c>
      <c r="K28" s="18">
        <f>K24+K25+K27</f>
        <v>6000</v>
      </c>
      <c r="L28" s="18">
        <f>L24+L25+L27</f>
        <v>6000</v>
      </c>
      <c r="M28" s="98">
        <f>IF(K28=0,"-",L28/K28)</f>
        <v>1</v>
      </c>
      <c r="N28" s="18">
        <f>N24+N25+N27</f>
        <v>6000</v>
      </c>
    </row>
    <row r="29" spans="1:14" ht="15.75" customHeight="1" x14ac:dyDescent="0.25">
      <c r="A29" s="13"/>
      <c r="B29" s="12"/>
      <c r="C29" s="12"/>
      <c r="D29" s="12"/>
      <c r="E29" s="12"/>
      <c r="F29" s="12"/>
      <c r="G29" s="12"/>
      <c r="H29" s="99"/>
      <c r="I29" s="12"/>
      <c r="J29" s="24"/>
      <c r="K29" s="24"/>
      <c r="L29" s="24"/>
      <c r="M29" s="102"/>
    </row>
    <row r="30" spans="1:14" ht="15.75" customHeight="1" x14ac:dyDescent="0.25">
      <c r="A30" s="14" t="s">
        <v>40</v>
      </c>
      <c r="B30" s="12"/>
      <c r="C30" s="12"/>
      <c r="D30" s="12"/>
      <c r="E30" s="96">
        <f>E28-E22</f>
        <v>0</v>
      </c>
      <c r="F30" s="96">
        <f t="shared" ref="F30:N30" si="2">F28-F22</f>
        <v>0</v>
      </c>
      <c r="G30" s="96">
        <f t="shared" si="2"/>
        <v>207329.64999999991</v>
      </c>
      <c r="H30" s="97" t="str">
        <f>IF(F30=0,"-",G30/F30)</f>
        <v>-</v>
      </c>
      <c r="I30" s="96">
        <f t="shared" si="2"/>
        <v>463439.55000000028</v>
      </c>
      <c r="J30" s="18">
        <f t="shared" si="2"/>
        <v>6000</v>
      </c>
      <c r="K30" s="18">
        <f t="shared" si="2"/>
        <v>6000</v>
      </c>
      <c r="L30" s="18">
        <f t="shared" si="2"/>
        <v>6000</v>
      </c>
      <c r="M30" s="98">
        <f>IF(K30=0,"-",L30/K30)</f>
        <v>1</v>
      </c>
      <c r="N30" s="18">
        <f t="shared" si="2"/>
        <v>6000</v>
      </c>
    </row>
    <row r="31" spans="1:14" ht="15.75" customHeight="1" x14ac:dyDescent="0.25">
      <c r="A31" s="13"/>
      <c r="B31" s="12"/>
      <c r="C31" s="12"/>
      <c r="D31" s="12"/>
      <c r="E31" s="12"/>
      <c r="F31" s="12"/>
      <c r="G31" s="12"/>
      <c r="H31" s="12"/>
      <c r="I31" s="12"/>
      <c r="J31" s="24"/>
      <c r="K31" s="24"/>
      <c r="L31" s="24"/>
      <c r="M31" s="24"/>
    </row>
    <row r="32" spans="1:14" ht="15.75" customHeight="1" x14ac:dyDescent="0.25">
      <c r="A32" s="17"/>
      <c r="B32" s="12"/>
      <c r="C32" s="12"/>
      <c r="D32" s="25"/>
      <c r="E32" s="25"/>
      <c r="F32" s="11"/>
      <c r="G32" s="26"/>
      <c r="H32" s="26"/>
      <c r="I32" s="26"/>
      <c r="J32" s="11"/>
      <c r="K32" s="11"/>
      <c r="L32" s="11"/>
      <c r="M32" s="11"/>
    </row>
  </sheetData>
  <mergeCells count="21">
    <mergeCell ref="E6:G6"/>
    <mergeCell ref="E7:M7"/>
    <mergeCell ref="J8:K8"/>
    <mergeCell ref="L8:N8"/>
    <mergeCell ref="E10:I10"/>
    <mergeCell ref="J10:N10"/>
    <mergeCell ref="A2:D2"/>
    <mergeCell ref="E2:M2"/>
    <mergeCell ref="E3:M3"/>
    <mergeCell ref="E4:K4"/>
    <mergeCell ref="E5:M5"/>
    <mergeCell ref="D20:D21"/>
    <mergeCell ref="E20:E21"/>
    <mergeCell ref="F20:F21"/>
    <mergeCell ref="G20:G21"/>
    <mergeCell ref="I20:I21"/>
    <mergeCell ref="J20:J21"/>
    <mergeCell ref="K20:K21"/>
    <mergeCell ref="L20:L21"/>
    <mergeCell ref="M20:M21"/>
    <mergeCell ref="N20:N21"/>
  </mergeCells>
  <conditionalFormatting sqref="J29 J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0" firstPageNumber="1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workbookViewId="0">
      <selection activeCell="U29" sqref="U2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140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140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140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140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140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140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140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140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140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140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140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140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140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140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140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140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140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140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140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140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140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140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140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140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140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140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140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140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140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140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140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140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140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140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140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140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140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140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140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140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140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140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140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140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140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140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140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140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140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140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140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140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140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140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140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140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140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140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140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140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140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140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140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140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1" t="s">
        <v>1</v>
      </c>
      <c r="B1" s="2"/>
      <c r="C1" s="2"/>
      <c r="D1" s="2"/>
      <c r="E1" s="3"/>
      <c r="F1" s="3"/>
      <c r="G1" s="3"/>
      <c r="H1" s="3"/>
      <c r="I1" s="3"/>
      <c r="J1" s="3"/>
      <c r="K1" s="3"/>
      <c r="L1" s="4"/>
      <c r="M1" s="4"/>
      <c r="N1" t="s">
        <v>30</v>
      </c>
    </row>
    <row r="2" spans="1:14" ht="15.75" customHeight="1" x14ac:dyDescent="0.25">
      <c r="A2" s="136" t="s">
        <v>2</v>
      </c>
      <c r="B2" s="136"/>
      <c r="C2" s="136"/>
      <c r="D2" s="136"/>
      <c r="E2" s="137" t="str">
        <f>[4]Úvod.str!C3</f>
        <v>Mateřská škola Prostějov, Smetanova ul.24, příspěvková organizace</v>
      </c>
      <c r="F2" s="138"/>
      <c r="G2" s="138"/>
      <c r="H2" s="138"/>
      <c r="I2" s="138"/>
      <c r="J2" s="138"/>
      <c r="K2" s="138"/>
      <c r="L2" s="138"/>
      <c r="M2" s="138"/>
    </row>
    <row r="3" spans="1:14" ht="15.75" customHeight="1" x14ac:dyDescent="0.25">
      <c r="A3" s="46"/>
      <c r="B3" s="46"/>
      <c r="C3" s="46"/>
      <c r="D3" s="46"/>
      <c r="E3" s="139"/>
      <c r="F3" s="139"/>
      <c r="G3" s="139"/>
      <c r="H3" s="139"/>
      <c r="I3" s="139"/>
      <c r="J3" s="139"/>
      <c r="K3" s="139"/>
      <c r="L3" s="139"/>
      <c r="M3" s="139"/>
    </row>
    <row r="4" spans="1:14" ht="15.75" customHeight="1" x14ac:dyDescent="0.25">
      <c r="A4" s="5" t="s">
        <v>3</v>
      </c>
      <c r="B4" s="3"/>
      <c r="C4" s="3"/>
      <c r="D4" s="3"/>
      <c r="E4" s="140" t="str">
        <f>[4]Úvod.str!C4</f>
        <v>Smetanova ul.24,798 11 Prostějov</v>
      </c>
      <c r="F4" s="140"/>
      <c r="G4" s="140"/>
      <c r="H4" s="140"/>
      <c r="I4" s="140"/>
      <c r="J4" s="140"/>
      <c r="K4" s="140"/>
      <c r="L4" s="6"/>
      <c r="M4" s="3"/>
    </row>
    <row r="5" spans="1:14" ht="15.75" customHeight="1" x14ac:dyDescent="0.25">
      <c r="A5" s="5"/>
      <c r="B5" s="3"/>
      <c r="C5" s="3"/>
      <c r="D5" s="3"/>
      <c r="E5" s="139"/>
      <c r="F5" s="139"/>
      <c r="G5" s="139"/>
      <c r="H5" s="139"/>
      <c r="I5" s="139"/>
      <c r="J5" s="139"/>
      <c r="K5" s="139"/>
      <c r="L5" s="139"/>
      <c r="M5" s="139"/>
    </row>
    <row r="6" spans="1:14" ht="15.75" customHeight="1" x14ac:dyDescent="0.25">
      <c r="A6" s="5" t="s">
        <v>4</v>
      </c>
      <c r="B6" s="3"/>
      <c r="C6" s="3"/>
      <c r="D6" s="3"/>
      <c r="E6" s="140">
        <f>[4]Úvod.str!C5</f>
        <v>70287431</v>
      </c>
      <c r="F6" s="140"/>
      <c r="G6" s="140"/>
      <c r="H6" s="47"/>
      <c r="I6" s="47"/>
      <c r="J6" s="7"/>
      <c r="K6" s="47"/>
      <c r="L6" s="6"/>
      <c r="M6" s="3"/>
    </row>
    <row r="7" spans="1:14" ht="15.75" customHeight="1" x14ac:dyDescent="0.25">
      <c r="A7" s="5"/>
      <c r="B7" s="3"/>
      <c r="C7" s="3"/>
      <c r="D7" s="3"/>
      <c r="E7" s="139"/>
      <c r="F7" s="139"/>
      <c r="G7" s="139"/>
      <c r="H7" s="139"/>
      <c r="I7" s="139"/>
      <c r="J7" s="139"/>
      <c r="K7" s="139"/>
      <c r="L7" s="139"/>
      <c r="M7" s="139"/>
    </row>
    <row r="8" spans="1:14" ht="15.75" customHeight="1" x14ac:dyDescent="0.25">
      <c r="A8" s="3"/>
      <c r="B8" s="3"/>
      <c r="C8" s="3"/>
      <c r="D8" s="3"/>
      <c r="E8" s="3"/>
      <c r="F8" s="3"/>
      <c r="G8" s="3"/>
      <c r="H8" s="3"/>
      <c r="I8" s="3"/>
      <c r="J8" s="141"/>
      <c r="K8" s="141"/>
      <c r="L8" s="142" t="s">
        <v>5</v>
      </c>
      <c r="M8" s="143"/>
      <c r="N8" s="143"/>
    </row>
    <row r="9" spans="1:14" ht="15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93"/>
      <c r="K9" s="93"/>
      <c r="L9" s="3"/>
      <c r="M9" s="3"/>
    </row>
    <row r="10" spans="1:14" ht="15.75" customHeight="1" x14ac:dyDescent="0.25">
      <c r="A10" s="3"/>
      <c r="B10" s="3"/>
      <c r="C10" s="3"/>
      <c r="D10" s="3"/>
      <c r="E10" s="144" t="s">
        <v>31</v>
      </c>
      <c r="F10" s="145"/>
      <c r="G10" s="145"/>
      <c r="H10" s="145"/>
      <c r="I10" s="145"/>
      <c r="J10" s="146" t="s">
        <v>32</v>
      </c>
      <c r="K10" s="147"/>
      <c r="L10" s="147"/>
      <c r="M10" s="147"/>
      <c r="N10" s="147"/>
    </row>
    <row r="11" spans="1:14" ht="15.75" customHeight="1" x14ac:dyDescent="0.25">
      <c r="A11" s="6" t="s">
        <v>33</v>
      </c>
      <c r="B11" s="3"/>
      <c r="C11" s="3"/>
      <c r="D11" s="3"/>
      <c r="E11" s="8" t="s">
        <v>6</v>
      </c>
      <c r="F11" s="8" t="s">
        <v>7</v>
      </c>
      <c r="G11" s="9" t="s">
        <v>0</v>
      </c>
      <c r="H11" s="10" t="s">
        <v>34</v>
      </c>
      <c r="I11" s="10" t="s">
        <v>35</v>
      </c>
      <c r="J11" s="94" t="s">
        <v>6</v>
      </c>
      <c r="K11" s="94" t="s">
        <v>7</v>
      </c>
      <c r="L11" s="94" t="s">
        <v>0</v>
      </c>
      <c r="M11" s="10" t="s">
        <v>34</v>
      </c>
      <c r="N11" s="94" t="s">
        <v>35</v>
      </c>
    </row>
    <row r="12" spans="1:14" ht="15.75" customHeight="1" x14ac:dyDescent="0.25">
      <c r="A12" s="11"/>
      <c r="B12" s="11"/>
      <c r="C12" s="11"/>
      <c r="D12" s="11"/>
      <c r="E12" s="8" t="s">
        <v>8</v>
      </c>
      <c r="F12" s="8" t="s">
        <v>8</v>
      </c>
      <c r="G12" s="9" t="s">
        <v>9</v>
      </c>
      <c r="H12" s="10" t="s">
        <v>36</v>
      </c>
      <c r="I12" s="10" t="s">
        <v>37</v>
      </c>
      <c r="J12" s="94" t="s">
        <v>8</v>
      </c>
      <c r="K12" s="94" t="s">
        <v>8</v>
      </c>
      <c r="L12" s="94" t="s">
        <v>9</v>
      </c>
      <c r="M12" s="10" t="s">
        <v>36</v>
      </c>
      <c r="N12" s="94" t="s">
        <v>37</v>
      </c>
    </row>
    <row r="13" spans="1:14" ht="15.75" customHeight="1" x14ac:dyDescent="0.25">
      <c r="A13" s="11"/>
      <c r="B13" s="11"/>
      <c r="C13" s="11"/>
      <c r="D13" s="11"/>
      <c r="E13" s="8" t="s">
        <v>10</v>
      </c>
      <c r="F13" s="8" t="s">
        <v>10</v>
      </c>
      <c r="G13" s="4"/>
      <c r="H13" s="95" t="s">
        <v>38</v>
      </c>
      <c r="I13" s="95" t="s">
        <v>39</v>
      </c>
      <c r="J13" s="94" t="s">
        <v>10</v>
      </c>
      <c r="K13" s="94" t="s">
        <v>10</v>
      </c>
      <c r="L13" s="94"/>
      <c r="M13" s="95" t="s">
        <v>38</v>
      </c>
      <c r="N13" s="94" t="s">
        <v>39</v>
      </c>
    </row>
    <row r="14" spans="1:14" ht="15.75" customHeight="1" x14ac:dyDescent="0.25">
      <c r="A14" s="12"/>
      <c r="B14" s="12"/>
      <c r="C14" s="3"/>
      <c r="D14" s="12"/>
      <c r="E14" s="13"/>
      <c r="F14" s="13"/>
      <c r="G14" s="11"/>
      <c r="H14" s="11"/>
      <c r="I14" s="11"/>
      <c r="J14" s="11"/>
      <c r="K14" s="11"/>
      <c r="L14" s="3"/>
      <c r="M14" s="48"/>
    </row>
    <row r="15" spans="1:14" ht="15.75" customHeight="1" x14ac:dyDescent="0.25">
      <c r="A15" s="14" t="s">
        <v>11</v>
      </c>
      <c r="B15" s="14"/>
      <c r="C15" s="2"/>
      <c r="D15" s="12"/>
      <c r="E15" s="13"/>
      <c r="F15" s="13"/>
      <c r="G15" s="11"/>
      <c r="H15" s="11"/>
      <c r="I15" s="11"/>
      <c r="J15" s="11"/>
      <c r="K15" s="11"/>
      <c r="L15" s="15"/>
      <c r="M15" s="16"/>
    </row>
    <row r="16" spans="1:14" ht="15.75" customHeight="1" x14ac:dyDescent="0.25">
      <c r="A16" s="11" t="s">
        <v>12</v>
      </c>
      <c r="B16" s="11"/>
      <c r="C16" s="11"/>
      <c r="D16" s="17" t="s">
        <v>13</v>
      </c>
      <c r="E16" s="96">
        <f>'[4]Ná HČ'!F7+'[4]Ná HČ'!F28+'[4]Ná HČ'!F34</f>
        <v>4899169</v>
      </c>
      <c r="F16" s="96">
        <f>'[4]Ná HČ'!G7+'[4]Ná HČ'!G28+'[4]Ná HČ'!G34</f>
        <v>4913169</v>
      </c>
      <c r="G16" s="96">
        <f>'[4]Ná HČ'!H7+'[4]Ná HČ'!H28+'[4]Ná HČ'!H34</f>
        <v>3359895.96</v>
      </c>
      <c r="H16" s="97">
        <f>IF(F16=0,"-",G16/F16)</f>
        <v>0.68385515743504854</v>
      </c>
      <c r="I16" s="96">
        <f>'[4]Ná HČ'!I7+'[4]Ná HČ'!I28+'[4]Ná HČ'!I34</f>
        <v>3340620.3</v>
      </c>
      <c r="J16" s="18">
        <f>'[4]Ná DČ'!F7+'[4]Ná DČ'!F21+'[4]Ná DČ'!F27</f>
        <v>0</v>
      </c>
      <c r="K16" s="18">
        <f>'[4]Ná DČ'!G7+'[4]Ná DČ'!G21+'[4]Ná DČ'!G27</f>
        <v>0</v>
      </c>
      <c r="L16" s="18">
        <f>'[4]Ná DČ'!H7+'[4]Ná DČ'!H21+'[4]Ná DČ'!H27</f>
        <v>0</v>
      </c>
      <c r="M16" s="98" t="str">
        <f>IF(K16=0,"-",L16/K16)</f>
        <v>-</v>
      </c>
      <c r="N16" s="18">
        <f>'[4]Ná DČ'!I7+'[4]Ná DČ'!I21+'[4]Ná DČ'!I27</f>
        <v>0</v>
      </c>
    </row>
    <row r="17" spans="1:14" ht="15.75" customHeight="1" x14ac:dyDescent="0.25">
      <c r="A17" s="11" t="s">
        <v>14</v>
      </c>
      <c r="B17" s="11"/>
      <c r="C17" s="11"/>
      <c r="D17" s="17" t="s">
        <v>15</v>
      </c>
      <c r="E17" s="96">
        <f>'[4]Ná HČ'!F35+'[4]Ná HČ'!F42+'[4]Ná HČ'!F46+'[4]Ná HČ'!F47</f>
        <v>726279</v>
      </c>
      <c r="F17" s="96">
        <f>'[4]Ná HČ'!G35+'[4]Ná HČ'!G42+'[4]Ná HČ'!G46+'[4]Ná HČ'!G47</f>
        <v>726529</v>
      </c>
      <c r="G17" s="96">
        <f>'[4]Ná HČ'!H35+'[4]Ná HČ'!H42+'[4]Ná HČ'!H46+'[4]Ná HČ'!H47</f>
        <v>313103.26</v>
      </c>
      <c r="H17" s="97">
        <f t="shared" ref="H17:H22" si="0">IF(F17=0,"-",G17/F17)</f>
        <v>0.43095769060835837</v>
      </c>
      <c r="I17" s="96">
        <f>'[4]Ná HČ'!I35+'[4]Ná HČ'!I42+'[4]Ná HČ'!I46+'[4]Ná HČ'!I47</f>
        <v>295843.38</v>
      </c>
      <c r="J17" s="18">
        <f>'[4]Ná DČ'!F28+'[4]Ná DČ'!F34+'[4]Ná DČ'!F38+'[4]Ná DČ'!F39</f>
        <v>5000</v>
      </c>
      <c r="K17" s="18">
        <f>'[4]Ná DČ'!G28+'[4]Ná DČ'!G34+'[4]Ná DČ'!G38+'[4]Ná DČ'!G39</f>
        <v>5000</v>
      </c>
      <c r="L17" s="18">
        <f>'[4]Ná DČ'!H28+'[4]Ná DČ'!H34+'[4]Ná DČ'!H38+'[4]Ná DČ'!H39</f>
        <v>0</v>
      </c>
      <c r="M17" s="98">
        <f t="shared" ref="M17:M22" si="1">IF(K17=0,"-",L17/K17)</f>
        <v>0</v>
      </c>
      <c r="N17" s="18">
        <f>'[4]Ná DČ'!I28+'[4]Ná DČ'!I34+'[4]Ná DČ'!I38+'[4]Ná DČ'!I39</f>
        <v>3200</v>
      </c>
    </row>
    <row r="18" spans="1:14" ht="15.75" customHeight="1" x14ac:dyDescent="0.25">
      <c r="A18" s="11" t="s">
        <v>16</v>
      </c>
      <c r="B18" s="11"/>
      <c r="C18" s="11"/>
      <c r="D18" s="17" t="s">
        <v>17</v>
      </c>
      <c r="E18" s="96">
        <f>'[4]Ná HČ'!F72+'[4]Ná HČ'!F80+'[4]Ná HČ'!F85+'[4]Ná HČ'!F86+'[4]Ná HČ'!F91</f>
        <v>426800</v>
      </c>
      <c r="F18" s="96">
        <f>'[4]Ná HČ'!G72+'[4]Ná HČ'!G80+'[4]Ná HČ'!G85+'[4]Ná HČ'!G86+'[4]Ná HČ'!G91</f>
        <v>430810</v>
      </c>
      <c r="G18" s="96">
        <f>'[4]Ná HČ'!H72+'[4]Ná HČ'!H80+'[4]Ná HČ'!H85+'[4]Ná HČ'!H86+'[4]Ná HČ'!H91</f>
        <v>193418.12</v>
      </c>
      <c r="H18" s="97">
        <f t="shared" si="0"/>
        <v>0.44896385877765138</v>
      </c>
      <c r="I18" s="96">
        <f>'[4]Ná HČ'!I72+'[4]Ná HČ'!I80+'[4]Ná HČ'!I85+'[4]Ná HČ'!I86+'[4]Ná HČ'!I91</f>
        <v>194044.09999999998</v>
      </c>
      <c r="J18" s="18">
        <f>'[4]Ná DČ'!F63+'[4]Ná DČ'!F68+'[4]Ná DČ'!F71+'[4]Ná DČ'!F72+'[4]Ná DČ'!F77</f>
        <v>0</v>
      </c>
      <c r="K18" s="18">
        <f>'[4]Ná DČ'!G63+'[4]Ná DČ'!G68+'[4]Ná DČ'!G71+'[4]Ná DČ'!G72+'[4]Ná DČ'!G77</f>
        <v>0</v>
      </c>
      <c r="L18" s="18">
        <f>'[4]Ná DČ'!H63+'[4]Ná DČ'!H68+'[4]Ná DČ'!H71+'[4]Ná DČ'!H72+'[4]Ná DČ'!H77</f>
        <v>0</v>
      </c>
      <c r="M18" s="98" t="str">
        <f t="shared" si="1"/>
        <v>-</v>
      </c>
      <c r="N18" s="18">
        <f>'[4]Ná DČ'!I63+'[4]Ná DČ'!I68+'[4]Ná DČ'!I71+'[4]Ná DČ'!I72+'[4]Ná DČ'!I77</f>
        <v>0</v>
      </c>
    </row>
    <row r="19" spans="1:14" ht="15.75" customHeight="1" x14ac:dyDescent="0.25">
      <c r="A19" s="11" t="s">
        <v>18</v>
      </c>
      <c r="B19" s="11"/>
      <c r="C19" s="11"/>
      <c r="D19" s="19">
        <v>551</v>
      </c>
      <c r="E19" s="96">
        <f>'[4]Ná HČ'!F108</f>
        <v>776295</v>
      </c>
      <c r="F19" s="96">
        <f>'[4]Ná HČ'!G108</f>
        <v>776295</v>
      </c>
      <c r="G19" s="96">
        <f>'[4]Ná HČ'!H108</f>
        <v>454193</v>
      </c>
      <c r="H19" s="97">
        <f t="shared" si="0"/>
        <v>0.58507783767768695</v>
      </c>
      <c r="I19" s="96">
        <f>'[4]Ná HČ'!I108</f>
        <v>325048</v>
      </c>
      <c r="J19" s="18">
        <f>'[4]Ná DČ'!F94</f>
        <v>5640</v>
      </c>
      <c r="K19" s="18">
        <f>'[4]Ná DČ'!G94</f>
        <v>5640</v>
      </c>
      <c r="L19" s="18">
        <f>'[4]Ná DČ'!H94</f>
        <v>2820</v>
      </c>
      <c r="M19" s="98">
        <f t="shared" si="1"/>
        <v>0.5</v>
      </c>
      <c r="N19" s="18">
        <f>'[4]Ná DČ'!I94</f>
        <v>2820</v>
      </c>
    </row>
    <row r="20" spans="1:14" ht="15.75" customHeight="1" x14ac:dyDescent="0.25">
      <c r="A20" s="20" t="s">
        <v>19</v>
      </c>
      <c r="B20" s="20"/>
      <c r="C20" s="11"/>
      <c r="D20" s="133" t="s">
        <v>20</v>
      </c>
      <c r="E20" s="134">
        <f>'[4]Ná HČ'!F92+'[4]Ná HČ'!F96+'[4]Ná HČ'!F97+'[4]Ná HČ'!F98+'[4]Ná HČ'!F99+'[4]Ná HČ'!F100+'[4]Ná HČ'!F101+'[4]Ná HČ'!F102+'[4]Ná HČ'!F111+'[4]Ná HČ'!F112+'[4]Ná HČ'!F123+'[4]Ná HČ'!F124+'[4]Ná HČ'!F127+'[4]Ná HČ'!F128+'[4]Ná HČ'!F129</f>
        <v>170738</v>
      </c>
      <c r="F20" s="134">
        <f>'[4]Ná HČ'!G92+'[4]Ná HČ'!G96+'[4]Ná HČ'!G97+'[4]Ná HČ'!G98+'[4]Ná HČ'!G99+'[4]Ná HČ'!G100+'[4]Ná HČ'!G101+'[4]Ná HČ'!G102+'[4]Ná HČ'!G111+'[4]Ná HČ'!G112+'[4]Ná HČ'!G123+'[4]Ná HČ'!G124+'[4]Ná HČ'!G127+'[4]Ná HČ'!G128+'[4]Ná HČ'!G129</f>
        <v>170738</v>
      </c>
      <c r="G20" s="134">
        <f>'[4]Ná HČ'!H92+'[4]Ná HČ'!H96+'[4]Ná HČ'!H97+'[4]Ná HČ'!H98+'[4]Ná HČ'!H99+'[4]Ná HČ'!H100+'[4]Ná HČ'!H101+'[4]Ná HČ'!H102+'[4]Ná HČ'!H111+'[4]Ná HČ'!H112+'[4]Ná HČ'!H123+'[4]Ná HČ'!H124+'[4]Ná HČ'!H127+'[4]Ná HČ'!H128+'[4]Ná HČ'!H129</f>
        <v>63186</v>
      </c>
      <c r="H20" s="97">
        <f t="shared" si="0"/>
        <v>0.37007578863521889</v>
      </c>
      <c r="I20" s="134">
        <f>'[4]Ná HČ'!I92+'[4]Ná HČ'!I96+'[4]Ná HČ'!I97+'[4]Ná HČ'!I98+'[4]Ná HČ'!I99+'[4]Ná HČ'!I100+'[4]Ná HČ'!I101+'[4]Ná HČ'!I102+'[4]Ná HČ'!I111+'[4]Ná HČ'!I112+'[4]Ná HČ'!I123+'[4]Ná HČ'!I124+'[4]Ná HČ'!I127+'[4]Ná HČ'!I128+'[4]Ná HČ'!I129</f>
        <v>95190.68</v>
      </c>
      <c r="J20" s="129">
        <f>'[4]Ná DČ'!F78+'[4]Ná DČ'!F82+'[4]Ná DČ'!F83+'[4]Ná DČ'!F84+'[4]Ná DČ'!F85+'[4]Ná DČ'!F86+'[4]Ná DČ'!F87+'[4]Ná DČ'!F88+'[4]Ná DČ'!F97+'[4]Ná DČ'!F98+'[4]Ná DČ'!F109+'[4]Ná DČ'!F110+'[4]Ná DČ'!F113+'[4]Ná DČ'!F114</f>
        <v>0</v>
      </c>
      <c r="K20" s="129">
        <f>'[4]Ná DČ'!G78+'[4]Ná DČ'!G82+'[4]Ná DČ'!G83+'[4]Ná DČ'!G84+'[4]Ná DČ'!G85+'[4]Ná DČ'!G86+'[4]Ná DČ'!G87+'[4]Ná DČ'!G88+'[4]Ná DČ'!G97+'[4]Ná DČ'!G98+'[4]Ná DČ'!G109+'[4]Ná DČ'!G110+'[4]Ná DČ'!G113+'[4]Ná DČ'!G114</f>
        <v>0</v>
      </c>
      <c r="L20" s="129">
        <f>'[4]Ná DČ'!H78+'[4]Ná DČ'!H82+'[4]Ná DČ'!H83+'[4]Ná DČ'!H84+'[4]Ná DČ'!H85+'[4]Ná DČ'!H86+'[4]Ná DČ'!H87+'[4]Ná DČ'!H88+'[4]Ná DČ'!H97+'[4]Ná DČ'!H98+'[4]Ná DČ'!H109+'[4]Ná DČ'!H110+'[4]Ná DČ'!H113+'[4]Ná DČ'!H114</f>
        <v>0</v>
      </c>
      <c r="M20" s="130" t="str">
        <f t="shared" si="1"/>
        <v>-</v>
      </c>
      <c r="N20" s="131">
        <f>'[4]Ná DČ'!I78+'[4]Ná DČ'!I82+'[4]Ná DČ'!I83+'[4]Ná DČ'!I84+'[4]Ná DČ'!I85+'[4]Ná DČ'!I86+'[4]Ná DČ'!I87+'[4]Ná DČ'!I88+'[4]Ná DČ'!I97+'[4]Ná DČ'!I98+'[4]Ná DČ'!I109+'[4]Ná DČ'!I110+'[4]Ná DČ'!I113+'[4]Ná DČ'!I114</f>
        <v>0</v>
      </c>
    </row>
    <row r="21" spans="1:14" ht="15.75" customHeight="1" x14ac:dyDescent="0.25">
      <c r="A21" s="20"/>
      <c r="B21" s="12"/>
      <c r="C21" s="12"/>
      <c r="D21" s="133"/>
      <c r="E21" s="134"/>
      <c r="F21" s="134"/>
      <c r="G21" s="134"/>
      <c r="H21" s="97" t="str">
        <f t="shared" si="0"/>
        <v>-</v>
      </c>
      <c r="I21" s="135"/>
      <c r="J21" s="129"/>
      <c r="K21" s="129"/>
      <c r="L21" s="129"/>
      <c r="M21" s="130" t="str">
        <f t="shared" si="1"/>
        <v>-</v>
      </c>
      <c r="N21" s="132"/>
    </row>
    <row r="22" spans="1:14" ht="15.75" customHeight="1" x14ac:dyDescent="0.25">
      <c r="A22" s="13" t="s">
        <v>21</v>
      </c>
      <c r="B22" s="11"/>
      <c r="C22" s="11"/>
      <c r="D22" s="11"/>
      <c r="E22" s="96">
        <f>SUM(E16:E21)</f>
        <v>6999281</v>
      </c>
      <c r="F22" s="96">
        <f>SUM(F16:F21)</f>
        <v>7017541</v>
      </c>
      <c r="G22" s="96">
        <f>SUM(G16:G21)</f>
        <v>4383796.34</v>
      </c>
      <c r="H22" s="97">
        <f t="shared" si="0"/>
        <v>0.62469123301167739</v>
      </c>
      <c r="I22" s="96">
        <f>SUM(I16:I21)</f>
        <v>4250746.46</v>
      </c>
      <c r="J22" s="18">
        <f>SUM(J16:J21)</f>
        <v>10640</v>
      </c>
      <c r="K22" s="18">
        <f>SUM(K16:K21)</f>
        <v>10640</v>
      </c>
      <c r="L22" s="18">
        <f>SUM(L16:L21)</f>
        <v>2820</v>
      </c>
      <c r="M22" s="98">
        <f t="shared" si="1"/>
        <v>0.26503759398496241</v>
      </c>
      <c r="N22" s="18">
        <f>SUM(N16:N20)</f>
        <v>6020</v>
      </c>
    </row>
    <row r="23" spans="1:14" ht="15.75" customHeight="1" x14ac:dyDescent="0.25">
      <c r="A23" s="14" t="s">
        <v>22</v>
      </c>
      <c r="B23" s="12"/>
      <c r="C23" s="12"/>
      <c r="D23" s="12"/>
      <c r="E23" s="21"/>
      <c r="F23" s="13"/>
      <c r="G23" s="22"/>
      <c r="H23" s="99"/>
      <c r="I23" s="22"/>
      <c r="J23" s="21"/>
      <c r="K23" s="21"/>
      <c r="L23" s="23"/>
      <c r="M23" s="100"/>
    </row>
    <row r="24" spans="1:14" ht="15.75" customHeight="1" x14ac:dyDescent="0.25">
      <c r="A24" s="11" t="s">
        <v>23</v>
      </c>
      <c r="B24" s="11"/>
      <c r="C24" s="11"/>
      <c r="D24" s="19" t="s">
        <v>24</v>
      </c>
      <c r="E24" s="101">
        <f>'[4]Vý HČ'!F7+'[4]Vý HČ'!F8+'[4]Vý HČ'!F19+'[4]Vý HČ'!F24+'[4]Vý HČ'!F25+'[4]Vý HČ'!F26</f>
        <v>3790000</v>
      </c>
      <c r="F24" s="96">
        <f>'[4]Vý HČ'!G7+'[4]Vý HČ'!G8+'[4]Vý HČ'!G19+'[4]Vý HČ'!G24+'[4]Vý HČ'!G25+'[4]Vý HČ'!G26</f>
        <v>3790000</v>
      </c>
      <c r="G24" s="96">
        <f>'[4]Vý HČ'!H7+'[4]Vý HČ'!H8+'[4]Vý HČ'!H19+'[4]Vý HČ'!H24+'[4]Vý HČ'!H25+'[4]Vý HČ'!H26</f>
        <v>2889072</v>
      </c>
      <c r="H24" s="97">
        <f>IF(F24=0,"-",G24/F24)</f>
        <v>0.76228812664907653</v>
      </c>
      <c r="I24" s="96">
        <f>'[4]Vý HČ'!I7+'[4]Vý HČ'!I8+'[4]Vý HČ'!I19+'[4]Vý HČ'!I24+'[4]Vý HČ'!I25+'[4]Vý HČ'!I26</f>
        <v>2748385.5</v>
      </c>
      <c r="J24" s="18">
        <f>'[4]Vý DČ'!F7+'[4]Vý DČ'!F8+'[4]Vý DČ'!F18+'[4]Vý DČ'!F23+'[4]Vý DČ'!F24+'[4]Vý DČ'!F25</f>
        <v>57898</v>
      </c>
      <c r="K24" s="18">
        <f>'[4]Vý DČ'!G7+'[4]Vý DČ'!G8+'[4]Vý DČ'!G18+'[4]Vý DČ'!G23+'[4]Vý DČ'!G24+'[4]Vý DČ'!G25</f>
        <v>57898</v>
      </c>
      <c r="L24" s="18">
        <f>'[4]Vý DČ'!H7+'[4]Vý DČ'!H8+'[4]Vý DČ'!H18+'[4]Vý DČ'!H23+'[4]Vý DČ'!H24+'[4]Vý DČ'!H25</f>
        <v>30298</v>
      </c>
      <c r="M24" s="98">
        <f>IF(K24=0,"-",L24/K24)</f>
        <v>0.52329959584096164</v>
      </c>
      <c r="N24" s="18">
        <f>'[4]Vý DČ'!I7+'[4]Vý DČ'!I8+'[4]Vý DČ'!I18+'[4]Vý DČ'!I23+'[4]Vý DČ'!I24+'[4]Vý DČ'!I25</f>
        <v>30298</v>
      </c>
    </row>
    <row r="25" spans="1:14" ht="15.75" customHeight="1" x14ac:dyDescent="0.25">
      <c r="A25" s="11" t="s">
        <v>25</v>
      </c>
      <c r="B25" s="11"/>
      <c r="C25" s="11"/>
      <c r="D25" s="19" t="s">
        <v>26</v>
      </c>
      <c r="E25" s="101">
        <f>'[4]Vý HČ'!F45</f>
        <v>3209281</v>
      </c>
      <c r="F25" s="96">
        <f>'[4]Vý HČ'!G45</f>
        <v>3209281</v>
      </c>
      <c r="G25" s="96">
        <f>'[4]Vý HČ'!H45</f>
        <v>1638528</v>
      </c>
      <c r="H25" s="97">
        <f>IF(F25=0,"-",G25/F25)</f>
        <v>0.51055921871596788</v>
      </c>
      <c r="I25" s="96">
        <f>'[4]Vý HČ'!I45</f>
        <v>1573960</v>
      </c>
      <c r="J25" s="18">
        <f>'[4]Vý DČ'!F40</f>
        <v>0</v>
      </c>
      <c r="K25" s="18">
        <f>'[4]Vý DČ'!G40</f>
        <v>0</v>
      </c>
      <c r="L25" s="18">
        <f>'[4]Vý DČ'!H40</f>
        <v>0</v>
      </c>
      <c r="M25" s="98" t="str">
        <f>IF(K25=0,"-",L25/K25)</f>
        <v>-</v>
      </c>
      <c r="N25" s="18">
        <f>'[4]Vý DČ'!I40</f>
        <v>0</v>
      </c>
    </row>
    <row r="26" spans="1:14" ht="15.75" customHeight="1" x14ac:dyDescent="0.25">
      <c r="A26" s="11"/>
      <c r="B26" s="11"/>
      <c r="C26" s="11"/>
      <c r="D26" s="19" t="s">
        <v>27</v>
      </c>
      <c r="E26" s="96">
        <f>'[4]Vý HČ'!F51</f>
        <v>0</v>
      </c>
      <c r="F26" s="96">
        <f>'[4]Vý HČ'!G51</f>
        <v>0</v>
      </c>
      <c r="G26" s="96">
        <f>'[4]Vý HČ'!H51</f>
        <v>0</v>
      </c>
      <c r="H26" s="97" t="str">
        <f>IF(F26=0,"-",G26/F26)</f>
        <v>-</v>
      </c>
      <c r="I26" s="96">
        <f>'[4]Vý HČ'!I51</f>
        <v>0</v>
      </c>
      <c r="J26" s="18">
        <f>'[4]Vý DČ'!F46</f>
        <v>0</v>
      </c>
      <c r="K26" s="18">
        <f>'[4]Vý DČ'!G46</f>
        <v>0</v>
      </c>
      <c r="L26" s="18">
        <f>'[4]Vý DČ'!H46</f>
        <v>0</v>
      </c>
      <c r="M26" s="98" t="str">
        <f>IF(K26=0,"-",L26/K26)</f>
        <v>-</v>
      </c>
      <c r="N26" s="18">
        <f>'[4]Vý DČ'!I46</f>
        <v>0</v>
      </c>
    </row>
    <row r="27" spans="1:14" ht="15.75" customHeight="1" x14ac:dyDescent="0.25">
      <c r="A27" s="11" t="s">
        <v>28</v>
      </c>
      <c r="B27" s="11"/>
      <c r="C27" s="11"/>
      <c r="D27" s="17" t="s">
        <v>29</v>
      </c>
      <c r="E27" s="96">
        <f>'[4]Vý HČ'!F27+'[4]Vý HČ'!F28+'[4]Vý HČ'!F29+'[4]Vý HČ'!F30+'[4]Vý HČ'!F31+'[4]Vý HČ'!F37+'[4]Vý HČ'!F44</f>
        <v>0</v>
      </c>
      <c r="F27" s="96">
        <f>'[4]Vý HČ'!G27+'[4]Vý HČ'!G28+'[4]Vý HČ'!G29+'[4]Vý HČ'!G30+'[4]Vý HČ'!G31+'[4]Vý HČ'!G37+'[4]Vý HČ'!G44</f>
        <v>18260</v>
      </c>
      <c r="G27" s="96">
        <f>'[4]Vý HČ'!H27+'[4]Vý HČ'!H28+'[4]Vý HČ'!H29+'[4]Vý HČ'!H30+'[4]Vý HČ'!H31+'[4]Vý HČ'!H37+'[4]Vý HČ'!H44</f>
        <v>18260</v>
      </c>
      <c r="H27" s="97">
        <f>IF(F27=0,"-",G27/F27)</f>
        <v>1</v>
      </c>
      <c r="I27" s="96">
        <f>'[4]Vý HČ'!I27+'[4]Vý HČ'!I28+'[4]Vý HČ'!I29+'[4]Vý HČ'!I30+'[4]Vý HČ'!I31+'[4]Vý HČ'!I37+'[4]Vý HČ'!I44</f>
        <v>6940</v>
      </c>
      <c r="J27" s="18">
        <f>'[4]Vý DČ'!F26+'[4]Vý DČ'!F27+'[4]Vý DČ'!F28+'[4]Vý DČ'!F29+'[4]Vý DČ'!F30+'[4]Vý DČ'!F36+'[4]Vý DČ'!F39</f>
        <v>0</v>
      </c>
      <c r="K27" s="18">
        <f>'[4]Vý DČ'!G26+'[4]Vý DČ'!G27+'[4]Vý DČ'!G28+'[4]Vý DČ'!G29+'[4]Vý DČ'!G30+'[4]Vý DČ'!G36+'[4]Vý DČ'!G39</f>
        <v>0</v>
      </c>
      <c r="L27" s="18">
        <f>'[4]Vý DČ'!H26+'[4]Vý DČ'!H27+'[4]Vý DČ'!H28+'[4]Vý DČ'!H29+'[4]Vý DČ'!H30+'[4]Vý DČ'!H36+'[4]Vý DČ'!H39</f>
        <v>0</v>
      </c>
      <c r="M27" s="98" t="str">
        <f>IF(K27=0,"-",L27/K27)</f>
        <v>-</v>
      </c>
      <c r="N27" s="18">
        <f>'[4]Vý DČ'!I26+'[4]Vý DČ'!I27+'[4]Vý DČ'!I28+'[4]Vý DČ'!I29+'[4]Vý DČ'!I30+'[4]Vý DČ'!I36+'[4]Vý DČ'!I39</f>
        <v>0</v>
      </c>
    </row>
    <row r="28" spans="1:14" ht="15.75" customHeight="1" x14ac:dyDescent="0.25">
      <c r="A28" s="13" t="s">
        <v>21</v>
      </c>
      <c r="B28" s="12"/>
      <c r="C28" s="12"/>
      <c r="D28" s="12"/>
      <c r="E28" s="96">
        <f>E24+E25+E27</f>
        <v>6999281</v>
      </c>
      <c r="F28" s="96">
        <f>F24+F25+F27</f>
        <v>7017541</v>
      </c>
      <c r="G28" s="96">
        <f>G24+G25+G27</f>
        <v>4545860</v>
      </c>
      <c r="H28" s="97">
        <f>IF(F28=0,"-",G28/F28)</f>
        <v>0.64778531397251549</v>
      </c>
      <c r="I28" s="96">
        <f>I24+I25+I27</f>
        <v>4329285.5</v>
      </c>
      <c r="J28" s="18">
        <f>J24+J25+J27</f>
        <v>57898</v>
      </c>
      <c r="K28" s="18">
        <f>K24+K25+K27</f>
        <v>57898</v>
      </c>
      <c r="L28" s="18">
        <f>L24+L25+L27</f>
        <v>30298</v>
      </c>
      <c r="M28" s="98">
        <f>IF(K28=0,"-",L28/K28)</f>
        <v>0.52329959584096164</v>
      </c>
      <c r="N28" s="18">
        <f>N24+N25+N27</f>
        <v>30298</v>
      </c>
    </row>
    <row r="29" spans="1:14" ht="15.75" customHeight="1" x14ac:dyDescent="0.25">
      <c r="A29" s="13"/>
      <c r="B29" s="12"/>
      <c r="C29" s="12"/>
      <c r="D29" s="12"/>
      <c r="E29" s="12"/>
      <c r="F29" s="12"/>
      <c r="G29" s="12"/>
      <c r="H29" s="99"/>
      <c r="I29" s="12"/>
      <c r="J29" s="24"/>
      <c r="K29" s="24"/>
      <c r="L29" s="24"/>
      <c r="M29" s="102"/>
    </row>
    <row r="30" spans="1:14" ht="15.75" customHeight="1" x14ac:dyDescent="0.25">
      <c r="A30" s="14" t="s">
        <v>40</v>
      </c>
      <c r="B30" s="12"/>
      <c r="C30" s="12"/>
      <c r="D30" s="12"/>
      <c r="E30" s="96">
        <f>E28-E22</f>
        <v>0</v>
      </c>
      <c r="F30" s="96">
        <f t="shared" ref="F30:N30" si="2">F28-F22</f>
        <v>0</v>
      </c>
      <c r="G30" s="96">
        <f t="shared" si="2"/>
        <v>162063.66000000015</v>
      </c>
      <c r="H30" s="97" t="str">
        <f>IF(F30=0,"-",G30/F30)</f>
        <v>-</v>
      </c>
      <c r="I30" s="96">
        <f t="shared" si="2"/>
        <v>78539.040000000037</v>
      </c>
      <c r="J30" s="18">
        <f t="shared" si="2"/>
        <v>47258</v>
      </c>
      <c r="K30" s="18">
        <f t="shared" si="2"/>
        <v>47258</v>
      </c>
      <c r="L30" s="18">
        <f t="shared" si="2"/>
        <v>27478</v>
      </c>
      <c r="M30" s="98">
        <f>IF(K30=0,"-",L30/K30)</f>
        <v>0.58144652757205129</v>
      </c>
      <c r="N30" s="18">
        <f t="shared" si="2"/>
        <v>24278</v>
      </c>
    </row>
    <row r="31" spans="1:14" ht="15.75" customHeight="1" x14ac:dyDescent="0.25">
      <c r="A31" s="13"/>
      <c r="B31" s="12"/>
      <c r="C31" s="12"/>
      <c r="D31" s="12"/>
      <c r="E31" s="12"/>
      <c r="F31" s="12"/>
      <c r="G31" s="12"/>
      <c r="H31" s="12"/>
      <c r="I31" s="12"/>
      <c r="J31" s="24"/>
      <c r="K31" s="24"/>
      <c r="L31" s="24"/>
      <c r="M31" s="24"/>
    </row>
    <row r="32" spans="1:14" ht="15.75" customHeight="1" x14ac:dyDescent="0.25">
      <c r="A32" s="17"/>
      <c r="B32" s="12"/>
      <c r="C32" s="12"/>
      <c r="D32" s="25"/>
      <c r="E32" s="25"/>
      <c r="F32" s="11"/>
      <c r="G32" s="26"/>
      <c r="H32" s="26"/>
      <c r="I32" s="26"/>
      <c r="J32" s="11"/>
      <c r="K32" s="11"/>
      <c r="L32" s="11"/>
      <c r="M32" s="11"/>
    </row>
  </sheetData>
  <mergeCells count="21">
    <mergeCell ref="E6:G6"/>
    <mergeCell ref="E7:M7"/>
    <mergeCell ref="A2:D2"/>
    <mergeCell ref="E2:M2"/>
    <mergeCell ref="E3:M3"/>
    <mergeCell ref="E4:K4"/>
    <mergeCell ref="E5:M5"/>
    <mergeCell ref="J8:K8"/>
    <mergeCell ref="L8:N8"/>
    <mergeCell ref="E10:I10"/>
    <mergeCell ref="J10:N10"/>
    <mergeCell ref="D20:D21"/>
    <mergeCell ref="E20:E21"/>
    <mergeCell ref="F20:F21"/>
    <mergeCell ref="G20:G21"/>
    <mergeCell ref="I20:I21"/>
    <mergeCell ref="J20:J21"/>
    <mergeCell ref="K20:K21"/>
    <mergeCell ref="L20:L21"/>
    <mergeCell ref="M20:M21"/>
    <mergeCell ref="N20:N21"/>
  </mergeCells>
  <conditionalFormatting sqref="J29 J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0" firstPageNumber="1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workbookViewId="0">
      <selection activeCell="U29" sqref="U2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140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140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140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140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140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140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140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140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140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140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140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140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140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140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140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140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140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140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140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140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140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140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140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140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140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140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140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140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140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140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140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140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140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140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140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140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140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140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140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140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140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140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140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140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140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140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140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140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140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140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140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140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140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140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140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140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140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140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140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140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140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140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140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140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54" t="s">
        <v>1</v>
      </c>
      <c r="B1" s="55"/>
      <c r="C1" s="55"/>
      <c r="D1" s="55"/>
      <c r="E1" s="56"/>
      <c r="F1" s="56"/>
      <c r="G1" s="56"/>
      <c r="H1" s="56"/>
      <c r="I1" s="56"/>
      <c r="J1" s="56"/>
      <c r="K1" s="56"/>
      <c r="L1" s="57"/>
      <c r="M1" s="57"/>
      <c r="N1" t="s">
        <v>30</v>
      </c>
    </row>
    <row r="2" spans="1:14" ht="15.75" customHeight="1" x14ac:dyDescent="0.25">
      <c r="A2" s="125" t="s">
        <v>2</v>
      </c>
      <c r="B2" s="125"/>
      <c r="C2" s="125"/>
      <c r="D2" s="125"/>
      <c r="E2" s="126" t="str">
        <f>[5]Úvod.str!C3</f>
        <v>Mateřská škola Prostějov, příspěvková organizace,</v>
      </c>
      <c r="F2" s="126"/>
      <c r="G2" s="126"/>
      <c r="H2" s="126"/>
      <c r="I2" s="126"/>
      <c r="J2" s="126"/>
      <c r="K2" s="126"/>
      <c r="L2" s="126"/>
      <c r="M2" s="126"/>
    </row>
    <row r="3" spans="1:14" ht="15.75" customHeight="1" x14ac:dyDescent="0.25">
      <c r="A3" s="58"/>
      <c r="B3" s="58"/>
      <c r="C3" s="58"/>
      <c r="D3" s="58"/>
      <c r="E3" s="120"/>
      <c r="F3" s="120"/>
      <c r="G3" s="120"/>
      <c r="H3" s="120"/>
      <c r="I3" s="120"/>
      <c r="J3" s="120"/>
      <c r="K3" s="120"/>
      <c r="L3" s="120"/>
      <c r="M3" s="120"/>
    </row>
    <row r="4" spans="1:14" ht="15.75" customHeight="1" x14ac:dyDescent="0.25">
      <c r="A4" s="59" t="s">
        <v>3</v>
      </c>
      <c r="B4" s="56"/>
      <c r="C4" s="56"/>
      <c r="D4" s="56"/>
      <c r="E4" s="119" t="str">
        <f>[5]Úvod.str!C4</f>
        <v>Moravská ul. 30, 796 01 Prostějov</v>
      </c>
      <c r="F4" s="119"/>
      <c r="G4" s="119"/>
      <c r="H4" s="119"/>
      <c r="I4" s="119"/>
      <c r="J4" s="119"/>
      <c r="K4" s="119"/>
      <c r="L4" s="60"/>
      <c r="M4" s="56"/>
    </row>
    <row r="5" spans="1:14" ht="15.75" customHeight="1" x14ac:dyDescent="0.25">
      <c r="A5" s="59"/>
      <c r="B5" s="56"/>
      <c r="C5" s="56"/>
      <c r="D5" s="56"/>
      <c r="E5" s="120"/>
      <c r="F5" s="120"/>
      <c r="G5" s="120"/>
      <c r="H5" s="120"/>
      <c r="I5" s="120"/>
      <c r="J5" s="120"/>
      <c r="K5" s="120"/>
      <c r="L5" s="120"/>
      <c r="M5" s="120"/>
    </row>
    <row r="6" spans="1:14" ht="15.75" customHeight="1" x14ac:dyDescent="0.25">
      <c r="A6" s="59" t="s">
        <v>4</v>
      </c>
      <c r="B6" s="56"/>
      <c r="C6" s="56"/>
      <c r="D6" s="56"/>
      <c r="E6" s="119">
        <f>[5]Úvod.str!C5</f>
        <v>70982945</v>
      </c>
      <c r="F6" s="119"/>
      <c r="G6" s="119"/>
      <c r="H6" s="61"/>
      <c r="I6" s="61"/>
      <c r="J6" s="62"/>
      <c r="K6" s="61"/>
      <c r="L6" s="60"/>
      <c r="M6" s="56"/>
    </row>
    <row r="7" spans="1:14" ht="15.75" customHeight="1" x14ac:dyDescent="0.25">
      <c r="A7" s="59"/>
      <c r="B7" s="56"/>
      <c r="C7" s="56"/>
      <c r="D7" s="56"/>
      <c r="E7" s="120"/>
      <c r="F7" s="120"/>
      <c r="G7" s="120"/>
      <c r="H7" s="120"/>
      <c r="I7" s="120"/>
      <c r="J7" s="120"/>
      <c r="K7" s="120"/>
      <c r="L7" s="120"/>
      <c r="M7" s="120"/>
    </row>
    <row r="8" spans="1:14" ht="15.75" customHeight="1" x14ac:dyDescent="0.25">
      <c r="A8" s="56"/>
      <c r="B8" s="56"/>
      <c r="C8" s="56"/>
      <c r="D8" s="56"/>
      <c r="E8" s="56"/>
      <c r="F8" s="56"/>
      <c r="G8" s="56"/>
      <c r="H8" s="56"/>
      <c r="I8" s="56"/>
      <c r="J8" s="121"/>
      <c r="K8" s="121"/>
      <c r="L8" s="122" t="s">
        <v>5</v>
      </c>
      <c r="M8" s="122"/>
      <c r="N8" s="122"/>
    </row>
    <row r="9" spans="1:14" ht="15.75" customHeight="1" x14ac:dyDescent="0.25">
      <c r="A9" s="56"/>
      <c r="B9" s="56"/>
      <c r="C9" s="56"/>
      <c r="D9" s="56"/>
      <c r="E9" s="56"/>
      <c r="F9" s="56"/>
      <c r="G9" s="56"/>
      <c r="H9" s="56"/>
      <c r="I9" s="56"/>
      <c r="J9" s="63"/>
      <c r="K9" s="63"/>
      <c r="L9" s="56"/>
      <c r="M9" s="56"/>
    </row>
    <row r="10" spans="1:14" ht="15.75" customHeight="1" x14ac:dyDescent="0.25">
      <c r="A10" s="56"/>
      <c r="B10" s="56"/>
      <c r="C10" s="56"/>
      <c r="D10" s="56"/>
      <c r="E10" s="123" t="s">
        <v>31</v>
      </c>
      <c r="F10" s="123"/>
      <c r="G10" s="123"/>
      <c r="H10" s="123"/>
      <c r="I10" s="123"/>
      <c r="J10" s="124" t="s">
        <v>32</v>
      </c>
      <c r="K10" s="124"/>
      <c r="L10" s="124"/>
      <c r="M10" s="124"/>
      <c r="N10" s="124"/>
    </row>
    <row r="11" spans="1:14" ht="15.75" customHeight="1" x14ac:dyDescent="0.25">
      <c r="A11" s="60" t="s">
        <v>33</v>
      </c>
      <c r="B11" s="56"/>
      <c r="C11" s="56"/>
      <c r="D11" s="56"/>
      <c r="E11" s="64" t="s">
        <v>6</v>
      </c>
      <c r="F11" s="64" t="s">
        <v>7</v>
      </c>
      <c r="G11" s="65" t="s">
        <v>0</v>
      </c>
      <c r="H11" s="66" t="s">
        <v>34</v>
      </c>
      <c r="I11" s="66" t="s">
        <v>35</v>
      </c>
      <c r="J11" s="67" t="s">
        <v>6</v>
      </c>
      <c r="K11" s="67" t="s">
        <v>7</v>
      </c>
      <c r="L11" s="67" t="s">
        <v>0</v>
      </c>
      <c r="M11" s="66" t="s">
        <v>34</v>
      </c>
      <c r="N11" s="67" t="s">
        <v>35</v>
      </c>
    </row>
    <row r="12" spans="1:14" ht="15.75" customHeight="1" x14ac:dyDescent="0.25">
      <c r="A12" s="68"/>
      <c r="B12" s="68"/>
      <c r="C12" s="68"/>
      <c r="D12" s="68"/>
      <c r="E12" s="64" t="s">
        <v>8</v>
      </c>
      <c r="F12" s="64" t="s">
        <v>8</v>
      </c>
      <c r="G12" s="65" t="s">
        <v>9</v>
      </c>
      <c r="H12" s="66" t="s">
        <v>36</v>
      </c>
      <c r="I12" s="66" t="s">
        <v>37</v>
      </c>
      <c r="J12" s="67" t="s">
        <v>8</v>
      </c>
      <c r="K12" s="67" t="s">
        <v>8</v>
      </c>
      <c r="L12" s="67" t="s">
        <v>9</v>
      </c>
      <c r="M12" s="66" t="s">
        <v>36</v>
      </c>
      <c r="N12" s="67" t="s">
        <v>37</v>
      </c>
    </row>
    <row r="13" spans="1:14" ht="15.75" customHeight="1" x14ac:dyDescent="0.25">
      <c r="A13" s="68"/>
      <c r="B13" s="68"/>
      <c r="C13" s="68"/>
      <c r="D13" s="68"/>
      <c r="E13" s="64" t="s">
        <v>10</v>
      </c>
      <c r="F13" s="64" t="s">
        <v>10</v>
      </c>
      <c r="G13" s="57"/>
      <c r="H13" s="69" t="s">
        <v>38</v>
      </c>
      <c r="I13" s="69" t="s">
        <v>39</v>
      </c>
      <c r="J13" s="67" t="s">
        <v>10</v>
      </c>
      <c r="K13" s="67" t="s">
        <v>10</v>
      </c>
      <c r="L13" s="67"/>
      <c r="M13" s="69" t="s">
        <v>38</v>
      </c>
      <c r="N13" s="67" t="s">
        <v>39</v>
      </c>
    </row>
    <row r="14" spans="1:14" ht="15.75" customHeight="1" x14ac:dyDescent="0.25">
      <c r="A14" s="70"/>
      <c r="B14" s="70"/>
      <c r="C14" s="56"/>
      <c r="D14" s="70"/>
      <c r="E14" s="71"/>
      <c r="F14" s="71"/>
      <c r="G14" s="68"/>
      <c r="H14" s="68"/>
      <c r="I14" s="68"/>
      <c r="J14" s="68"/>
      <c r="K14" s="68"/>
      <c r="L14" s="56"/>
      <c r="M14" s="72"/>
    </row>
    <row r="15" spans="1:14" ht="15.75" customHeight="1" x14ac:dyDescent="0.25">
      <c r="A15" s="73" t="s">
        <v>11</v>
      </c>
      <c r="B15" s="73"/>
      <c r="C15" s="55"/>
      <c r="D15" s="70"/>
      <c r="E15" s="71"/>
      <c r="F15" s="71"/>
      <c r="G15" s="68"/>
      <c r="H15" s="68"/>
      <c r="I15" s="68"/>
      <c r="J15" s="68"/>
      <c r="K15" s="68"/>
      <c r="L15" s="74"/>
      <c r="M15" s="75"/>
    </row>
    <row r="16" spans="1:14" ht="15.75" customHeight="1" x14ac:dyDescent="0.25">
      <c r="A16" s="68" t="s">
        <v>12</v>
      </c>
      <c r="B16" s="68"/>
      <c r="C16" s="68"/>
      <c r="D16" s="76" t="s">
        <v>13</v>
      </c>
      <c r="E16" s="77">
        <f>'[5]Ná HČ'!F7+'[5]Ná HČ'!F28+'[5]Ná HČ'!F34</f>
        <v>925000</v>
      </c>
      <c r="F16" s="77">
        <f>'[5]Ná HČ'!G7+'[5]Ná HČ'!G28+'[5]Ná HČ'!G34</f>
        <v>901120</v>
      </c>
      <c r="G16" s="77">
        <f>'[5]Ná HČ'!H7+'[5]Ná HČ'!H28+'[5]Ná HČ'!H34</f>
        <v>479609.52999999997</v>
      </c>
      <c r="H16" s="78">
        <f t="shared" ref="H16:H22" si="0">IF(F16=0,"-",G16/F16)</f>
        <v>0.53223713822798291</v>
      </c>
      <c r="I16" s="77">
        <f>'[5]Ná HČ'!I7+'[5]Ná HČ'!I28+'[5]Ná HČ'!I34</f>
        <v>322411.76</v>
      </c>
      <c r="J16" s="79">
        <f>'[5]Ná DČ'!F7+'[5]Ná DČ'!F21+'[5]Ná DČ'!F27</f>
        <v>0</v>
      </c>
      <c r="K16" s="79">
        <f>'[5]Ná DČ'!G7+'[5]Ná DČ'!G21+'[5]Ná DČ'!G27</f>
        <v>0</v>
      </c>
      <c r="L16" s="79">
        <f>'[5]Ná DČ'!H7+'[5]Ná DČ'!H21+'[5]Ná DČ'!H27</f>
        <v>0</v>
      </c>
      <c r="M16" s="80" t="str">
        <f t="shared" ref="M16:M22" si="1">IF(K16=0,"-",L16/K16)</f>
        <v>-</v>
      </c>
      <c r="N16" s="79">
        <f>'[5]Ná DČ'!I7+'[5]Ná DČ'!I21+'[5]Ná DČ'!I27</f>
        <v>0</v>
      </c>
    </row>
    <row r="17" spans="1:14" ht="15.75" customHeight="1" x14ac:dyDescent="0.25">
      <c r="A17" s="68" t="s">
        <v>14</v>
      </c>
      <c r="B17" s="68"/>
      <c r="C17" s="68"/>
      <c r="D17" s="76" t="s">
        <v>15</v>
      </c>
      <c r="E17" s="77">
        <f>'[5]Ná HČ'!F35+'[5]Ná HČ'!F41+'[5]Ná HČ'!F45+'[5]Ná HČ'!F46</f>
        <v>839820</v>
      </c>
      <c r="F17" s="77">
        <f>'[5]Ná HČ'!G35+'[5]Ná HČ'!G41+'[5]Ná HČ'!G45+'[5]Ná HČ'!G46</f>
        <v>758320</v>
      </c>
      <c r="G17" s="77">
        <f>'[5]Ná HČ'!H35+'[5]Ná HČ'!H41+'[5]Ná HČ'!H45+'[5]Ná HČ'!H46</f>
        <v>223905.13</v>
      </c>
      <c r="H17" s="78">
        <f t="shared" si="0"/>
        <v>0.29526470355522733</v>
      </c>
      <c r="I17" s="77">
        <f>'[5]Ná HČ'!I35+'[5]Ná HČ'!I41+'[5]Ná HČ'!I45+'[5]Ná HČ'!I46</f>
        <v>356488.44</v>
      </c>
      <c r="J17" s="79">
        <f>'[5]Ná DČ'!F28+'[5]Ná DČ'!F34+'[5]Ná DČ'!F38+'[5]Ná DČ'!F39</f>
        <v>0</v>
      </c>
      <c r="K17" s="79">
        <f>'[5]Ná DČ'!G28+'[5]Ná DČ'!G34+'[5]Ná DČ'!G38+'[5]Ná DČ'!G39</f>
        <v>0</v>
      </c>
      <c r="L17" s="79">
        <f>'[5]Ná DČ'!H28+'[5]Ná DČ'!H34+'[5]Ná DČ'!H38+'[5]Ná DČ'!H39</f>
        <v>0</v>
      </c>
      <c r="M17" s="80" t="str">
        <f t="shared" si="1"/>
        <v>-</v>
      </c>
      <c r="N17" s="79">
        <f>'[5]Ná DČ'!I28+'[5]Ná DČ'!I34+'[5]Ná DČ'!I38+'[5]Ná DČ'!I39</f>
        <v>0</v>
      </c>
    </row>
    <row r="18" spans="1:14" ht="15.75" customHeight="1" x14ac:dyDescent="0.25">
      <c r="A18" s="68" t="s">
        <v>16</v>
      </c>
      <c r="B18" s="68"/>
      <c r="C18" s="68"/>
      <c r="D18" s="76" t="s">
        <v>17</v>
      </c>
      <c r="E18" s="77">
        <f>'[5]Ná HČ'!F71+'[5]Ná HČ'!F78+'[5]Ná HČ'!F81+'[5]Ná HČ'!F82+'[5]Ná HČ'!F87</f>
        <v>35000</v>
      </c>
      <c r="F18" s="77">
        <f>'[5]Ná HČ'!G71+'[5]Ná HČ'!G78+'[5]Ná HČ'!G81+'[5]Ná HČ'!G82+'[5]Ná HČ'!G87</f>
        <v>35000</v>
      </c>
      <c r="G18" s="77">
        <f>'[5]Ná HČ'!H71+'[5]Ná HČ'!H78+'[5]Ná HČ'!H81+'[5]Ná HČ'!H82+'[5]Ná HČ'!H87</f>
        <v>13250</v>
      </c>
      <c r="H18" s="78">
        <f t="shared" si="0"/>
        <v>0.37857142857142856</v>
      </c>
      <c r="I18" s="77">
        <f>'[5]Ná HČ'!I71+'[5]Ná HČ'!I78+'[5]Ná HČ'!I81+'[5]Ná HČ'!I82+'[5]Ná HČ'!I87</f>
        <v>10845</v>
      </c>
      <c r="J18" s="79">
        <f>'[5]Ná DČ'!F63+'[5]Ná DČ'!F68+'[5]Ná DČ'!F71+'[5]Ná DČ'!F72+'[5]Ná DČ'!F77</f>
        <v>0</v>
      </c>
      <c r="K18" s="79">
        <f>'[5]Ná DČ'!G63+'[5]Ná DČ'!G68+'[5]Ná DČ'!G71+'[5]Ná DČ'!G72+'[5]Ná DČ'!G77</f>
        <v>0</v>
      </c>
      <c r="L18" s="79">
        <f>'[5]Ná DČ'!H63+'[5]Ná DČ'!H68+'[5]Ná DČ'!H71+'[5]Ná DČ'!H72+'[5]Ná DČ'!H77</f>
        <v>0</v>
      </c>
      <c r="M18" s="80" t="str">
        <f t="shared" si="1"/>
        <v>-</v>
      </c>
      <c r="N18" s="79">
        <f>'[5]Ná DČ'!I63+'[5]Ná DČ'!I68+'[5]Ná DČ'!I71+'[5]Ná DČ'!I72+'[5]Ná DČ'!I77</f>
        <v>0</v>
      </c>
    </row>
    <row r="19" spans="1:14" ht="15.75" customHeight="1" x14ac:dyDescent="0.25">
      <c r="A19" s="68" t="s">
        <v>18</v>
      </c>
      <c r="B19" s="68"/>
      <c r="C19" s="68"/>
      <c r="D19" s="81">
        <v>551</v>
      </c>
      <c r="E19" s="77">
        <f>'[5]Ná HČ'!F104</f>
        <v>241310</v>
      </c>
      <c r="F19" s="77">
        <f>'[5]Ná HČ'!G104</f>
        <v>285920</v>
      </c>
      <c r="G19" s="77">
        <f>'[5]Ná HČ'!H104</f>
        <v>142964</v>
      </c>
      <c r="H19" s="78">
        <f t="shared" si="0"/>
        <v>0.50001398992725243</v>
      </c>
      <c r="I19" s="77">
        <f>'[5]Ná HČ'!I104</f>
        <v>106401</v>
      </c>
      <c r="J19" s="79">
        <f>'[5]Ná DČ'!F94</f>
        <v>0</v>
      </c>
      <c r="K19" s="79">
        <f>'[5]Ná DČ'!G94</f>
        <v>0</v>
      </c>
      <c r="L19" s="79">
        <f>'[5]Ná DČ'!H94</f>
        <v>0</v>
      </c>
      <c r="M19" s="80" t="str">
        <f t="shared" si="1"/>
        <v>-</v>
      </c>
      <c r="N19" s="79">
        <f>'[5]Ná DČ'!I94</f>
        <v>0</v>
      </c>
    </row>
    <row r="20" spans="1:14" ht="15.75" customHeight="1" x14ac:dyDescent="0.25">
      <c r="A20" s="82" t="s">
        <v>19</v>
      </c>
      <c r="B20" s="82"/>
      <c r="C20" s="68"/>
      <c r="D20" s="127" t="s">
        <v>20</v>
      </c>
      <c r="E20" s="128">
        <f>'[5]Ná HČ'!F88+'[5]Ná HČ'!F92+'[5]Ná HČ'!F93+'[5]Ná HČ'!F94+'[5]Ná HČ'!F95+'[5]Ná HČ'!F96+'[5]Ná HČ'!F97+'[5]Ná HČ'!F98+'[5]Ná HČ'!F107+'[5]Ná HČ'!F108+'[5]Ná HČ'!F119+'[5]Ná HČ'!F120+'[5]Ná HČ'!F123+'[5]Ná HČ'!F124+'[5]Ná HČ'!F125</f>
        <v>130000</v>
      </c>
      <c r="F20" s="128">
        <f>'[5]Ná HČ'!G88+'[5]Ná HČ'!G92+'[5]Ná HČ'!G93+'[5]Ná HČ'!G94+'[5]Ná HČ'!G95+'[5]Ná HČ'!G96+'[5]Ná HČ'!G97+'[5]Ná HČ'!G98+'[5]Ná HČ'!G107+'[5]Ná HČ'!G108+'[5]Ná HČ'!G119+'[5]Ná HČ'!G120+'[5]Ná HČ'!G123+'[5]Ná HČ'!G124+'[5]Ná HČ'!G125</f>
        <v>262000</v>
      </c>
      <c r="G20" s="128">
        <f>'[5]Ná HČ'!H88+'[5]Ná HČ'!H92+'[5]Ná HČ'!H93+'[5]Ná HČ'!H94+'[5]Ná HČ'!H95+'[5]Ná HČ'!H96+'[5]Ná HČ'!H97+'[5]Ná HČ'!H98+'[5]Ná HČ'!H107+'[5]Ná HČ'!H108+'[5]Ná HČ'!H119+'[5]Ná HČ'!H120+'[5]Ná HČ'!H123+'[5]Ná HČ'!H124+'[5]Ná HČ'!H125</f>
        <v>145100</v>
      </c>
      <c r="H20" s="78">
        <f t="shared" si="0"/>
        <v>0.55381679389312977</v>
      </c>
      <c r="I20" s="128">
        <f>'[5]Ná HČ'!I88+'[5]Ná HČ'!I92+'[5]Ná HČ'!I93+'[5]Ná HČ'!I94+'[5]Ná HČ'!I95+'[5]Ná HČ'!I96+'[5]Ná HČ'!I97+'[5]Ná HČ'!I98+'[5]Ná HČ'!I107+'[5]Ná HČ'!I108+'[5]Ná HČ'!I119+'[5]Ná HČ'!I120+'[5]Ná HČ'!I123+'[5]Ná HČ'!I124+'[5]Ná HČ'!I125</f>
        <v>52523</v>
      </c>
      <c r="J20" s="116">
        <f>'[5]Ná DČ'!F78+'[5]Ná DČ'!F82+'[5]Ná DČ'!F83+'[5]Ná DČ'!F84+'[5]Ná DČ'!F85+'[5]Ná DČ'!F86+'[5]Ná DČ'!F87+'[5]Ná DČ'!F88+'[5]Ná DČ'!F97+'[5]Ná DČ'!F98+'[5]Ná DČ'!F109+'[5]Ná DČ'!F110+'[5]Ná DČ'!F113+'[5]Ná DČ'!F114</f>
        <v>10000</v>
      </c>
      <c r="K20" s="116">
        <f>'[5]Ná DČ'!G78+'[5]Ná DČ'!G82+'[5]Ná DČ'!G83+'[5]Ná DČ'!G84+'[5]Ná DČ'!G85+'[5]Ná DČ'!G86+'[5]Ná DČ'!G87+'[5]Ná DČ'!G88+'[5]Ná DČ'!G97+'[5]Ná DČ'!G98+'[5]Ná DČ'!G109+'[5]Ná DČ'!G110+'[5]Ná DČ'!G113+'[5]Ná DČ'!G114</f>
        <v>10000</v>
      </c>
      <c r="L20" s="116">
        <f>'[5]Ná DČ'!H78+'[5]Ná DČ'!H82+'[5]Ná DČ'!H83+'[5]Ná DČ'!H84+'[5]Ná DČ'!H85+'[5]Ná DČ'!H86+'[5]Ná DČ'!H87+'[5]Ná DČ'!H88+'[5]Ná DČ'!H97+'[5]Ná DČ'!H98+'[5]Ná DČ'!H109+'[5]Ná DČ'!H110+'[5]Ná DČ'!H113+'[5]Ná DČ'!H114</f>
        <v>0</v>
      </c>
      <c r="M20" s="117">
        <f t="shared" si="1"/>
        <v>0</v>
      </c>
      <c r="N20" s="118">
        <f>'[5]Ná DČ'!I78+'[5]Ná DČ'!I82+'[5]Ná DČ'!I83+'[5]Ná DČ'!I84+'[5]Ná DČ'!I85+'[5]Ná DČ'!I86+'[5]Ná DČ'!I87+'[5]Ná DČ'!I88+'[5]Ná DČ'!I97+'[5]Ná DČ'!I98+'[5]Ná DČ'!I109+'[5]Ná DČ'!I110+'[5]Ná DČ'!I113+'[5]Ná DČ'!I114</f>
        <v>0</v>
      </c>
    </row>
    <row r="21" spans="1:14" ht="15.75" customHeight="1" x14ac:dyDescent="0.25">
      <c r="A21" s="82"/>
      <c r="B21" s="70"/>
      <c r="C21" s="70"/>
      <c r="D21" s="127"/>
      <c r="E21" s="128"/>
      <c r="F21" s="128"/>
      <c r="G21" s="128"/>
      <c r="H21" s="78" t="str">
        <f t="shared" si="0"/>
        <v>-</v>
      </c>
      <c r="I21" s="128"/>
      <c r="J21" s="116"/>
      <c r="K21" s="116"/>
      <c r="L21" s="116"/>
      <c r="M21" s="117" t="str">
        <f t="shared" si="1"/>
        <v>-</v>
      </c>
      <c r="N21" s="118"/>
    </row>
    <row r="22" spans="1:14" ht="15.75" customHeight="1" x14ac:dyDescent="0.25">
      <c r="A22" s="71" t="s">
        <v>21</v>
      </c>
      <c r="B22" s="68"/>
      <c r="C22" s="68"/>
      <c r="D22" s="68"/>
      <c r="E22" s="77">
        <f>SUM(E16:E21)</f>
        <v>2171130</v>
      </c>
      <c r="F22" s="77">
        <f>SUM(F16:F21)</f>
        <v>2242360</v>
      </c>
      <c r="G22" s="77">
        <f>SUM(G16:G21)</f>
        <v>1004828.6599999999</v>
      </c>
      <c r="H22" s="78">
        <f t="shared" si="0"/>
        <v>0.44811210510355159</v>
      </c>
      <c r="I22" s="77">
        <f>SUM(I16:I21)</f>
        <v>848669.2</v>
      </c>
      <c r="J22" s="79">
        <f>SUM(J16:J21)</f>
        <v>10000</v>
      </c>
      <c r="K22" s="79">
        <f>SUM(K16:K21)</f>
        <v>10000</v>
      </c>
      <c r="L22" s="79">
        <f>SUM(L16:L21)</f>
        <v>0</v>
      </c>
      <c r="M22" s="80">
        <f t="shared" si="1"/>
        <v>0</v>
      </c>
      <c r="N22" s="79">
        <f>SUM(N16:N20)</f>
        <v>0</v>
      </c>
    </row>
    <row r="23" spans="1:14" ht="15.75" customHeight="1" x14ac:dyDescent="0.25">
      <c r="A23" s="73" t="s">
        <v>22</v>
      </c>
      <c r="B23" s="70"/>
      <c r="C23" s="70"/>
      <c r="D23" s="70"/>
      <c r="E23" s="83"/>
      <c r="F23" s="71"/>
      <c r="G23" s="84"/>
      <c r="H23" s="85"/>
      <c r="I23" s="84"/>
      <c r="J23" s="83"/>
      <c r="K23" s="83"/>
      <c r="L23" s="86"/>
      <c r="M23" s="87"/>
    </row>
    <row r="24" spans="1:14" ht="15.75" customHeight="1" x14ac:dyDescent="0.25">
      <c r="A24" s="68" t="s">
        <v>23</v>
      </c>
      <c r="B24" s="68"/>
      <c r="C24" s="68"/>
      <c r="D24" s="81" t="s">
        <v>24</v>
      </c>
      <c r="E24" s="88">
        <f>'[5]Vý HČ'!F7+'[5]Vý HČ'!F8+'[5]Vý HČ'!F19+'[5]Vý HČ'!F24+'[5]Vý HČ'!F25+'[5]Vý HČ'!F26</f>
        <v>537200</v>
      </c>
      <c r="F24" s="77">
        <f>'[5]Vý HČ'!G7+'[5]Vý HČ'!G8+'[5]Vý HČ'!G19+'[5]Vý HČ'!G24+'[5]Vý HČ'!G25+'[5]Vý HČ'!G26</f>
        <v>537200</v>
      </c>
      <c r="G24" s="77">
        <f>'[5]Vý HČ'!H7+'[5]Vý HČ'!H8+'[5]Vý HČ'!H19+'[5]Vý HČ'!H24+'[5]Vý HČ'!H25+'[5]Vý HČ'!H26</f>
        <v>317220</v>
      </c>
      <c r="H24" s="78">
        <f>IF(F24=0,"-",G24/F24)</f>
        <v>0.59050632911392409</v>
      </c>
      <c r="I24" s="77">
        <f>'[5]Vý HČ'!I7+'[5]Vý HČ'!I8+'[5]Vý HČ'!I19+'[5]Vý HČ'!I24+'[5]Vý HČ'!I25+'[5]Vý HČ'!I26</f>
        <v>272350</v>
      </c>
      <c r="J24" s="79">
        <f>'[5]Vý DČ'!F7+'[5]Vý DČ'!F8+'[5]Vý DČ'!F18+'[5]Vý DČ'!F23+'[5]Vý DČ'!F24+'[5]Vý DČ'!F25</f>
        <v>15000</v>
      </c>
      <c r="K24" s="79">
        <f>'[5]Vý DČ'!G7+'[5]Vý DČ'!G8+'[5]Vý DČ'!G18+'[5]Vý DČ'!G23+'[5]Vý DČ'!G24+'[5]Vý DČ'!G25</f>
        <v>15000</v>
      </c>
      <c r="L24" s="79">
        <f>'[5]Vý DČ'!H7+'[5]Vý DČ'!H8+'[5]Vý DČ'!H18+'[5]Vý DČ'!H23+'[5]Vý DČ'!H24+'[5]Vý DČ'!H25</f>
        <v>0</v>
      </c>
      <c r="M24" s="80">
        <f>IF(K24=0,"-",L24/K24)</f>
        <v>0</v>
      </c>
      <c r="N24" s="79">
        <f>'[5]Vý DČ'!I7+'[5]Vý DČ'!I8+'[5]Vý DČ'!I18+'[5]Vý DČ'!I23+'[5]Vý DČ'!I24+'[5]Vý DČ'!I25</f>
        <v>0</v>
      </c>
    </row>
    <row r="25" spans="1:14" ht="15.75" customHeight="1" x14ac:dyDescent="0.25">
      <c r="A25" s="68" t="s">
        <v>25</v>
      </c>
      <c r="B25" s="68"/>
      <c r="C25" s="68"/>
      <c r="D25" s="81" t="s">
        <v>26</v>
      </c>
      <c r="E25" s="88">
        <f>'[5]Vý HČ'!F45</f>
        <v>1633630</v>
      </c>
      <c r="F25" s="77">
        <f>'[5]Vý HČ'!G45</f>
        <v>1678240</v>
      </c>
      <c r="G25" s="77">
        <f>'[5]Vý HČ'!H45</f>
        <v>861426</v>
      </c>
      <c r="H25" s="78">
        <f>IF(F25=0,"-",G25/F25)</f>
        <v>0.51329130517685195</v>
      </c>
      <c r="I25" s="77">
        <f>'[5]Vý HČ'!I45</f>
        <v>856895</v>
      </c>
      <c r="J25" s="79">
        <f>'[5]Vý DČ'!F40</f>
        <v>0</v>
      </c>
      <c r="K25" s="79">
        <f>'[5]Vý DČ'!G40</f>
        <v>0</v>
      </c>
      <c r="L25" s="79">
        <f>'[5]Vý DČ'!H40</f>
        <v>0</v>
      </c>
      <c r="M25" s="80" t="str">
        <f>IF(K25=0,"-",L25/K25)</f>
        <v>-</v>
      </c>
      <c r="N25" s="79">
        <f>'[5]Vý DČ'!I40</f>
        <v>0</v>
      </c>
    </row>
    <row r="26" spans="1:14" ht="15.75" customHeight="1" x14ac:dyDescent="0.25">
      <c r="A26" s="68"/>
      <c r="B26" s="68"/>
      <c r="C26" s="68"/>
      <c r="D26" s="81" t="s">
        <v>27</v>
      </c>
      <c r="E26" s="77">
        <f>'[5]Vý HČ'!F51</f>
        <v>0</v>
      </c>
      <c r="F26" s="77">
        <f>'[5]Vý HČ'!G51</f>
        <v>0</v>
      </c>
      <c r="G26" s="77">
        <f>'[5]Vý HČ'!H51</f>
        <v>0</v>
      </c>
      <c r="H26" s="78" t="str">
        <f>IF(F26=0,"-",G26/F26)</f>
        <v>-</v>
      </c>
      <c r="I26" s="77">
        <f>'[5]Vý HČ'!I51</f>
        <v>0</v>
      </c>
      <c r="J26" s="79">
        <f>'[5]Vý DČ'!F46</f>
        <v>0</v>
      </c>
      <c r="K26" s="79">
        <f>'[5]Vý DČ'!G46</f>
        <v>0</v>
      </c>
      <c r="L26" s="79">
        <f>'[5]Vý DČ'!H46</f>
        <v>0</v>
      </c>
      <c r="M26" s="80" t="str">
        <f>IF(K26=0,"-",L26/K26)</f>
        <v>-</v>
      </c>
      <c r="N26" s="79">
        <f>'[5]Vý DČ'!I46</f>
        <v>0</v>
      </c>
    </row>
    <row r="27" spans="1:14" ht="15.75" customHeight="1" x14ac:dyDescent="0.25">
      <c r="A27" s="68" t="s">
        <v>28</v>
      </c>
      <c r="B27" s="68"/>
      <c r="C27" s="68"/>
      <c r="D27" s="76" t="s">
        <v>29</v>
      </c>
      <c r="E27" s="77">
        <f>'[5]Vý HČ'!F27+'[5]Vý HČ'!F28+'[5]Vý HČ'!F29+'[5]Vý HČ'!F30+'[5]Vý HČ'!F31+'[5]Vý HČ'!F37+'[5]Vý HČ'!F44</f>
        <v>300</v>
      </c>
      <c r="F27" s="77">
        <f>'[5]Vý HČ'!G27+'[5]Vý HČ'!G28+'[5]Vý HČ'!G29+'[5]Vý HČ'!G30+'[5]Vý HČ'!G31+'[5]Vý HČ'!G37+'[5]Vý HČ'!G44</f>
        <v>26920</v>
      </c>
      <c r="G27" s="77">
        <f>'[5]Vý HČ'!H27+'[5]Vý HČ'!H28+'[5]Vý HČ'!H29+'[5]Vý HČ'!H30+'[5]Vý HČ'!H31+'[5]Vý HČ'!H37+'[5]Vý HČ'!H44</f>
        <v>26288.39</v>
      </c>
      <c r="H27" s="78">
        <f>IF(F27=0,"-",G27/F27)</f>
        <v>0.9765375185735512</v>
      </c>
      <c r="I27" s="77">
        <f>'[5]Vý HČ'!I27+'[5]Vý HČ'!I28+'[5]Vý HČ'!I29+'[5]Vý HČ'!I30+'[5]Vý HČ'!I31+'[5]Vý HČ'!I37+'[5]Vý HČ'!I44</f>
        <v>7281.57</v>
      </c>
      <c r="J27" s="79">
        <f>'[5]Vý DČ'!F26+'[5]Vý DČ'!F27+'[5]Vý DČ'!F28+'[5]Vý DČ'!F29+'[5]Vý DČ'!F30+'[5]Vý DČ'!F36+'[5]Vý DČ'!F39</f>
        <v>0</v>
      </c>
      <c r="K27" s="79">
        <f>'[5]Vý DČ'!G26+'[5]Vý DČ'!G27+'[5]Vý DČ'!G28+'[5]Vý DČ'!G29+'[5]Vý DČ'!G30+'[5]Vý DČ'!G36+'[5]Vý DČ'!G39</f>
        <v>0</v>
      </c>
      <c r="L27" s="79">
        <f>'[5]Vý DČ'!H26+'[5]Vý DČ'!H27+'[5]Vý DČ'!H28+'[5]Vý DČ'!H29+'[5]Vý DČ'!H30+'[5]Vý DČ'!H36+'[5]Vý DČ'!H39</f>
        <v>0</v>
      </c>
      <c r="M27" s="80" t="str">
        <f>IF(K27=0,"-",L27/K27)</f>
        <v>-</v>
      </c>
      <c r="N27" s="79">
        <f>'[5]Vý DČ'!I26+'[5]Vý DČ'!I27+'[5]Vý DČ'!I28+'[5]Vý DČ'!I29+'[5]Vý DČ'!I30+'[5]Vý DČ'!I36+'[5]Vý DČ'!I39</f>
        <v>0</v>
      </c>
    </row>
    <row r="28" spans="1:14" ht="15.75" customHeight="1" x14ac:dyDescent="0.25">
      <c r="A28" s="71" t="s">
        <v>21</v>
      </c>
      <c r="B28" s="70"/>
      <c r="C28" s="70"/>
      <c r="D28" s="70"/>
      <c r="E28" s="77">
        <f>E24+E25+E27</f>
        <v>2171130</v>
      </c>
      <c r="F28" s="77">
        <f>F24+F25+F27</f>
        <v>2242360</v>
      </c>
      <c r="G28" s="77">
        <f>G24+G25+G27</f>
        <v>1204934.3899999999</v>
      </c>
      <c r="H28" s="78">
        <f>IF(F28=0,"-",G28/F28)</f>
        <v>0.53735100073137221</v>
      </c>
      <c r="I28" s="77">
        <f>I24+I25+I27</f>
        <v>1136526.57</v>
      </c>
      <c r="J28" s="79">
        <f>J24+J25+J27</f>
        <v>15000</v>
      </c>
      <c r="K28" s="79">
        <f>K24+K25+K27</f>
        <v>15000</v>
      </c>
      <c r="L28" s="79">
        <f>L24+L25+L27</f>
        <v>0</v>
      </c>
      <c r="M28" s="80">
        <f>IF(K28=0,"-",L28/K28)</f>
        <v>0</v>
      </c>
      <c r="N28" s="79">
        <f>N24+N25+N27</f>
        <v>0</v>
      </c>
    </row>
    <row r="29" spans="1:14" ht="15.75" customHeight="1" x14ac:dyDescent="0.25">
      <c r="A29" s="71"/>
      <c r="B29" s="70"/>
      <c r="C29" s="70"/>
      <c r="D29" s="70"/>
      <c r="E29" s="70"/>
      <c r="F29" s="70"/>
      <c r="G29" s="70"/>
      <c r="H29" s="85"/>
      <c r="I29" s="70"/>
      <c r="J29" s="89"/>
      <c r="K29" s="89"/>
      <c r="L29" s="89"/>
      <c r="M29" s="90"/>
    </row>
    <row r="30" spans="1:14" ht="15.75" customHeight="1" x14ac:dyDescent="0.25">
      <c r="A30" s="73" t="s">
        <v>40</v>
      </c>
      <c r="B30" s="70"/>
      <c r="C30" s="70"/>
      <c r="D30" s="70"/>
      <c r="E30" s="77">
        <f>E28-E22</f>
        <v>0</v>
      </c>
      <c r="F30" s="77">
        <f>F28-F22</f>
        <v>0</v>
      </c>
      <c r="G30" s="77">
        <f>G28-G22</f>
        <v>200105.72999999998</v>
      </c>
      <c r="H30" s="78" t="str">
        <f>IF(F30=0,"-",G30/F30)</f>
        <v>-</v>
      </c>
      <c r="I30" s="77">
        <f>I28-I22</f>
        <v>287857.37000000011</v>
      </c>
      <c r="J30" s="79">
        <f>J28-J22</f>
        <v>5000</v>
      </c>
      <c r="K30" s="79">
        <f>K28-K22</f>
        <v>5000</v>
      </c>
      <c r="L30" s="79">
        <f>L28-L22</f>
        <v>0</v>
      </c>
      <c r="M30" s="80">
        <f>IF(K30=0,"-",L30/K30)</f>
        <v>0</v>
      </c>
      <c r="N30" s="79">
        <f>N28-N22</f>
        <v>0</v>
      </c>
    </row>
    <row r="31" spans="1:14" ht="15.75" customHeight="1" x14ac:dyDescent="0.25">
      <c r="A31" s="71"/>
      <c r="B31" s="70"/>
      <c r="C31" s="70"/>
      <c r="D31" s="70"/>
      <c r="E31" s="70"/>
      <c r="F31" s="70"/>
      <c r="G31" s="70"/>
      <c r="H31" s="70"/>
      <c r="I31" s="70"/>
      <c r="J31" s="89"/>
      <c r="K31" s="89"/>
      <c r="L31" s="89"/>
      <c r="M31" s="89"/>
    </row>
    <row r="32" spans="1:14" ht="15.75" customHeight="1" x14ac:dyDescent="0.25">
      <c r="A32" s="76"/>
      <c r="B32" s="70"/>
      <c r="C32" s="70"/>
      <c r="D32" s="91"/>
      <c r="E32" s="91"/>
      <c r="F32" s="68"/>
      <c r="G32" s="92"/>
      <c r="H32" s="92"/>
      <c r="I32" s="92"/>
      <c r="J32" s="68"/>
      <c r="K32" s="68"/>
      <c r="L32" s="68"/>
      <c r="M32" s="68"/>
    </row>
  </sheetData>
  <mergeCells count="21">
    <mergeCell ref="D20:D21"/>
    <mergeCell ref="E6:G6"/>
    <mergeCell ref="E7:M7"/>
    <mergeCell ref="J8:K8"/>
    <mergeCell ref="L8:N8"/>
    <mergeCell ref="E10:I10"/>
    <mergeCell ref="J10:N10"/>
    <mergeCell ref="K20:K21"/>
    <mergeCell ref="L20:L21"/>
    <mergeCell ref="M20:M21"/>
    <mergeCell ref="N20:N21"/>
    <mergeCell ref="E20:E21"/>
    <mergeCell ref="F20:F21"/>
    <mergeCell ref="G20:G21"/>
    <mergeCell ref="I20:I21"/>
    <mergeCell ref="J20:J21"/>
    <mergeCell ref="A2:D2"/>
    <mergeCell ref="E2:M2"/>
    <mergeCell ref="E3:M3"/>
    <mergeCell ref="E4:K4"/>
    <mergeCell ref="E5:M5"/>
  </mergeCells>
  <conditionalFormatting sqref="J29:L29 J31:M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0" firstPageNumber="12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workbookViewId="0">
      <selection activeCell="U29" sqref="U2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140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140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140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140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140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140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140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140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140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140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140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140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140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140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140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140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140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140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140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140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140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140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140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140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140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140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140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140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140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140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140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140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140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140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140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140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140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140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140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140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140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140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140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140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140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140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140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140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140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140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140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140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140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140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140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140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140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140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140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140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140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140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140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140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1" t="s">
        <v>1</v>
      </c>
      <c r="B1" s="2"/>
      <c r="C1" s="2"/>
      <c r="D1" s="2"/>
      <c r="E1" s="3"/>
      <c r="F1" s="3"/>
      <c r="G1" s="3"/>
      <c r="H1" s="3"/>
      <c r="I1" s="3"/>
      <c r="J1" s="3"/>
      <c r="K1" s="3"/>
      <c r="L1" s="4"/>
      <c r="M1" s="4"/>
      <c r="N1" t="s">
        <v>30</v>
      </c>
    </row>
    <row r="2" spans="1:14" ht="15.75" customHeight="1" x14ac:dyDescent="0.25">
      <c r="A2" s="136" t="s">
        <v>2</v>
      </c>
      <c r="B2" s="136"/>
      <c r="C2" s="136"/>
      <c r="D2" s="136"/>
      <c r="E2" s="137" t="str">
        <f>[6]Úvod.str!C3</f>
        <v>Základní škola a mateřská škola Prostějov, Palackého tř. 14</v>
      </c>
      <c r="F2" s="138"/>
      <c r="G2" s="138"/>
      <c r="H2" s="138"/>
      <c r="I2" s="138"/>
      <c r="J2" s="138"/>
      <c r="K2" s="138"/>
      <c r="L2" s="138"/>
      <c r="M2" s="138"/>
    </row>
    <row r="3" spans="1:14" ht="15.75" customHeight="1" x14ac:dyDescent="0.25">
      <c r="A3" s="46"/>
      <c r="B3" s="46"/>
      <c r="C3" s="46"/>
      <c r="D3" s="46"/>
      <c r="E3" s="139"/>
      <c r="F3" s="139"/>
      <c r="G3" s="139"/>
      <c r="H3" s="139"/>
      <c r="I3" s="139"/>
      <c r="J3" s="139"/>
      <c r="K3" s="139"/>
      <c r="L3" s="139"/>
      <c r="M3" s="139"/>
    </row>
    <row r="4" spans="1:14" ht="15.75" customHeight="1" x14ac:dyDescent="0.25">
      <c r="A4" s="5" t="s">
        <v>3</v>
      </c>
      <c r="B4" s="3"/>
      <c r="C4" s="3"/>
      <c r="D4" s="3"/>
      <c r="E4" s="140" t="str">
        <f>[6]Úvod.str!C4</f>
        <v>Palackého 152/14, 796 01 Prostějov</v>
      </c>
      <c r="F4" s="140"/>
      <c r="G4" s="140"/>
      <c r="H4" s="140"/>
      <c r="I4" s="140"/>
      <c r="J4" s="140"/>
      <c r="K4" s="140"/>
      <c r="L4" s="6"/>
      <c r="M4" s="3"/>
    </row>
    <row r="5" spans="1:14" ht="15.75" customHeight="1" x14ac:dyDescent="0.25">
      <c r="A5" s="5"/>
      <c r="B5" s="3"/>
      <c r="C5" s="3"/>
      <c r="D5" s="3"/>
      <c r="E5" s="139"/>
      <c r="F5" s="139"/>
      <c r="G5" s="139"/>
      <c r="H5" s="139"/>
      <c r="I5" s="139"/>
      <c r="J5" s="139"/>
      <c r="K5" s="139"/>
      <c r="L5" s="139"/>
      <c r="M5" s="139"/>
    </row>
    <row r="6" spans="1:14" ht="15.75" customHeight="1" x14ac:dyDescent="0.25">
      <c r="A6" s="5" t="s">
        <v>4</v>
      </c>
      <c r="B6" s="3"/>
      <c r="C6" s="3"/>
      <c r="D6" s="3"/>
      <c r="E6" s="140">
        <f>[6]Úvod.str!C5</f>
        <v>47922486</v>
      </c>
      <c r="F6" s="140"/>
      <c r="G6" s="140"/>
      <c r="H6" s="47"/>
      <c r="I6" s="47"/>
      <c r="J6" s="7"/>
      <c r="K6" s="47"/>
      <c r="L6" s="6"/>
      <c r="M6" s="3"/>
    </row>
    <row r="7" spans="1:14" ht="15.75" customHeight="1" x14ac:dyDescent="0.25">
      <c r="A7" s="5"/>
      <c r="B7" s="3"/>
      <c r="C7" s="3"/>
      <c r="D7" s="3"/>
      <c r="E7" s="139"/>
      <c r="F7" s="139"/>
      <c r="G7" s="139"/>
      <c r="H7" s="139"/>
      <c r="I7" s="139"/>
      <c r="J7" s="139"/>
      <c r="K7" s="139"/>
      <c r="L7" s="139"/>
      <c r="M7" s="139"/>
    </row>
    <row r="8" spans="1:14" ht="15.75" customHeight="1" x14ac:dyDescent="0.25">
      <c r="A8" s="3"/>
      <c r="B8" s="3"/>
      <c r="C8" s="3"/>
      <c r="D8" s="3"/>
      <c r="E8" s="3"/>
      <c r="F8" s="3"/>
      <c r="G8" s="3"/>
      <c r="H8" s="3"/>
      <c r="I8" s="3"/>
      <c r="J8" s="141"/>
      <c r="K8" s="141"/>
      <c r="L8" s="142" t="s">
        <v>5</v>
      </c>
      <c r="M8" s="143"/>
      <c r="N8" s="143"/>
    </row>
    <row r="9" spans="1:14" ht="15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93"/>
      <c r="K9" s="93"/>
      <c r="L9" s="3"/>
      <c r="M9" s="3"/>
    </row>
    <row r="10" spans="1:14" ht="15.75" customHeight="1" x14ac:dyDescent="0.25">
      <c r="A10" s="3"/>
      <c r="B10" s="3"/>
      <c r="C10" s="3"/>
      <c r="D10" s="3"/>
      <c r="E10" s="144" t="s">
        <v>31</v>
      </c>
      <c r="F10" s="145"/>
      <c r="G10" s="145"/>
      <c r="H10" s="145"/>
      <c r="I10" s="145"/>
      <c r="J10" s="146" t="s">
        <v>32</v>
      </c>
      <c r="K10" s="147"/>
      <c r="L10" s="147"/>
      <c r="M10" s="147"/>
      <c r="N10" s="147"/>
    </row>
    <row r="11" spans="1:14" ht="15.75" customHeight="1" x14ac:dyDescent="0.25">
      <c r="A11" s="6" t="s">
        <v>33</v>
      </c>
      <c r="B11" s="3"/>
      <c r="C11" s="3"/>
      <c r="D11" s="3"/>
      <c r="E11" s="8" t="s">
        <v>6</v>
      </c>
      <c r="F11" s="8" t="s">
        <v>7</v>
      </c>
      <c r="G11" s="9" t="s">
        <v>0</v>
      </c>
      <c r="H11" s="10" t="s">
        <v>34</v>
      </c>
      <c r="I11" s="10" t="s">
        <v>35</v>
      </c>
      <c r="J11" s="94" t="s">
        <v>6</v>
      </c>
      <c r="K11" s="94" t="s">
        <v>7</v>
      </c>
      <c r="L11" s="94" t="s">
        <v>0</v>
      </c>
      <c r="M11" s="10" t="s">
        <v>34</v>
      </c>
      <c r="N11" s="94" t="s">
        <v>35</v>
      </c>
    </row>
    <row r="12" spans="1:14" ht="15.75" customHeight="1" x14ac:dyDescent="0.25">
      <c r="A12" s="11"/>
      <c r="B12" s="11"/>
      <c r="C12" s="11"/>
      <c r="D12" s="11"/>
      <c r="E12" s="8" t="s">
        <v>8</v>
      </c>
      <c r="F12" s="8" t="s">
        <v>8</v>
      </c>
      <c r="G12" s="9" t="s">
        <v>9</v>
      </c>
      <c r="H12" s="10" t="s">
        <v>36</v>
      </c>
      <c r="I12" s="10" t="s">
        <v>37</v>
      </c>
      <c r="J12" s="94" t="s">
        <v>8</v>
      </c>
      <c r="K12" s="94" t="s">
        <v>8</v>
      </c>
      <c r="L12" s="94" t="s">
        <v>9</v>
      </c>
      <c r="M12" s="10" t="s">
        <v>36</v>
      </c>
      <c r="N12" s="94" t="s">
        <v>37</v>
      </c>
    </row>
    <row r="13" spans="1:14" ht="15.75" customHeight="1" x14ac:dyDescent="0.25">
      <c r="A13" s="11"/>
      <c r="B13" s="11"/>
      <c r="C13" s="11"/>
      <c r="D13" s="11"/>
      <c r="E13" s="8" t="s">
        <v>10</v>
      </c>
      <c r="F13" s="8" t="s">
        <v>10</v>
      </c>
      <c r="G13" s="4"/>
      <c r="H13" s="95" t="s">
        <v>38</v>
      </c>
      <c r="I13" s="95" t="s">
        <v>39</v>
      </c>
      <c r="J13" s="94" t="s">
        <v>10</v>
      </c>
      <c r="K13" s="94" t="s">
        <v>10</v>
      </c>
      <c r="L13" s="94"/>
      <c r="M13" s="95" t="s">
        <v>38</v>
      </c>
      <c r="N13" s="94" t="s">
        <v>39</v>
      </c>
    </row>
    <row r="14" spans="1:14" ht="15.75" customHeight="1" x14ac:dyDescent="0.25">
      <c r="A14" s="12"/>
      <c r="B14" s="12"/>
      <c r="C14" s="3"/>
      <c r="D14" s="12"/>
      <c r="E14" s="13"/>
      <c r="F14" s="13"/>
      <c r="G14" s="11"/>
      <c r="H14" s="11"/>
      <c r="I14" s="11"/>
      <c r="J14" s="11"/>
      <c r="K14" s="11"/>
      <c r="L14" s="3"/>
      <c r="M14" s="48"/>
    </row>
    <row r="15" spans="1:14" ht="15.75" customHeight="1" x14ac:dyDescent="0.25">
      <c r="A15" s="14" t="s">
        <v>11</v>
      </c>
      <c r="B15" s="14"/>
      <c r="C15" s="2"/>
      <c r="D15" s="12"/>
      <c r="E15" s="13"/>
      <c r="F15" s="13"/>
      <c r="G15" s="11"/>
      <c r="H15" s="11"/>
      <c r="I15" s="11"/>
      <c r="J15" s="11"/>
      <c r="K15" s="11"/>
      <c r="L15" s="15"/>
      <c r="M15" s="16"/>
    </row>
    <row r="16" spans="1:14" ht="15.75" customHeight="1" x14ac:dyDescent="0.25">
      <c r="A16" s="11" t="s">
        <v>12</v>
      </c>
      <c r="B16" s="11"/>
      <c r="C16" s="11"/>
      <c r="D16" s="17" t="s">
        <v>13</v>
      </c>
      <c r="E16" s="96">
        <f>'[6]Ná HČ'!F7+'[6]Ná HČ'!F28+'[6]Ná HČ'!F34</f>
        <v>5712020</v>
      </c>
      <c r="F16" s="96">
        <f>'[6]Ná HČ'!G7+'[6]Ná HČ'!G28+'[6]Ná HČ'!G34</f>
        <v>5821132.96</v>
      </c>
      <c r="G16" s="96">
        <f>'[6]Ná HČ'!H7+'[6]Ná HČ'!H28+'[6]Ná HČ'!H34</f>
        <v>2785482.63</v>
      </c>
      <c r="H16" s="97">
        <f>IF(F16=0,"-",G16/F16)</f>
        <v>0.47851211252869236</v>
      </c>
      <c r="I16" s="96">
        <f>'[6]Ná HČ'!I7+'[6]Ná HČ'!I28+'[6]Ná HČ'!I34</f>
        <v>3427398.72</v>
      </c>
      <c r="J16" s="18">
        <f>'[6]Ná DČ'!F7+'[6]Ná DČ'!F21+'[6]Ná DČ'!F27</f>
        <v>148000</v>
      </c>
      <c r="K16" s="18">
        <f>'[6]Ná DČ'!G7+'[6]Ná DČ'!G21+'[6]Ná DČ'!G27</f>
        <v>148000</v>
      </c>
      <c r="L16" s="18">
        <f>'[6]Ná DČ'!H7+'[6]Ná DČ'!H21+'[6]Ná DČ'!H27</f>
        <v>86066</v>
      </c>
      <c r="M16" s="98">
        <f>IF(K16=0,"-",L16/K16)</f>
        <v>0.58152702702702708</v>
      </c>
      <c r="N16" s="18">
        <f>'[6]Ná DČ'!I7+'[6]Ná DČ'!I21+'[6]Ná DČ'!I27</f>
        <v>108437</v>
      </c>
    </row>
    <row r="17" spans="1:14" ht="15.75" customHeight="1" x14ac:dyDescent="0.25">
      <c r="A17" s="11" t="s">
        <v>14</v>
      </c>
      <c r="B17" s="11"/>
      <c r="C17" s="11"/>
      <c r="D17" s="17" t="s">
        <v>15</v>
      </c>
      <c r="E17" s="96">
        <f>'[6]Ná HČ'!F35+'[6]Ná HČ'!F41+'[6]Ná HČ'!F45+'[6]Ná HČ'!F46</f>
        <v>2380000</v>
      </c>
      <c r="F17" s="96">
        <f>'[6]Ná HČ'!G35+'[6]Ná HČ'!G41+'[6]Ná HČ'!G45+'[6]Ná HČ'!G46</f>
        <v>4426649.28</v>
      </c>
      <c r="G17" s="96">
        <f>'[6]Ná HČ'!H35+'[6]Ná HČ'!H41+'[6]Ná HČ'!H45+'[6]Ná HČ'!H46</f>
        <v>2648483.38</v>
      </c>
      <c r="H17" s="97">
        <f t="shared" ref="H17:H22" si="0">IF(F17=0,"-",G17/F17)</f>
        <v>0.59830431833985265</v>
      </c>
      <c r="I17" s="96">
        <f>'[6]Ná HČ'!I35+'[6]Ná HČ'!I41+'[6]Ná HČ'!I45+'[6]Ná HČ'!I46</f>
        <v>997345.07</v>
      </c>
      <c r="J17" s="18">
        <f>'[6]Ná DČ'!F28+'[6]Ná DČ'!F34+'[6]Ná DČ'!F38+'[6]Ná DČ'!F39</f>
        <v>19500</v>
      </c>
      <c r="K17" s="18">
        <f>'[6]Ná DČ'!G28+'[6]Ná DČ'!G34+'[6]Ná DČ'!G38+'[6]Ná DČ'!G39</f>
        <v>19500</v>
      </c>
      <c r="L17" s="18">
        <f>'[6]Ná DČ'!H28+'[6]Ná DČ'!H34+'[6]Ná DČ'!H38+'[6]Ná DČ'!H39</f>
        <v>5603</v>
      </c>
      <c r="M17" s="98">
        <f t="shared" ref="M17:M22" si="1">IF(K17=0,"-",L17/K17)</f>
        <v>0.28733333333333333</v>
      </c>
      <c r="N17" s="18">
        <f>'[6]Ná DČ'!I28+'[6]Ná DČ'!I34+'[6]Ná DČ'!I38+'[6]Ná DČ'!I39</f>
        <v>6866</v>
      </c>
    </row>
    <row r="18" spans="1:14" ht="15.75" customHeight="1" x14ac:dyDescent="0.25">
      <c r="A18" s="11" t="s">
        <v>16</v>
      </c>
      <c r="B18" s="11"/>
      <c r="C18" s="11"/>
      <c r="D18" s="17" t="s">
        <v>17</v>
      </c>
      <c r="E18" s="96">
        <f>'[6]Ná HČ'!F71+'[6]Ná HČ'!F78+'[6]Ná HČ'!F81+'[6]Ná HČ'!F82+'[6]Ná HČ'!F87</f>
        <v>342680</v>
      </c>
      <c r="F18" s="96">
        <f>'[6]Ná HČ'!G71+'[6]Ná HČ'!G78+'[6]Ná HČ'!G81+'[6]Ná HČ'!G82+'[6]Ná HČ'!G87</f>
        <v>342680</v>
      </c>
      <c r="G18" s="96">
        <f>'[6]Ná HČ'!H71+'[6]Ná HČ'!H78+'[6]Ná HČ'!H81+'[6]Ná HČ'!H82+'[6]Ná HČ'!H87</f>
        <v>195395</v>
      </c>
      <c r="H18" s="97">
        <f t="shared" si="0"/>
        <v>0.57019668495389286</v>
      </c>
      <c r="I18" s="96">
        <f>'[6]Ná HČ'!I71+'[6]Ná HČ'!I78+'[6]Ná HČ'!I81+'[6]Ná HČ'!I82+'[6]Ná HČ'!I87</f>
        <v>157310</v>
      </c>
      <c r="J18" s="18">
        <f>'[6]Ná DČ'!F63+'[6]Ná DČ'!F68+'[6]Ná DČ'!F71+'[6]Ná DČ'!F72+'[6]Ná DČ'!F77</f>
        <v>79921</v>
      </c>
      <c r="K18" s="18">
        <f>'[6]Ná DČ'!G63+'[6]Ná DČ'!G68+'[6]Ná DČ'!G71+'[6]Ná DČ'!G72+'[6]Ná DČ'!G77</f>
        <v>79371</v>
      </c>
      <c r="L18" s="18">
        <f>'[6]Ná DČ'!H63+'[6]Ná DČ'!H68+'[6]Ná DČ'!H71+'[6]Ná DČ'!H72+'[6]Ná DČ'!H77</f>
        <v>37185.5</v>
      </c>
      <c r="M18" s="98">
        <f t="shared" si="1"/>
        <v>0.46850234972471055</v>
      </c>
      <c r="N18" s="18">
        <f>'[6]Ná DČ'!I63+'[6]Ná DČ'!I68+'[6]Ná DČ'!I71+'[6]Ná DČ'!I72+'[6]Ná DČ'!I77</f>
        <v>32877.5</v>
      </c>
    </row>
    <row r="19" spans="1:14" ht="15.75" customHeight="1" x14ac:dyDescent="0.25">
      <c r="A19" s="11" t="s">
        <v>18</v>
      </c>
      <c r="B19" s="11"/>
      <c r="C19" s="11"/>
      <c r="D19" s="19">
        <v>551</v>
      </c>
      <c r="E19" s="96">
        <f>'[6]Ná HČ'!F104</f>
        <v>1500000</v>
      </c>
      <c r="F19" s="96">
        <f>'[6]Ná HČ'!G104</f>
        <v>1697118</v>
      </c>
      <c r="G19" s="96">
        <f>'[6]Ná HČ'!H104</f>
        <v>943301</v>
      </c>
      <c r="H19" s="97">
        <f t="shared" si="0"/>
        <v>0.55582522841664517</v>
      </c>
      <c r="I19" s="96">
        <f>'[6]Ná HČ'!I104</f>
        <v>753810</v>
      </c>
      <c r="J19" s="18">
        <f>'[6]Ná DČ'!F94</f>
        <v>75472</v>
      </c>
      <c r="K19" s="18">
        <f>'[6]Ná DČ'!G94</f>
        <v>75472</v>
      </c>
      <c r="L19" s="18">
        <f>'[6]Ná DČ'!H94</f>
        <v>37735</v>
      </c>
      <c r="M19" s="98">
        <f t="shared" si="1"/>
        <v>0.49998675005299981</v>
      </c>
      <c r="N19" s="18">
        <f>'[6]Ná DČ'!I94</f>
        <v>15966</v>
      </c>
    </row>
    <row r="20" spans="1:14" ht="15.75" customHeight="1" x14ac:dyDescent="0.25">
      <c r="A20" s="20" t="s">
        <v>19</v>
      </c>
      <c r="B20" s="20"/>
      <c r="C20" s="11"/>
      <c r="D20" s="133" t="s">
        <v>20</v>
      </c>
      <c r="E20" s="134">
        <f>'[6]Ná HČ'!F88+'[6]Ná HČ'!F92+'[6]Ná HČ'!F93+'[6]Ná HČ'!F94+'[6]Ná HČ'!F95+'[6]Ná HČ'!F96+'[6]Ná HČ'!F97+'[6]Ná HČ'!F98+'[6]Ná HČ'!F107+'[6]Ná HČ'!F108+'[6]Ná HČ'!F119+'[6]Ná HČ'!F120+'[6]Ná HČ'!F123+'[6]Ná HČ'!F124+'[6]Ná HČ'!F125</f>
        <v>351300</v>
      </c>
      <c r="F20" s="134">
        <f>'[6]Ná HČ'!G88+'[6]Ná HČ'!G92+'[6]Ná HČ'!G93+'[6]Ná HČ'!G94+'[6]Ná HČ'!G95+'[6]Ná HČ'!G96+'[6]Ná HČ'!G97+'[6]Ná HČ'!G98+'[6]Ná HČ'!G107+'[6]Ná HČ'!G108+'[6]Ná HČ'!G119+'[6]Ná HČ'!G120+'[6]Ná HČ'!G123+'[6]Ná HČ'!G124+'[6]Ná HČ'!G125</f>
        <v>6636304.2999999998</v>
      </c>
      <c r="G20" s="134">
        <f>'[6]Ná HČ'!H88+'[6]Ná HČ'!H92+'[6]Ná HČ'!H93+'[6]Ná HČ'!H94+'[6]Ná HČ'!H95+'[6]Ná HČ'!H96+'[6]Ná HČ'!H97+'[6]Ná HČ'!H98+'[6]Ná HČ'!H107+'[6]Ná HČ'!H108+'[6]Ná HČ'!H119+'[6]Ná HČ'!H120+'[6]Ná HČ'!H123+'[6]Ná HČ'!H124+'[6]Ná HČ'!H125</f>
        <v>6304883.2999999998</v>
      </c>
      <c r="H20" s="97">
        <f t="shared" si="0"/>
        <v>0.9500594027914</v>
      </c>
      <c r="I20" s="134">
        <f>'[6]Ná HČ'!I88+'[6]Ná HČ'!I92+'[6]Ná HČ'!I93+'[6]Ná HČ'!I94+'[6]Ná HČ'!I95+'[6]Ná HČ'!I96+'[6]Ná HČ'!I97+'[6]Ná HČ'!I98+'[6]Ná HČ'!I107+'[6]Ná HČ'!I108+'[6]Ná HČ'!I119+'[6]Ná HČ'!I120+'[6]Ná HČ'!I123+'[6]Ná HČ'!I124+'[6]Ná HČ'!I125</f>
        <v>62979.34</v>
      </c>
      <c r="J20" s="129">
        <f>'[6]Ná DČ'!F78+'[6]Ná DČ'!F82+'[6]Ná DČ'!F83+'[6]Ná DČ'!F84+'[6]Ná DČ'!F85+'[6]Ná DČ'!F86+'[6]Ná DČ'!F87+'[6]Ná DČ'!F88+'[6]Ná DČ'!F97+'[6]Ná DČ'!F98+'[6]Ná DČ'!F109+'[6]Ná DČ'!F110+'[6]Ná DČ'!F113+'[6]Ná DČ'!F114</f>
        <v>0</v>
      </c>
      <c r="K20" s="129">
        <f>'[6]Ná DČ'!G78+'[6]Ná DČ'!G82+'[6]Ná DČ'!G83+'[6]Ná DČ'!G84+'[6]Ná DČ'!G85+'[6]Ná DČ'!G86+'[6]Ná DČ'!G87+'[6]Ná DČ'!G88+'[6]Ná DČ'!G97+'[6]Ná DČ'!G98+'[6]Ná DČ'!G109+'[6]Ná DČ'!G110+'[6]Ná DČ'!G113+'[6]Ná DČ'!G114</f>
        <v>0</v>
      </c>
      <c r="L20" s="129">
        <f>'[6]Ná DČ'!H78+'[6]Ná DČ'!H82+'[6]Ná DČ'!H83+'[6]Ná DČ'!H84+'[6]Ná DČ'!H85+'[6]Ná DČ'!H86+'[6]Ná DČ'!H87+'[6]Ná DČ'!H88+'[6]Ná DČ'!H97+'[6]Ná DČ'!H98+'[6]Ná DČ'!H109+'[6]Ná DČ'!H110+'[6]Ná DČ'!H113+'[6]Ná DČ'!H114</f>
        <v>0</v>
      </c>
      <c r="M20" s="130" t="str">
        <f t="shared" si="1"/>
        <v>-</v>
      </c>
      <c r="N20" s="131">
        <f>'[6]Ná DČ'!I78+'[6]Ná DČ'!I82+'[6]Ná DČ'!I83+'[6]Ná DČ'!I84+'[6]Ná DČ'!I85+'[6]Ná DČ'!I86+'[6]Ná DČ'!I87+'[6]Ná DČ'!I88+'[6]Ná DČ'!I97+'[6]Ná DČ'!I98+'[6]Ná DČ'!I109+'[6]Ná DČ'!I110+'[6]Ná DČ'!I113+'[6]Ná DČ'!I114</f>
        <v>0</v>
      </c>
    </row>
    <row r="21" spans="1:14" ht="15.75" customHeight="1" x14ac:dyDescent="0.25">
      <c r="A21" s="20"/>
      <c r="B21" s="12"/>
      <c r="C21" s="12"/>
      <c r="D21" s="133"/>
      <c r="E21" s="134"/>
      <c r="F21" s="134"/>
      <c r="G21" s="134"/>
      <c r="H21" s="97" t="str">
        <f t="shared" si="0"/>
        <v>-</v>
      </c>
      <c r="I21" s="135"/>
      <c r="J21" s="129"/>
      <c r="K21" s="129"/>
      <c r="L21" s="129"/>
      <c r="M21" s="130" t="str">
        <f t="shared" si="1"/>
        <v>-</v>
      </c>
      <c r="N21" s="132"/>
    </row>
    <row r="22" spans="1:14" ht="15.75" customHeight="1" x14ac:dyDescent="0.25">
      <c r="A22" s="13" t="s">
        <v>21</v>
      </c>
      <c r="B22" s="11"/>
      <c r="C22" s="11"/>
      <c r="D22" s="11"/>
      <c r="E22" s="96">
        <f>SUM(E16:E21)</f>
        <v>10286000</v>
      </c>
      <c r="F22" s="96">
        <f>SUM(F16:F21)</f>
        <v>18923884.539999999</v>
      </c>
      <c r="G22" s="96">
        <f>SUM(G16:G21)</f>
        <v>12877545.309999999</v>
      </c>
      <c r="H22" s="97">
        <f t="shared" si="0"/>
        <v>0.68049164444965482</v>
      </c>
      <c r="I22" s="96">
        <f>SUM(I16:I21)</f>
        <v>5398843.1299999999</v>
      </c>
      <c r="J22" s="18">
        <f>SUM(J16:J21)</f>
        <v>322893</v>
      </c>
      <c r="K22" s="18">
        <f>SUM(K16:K21)</f>
        <v>322343</v>
      </c>
      <c r="L22" s="18">
        <f>SUM(L16:L21)</f>
        <v>166589.5</v>
      </c>
      <c r="M22" s="98">
        <f t="shared" si="1"/>
        <v>0.51680818258811267</v>
      </c>
      <c r="N22" s="18">
        <f>SUM(N16:N20)</f>
        <v>164146.5</v>
      </c>
    </row>
    <row r="23" spans="1:14" ht="15.75" customHeight="1" x14ac:dyDescent="0.25">
      <c r="A23" s="14" t="s">
        <v>22</v>
      </c>
      <c r="B23" s="12"/>
      <c r="C23" s="12"/>
      <c r="D23" s="12"/>
      <c r="E23" s="21"/>
      <c r="F23" s="13"/>
      <c r="G23" s="22"/>
      <c r="H23" s="99"/>
      <c r="I23" s="22"/>
      <c r="J23" s="21"/>
      <c r="K23" s="21"/>
      <c r="L23" s="23"/>
      <c r="M23" s="100"/>
    </row>
    <row r="24" spans="1:14" ht="15.75" customHeight="1" x14ac:dyDescent="0.25">
      <c r="A24" s="11" t="s">
        <v>23</v>
      </c>
      <c r="B24" s="11"/>
      <c r="C24" s="11"/>
      <c r="D24" s="19" t="s">
        <v>24</v>
      </c>
      <c r="E24" s="101">
        <f>'[6]Vý HČ'!F7+'[6]Vý HČ'!F8+'[6]Vý HČ'!F19+'[6]Vý HČ'!F24+'[6]Vý HČ'!F25+'[6]Vý HČ'!F26</f>
        <v>545000</v>
      </c>
      <c r="F24" s="96">
        <f>'[6]Vý HČ'!G7+'[6]Vý HČ'!G8+'[6]Vý HČ'!G19+'[6]Vý HČ'!G24+'[6]Vý HČ'!G25+'[6]Vý HČ'!G26</f>
        <v>545300</v>
      </c>
      <c r="G24" s="96">
        <f>'[6]Vý HČ'!H7+'[6]Vý HČ'!H8+'[6]Vý HČ'!H19+'[6]Vý HČ'!H24+'[6]Vý HČ'!H25+'[6]Vý HČ'!H26</f>
        <v>343600</v>
      </c>
      <c r="H24" s="97">
        <f>IF(F24=0,"-",G24/F24)</f>
        <v>0.63011186502842476</v>
      </c>
      <c r="I24" s="96">
        <f>'[6]Vý HČ'!I7+'[6]Vý HČ'!I8+'[6]Vý HČ'!I19+'[6]Vý HČ'!I24+'[6]Vý HČ'!I25+'[6]Vý HČ'!I26</f>
        <v>378700</v>
      </c>
      <c r="J24" s="18">
        <f>'[6]Vý DČ'!F7+'[6]Vý DČ'!F8+'[6]Vý DČ'!F18+'[6]Vý DČ'!F23+'[6]Vý DČ'!F24+'[6]Vý DČ'!F25</f>
        <v>450000</v>
      </c>
      <c r="K24" s="18">
        <f>'[6]Vý DČ'!G7+'[6]Vý DČ'!G8+'[6]Vý DČ'!G18+'[6]Vý DČ'!G23+'[6]Vý DČ'!G24+'[6]Vý DČ'!G25</f>
        <v>450000</v>
      </c>
      <c r="L24" s="18">
        <f>'[6]Vý DČ'!H7+'[6]Vý DČ'!H8+'[6]Vý DČ'!H18+'[6]Vý DČ'!H23+'[6]Vý DČ'!H24+'[6]Vý DČ'!H25</f>
        <v>304280</v>
      </c>
      <c r="M24" s="98">
        <f>IF(K24=0,"-",L24/K24)</f>
        <v>0.67617777777777777</v>
      </c>
      <c r="N24" s="18">
        <f>'[6]Vý DČ'!I7+'[6]Vý DČ'!I8+'[6]Vý DČ'!I18+'[6]Vý DČ'!I23+'[6]Vý DČ'!I24+'[6]Vý DČ'!I25</f>
        <v>342665</v>
      </c>
    </row>
    <row r="25" spans="1:14" ht="15.75" customHeight="1" x14ac:dyDescent="0.25">
      <c r="A25" s="11" t="s">
        <v>25</v>
      </c>
      <c r="B25" s="11"/>
      <c r="C25" s="11"/>
      <c r="D25" s="19" t="s">
        <v>26</v>
      </c>
      <c r="E25" s="101">
        <f>'[6]Vý HČ'!F45</f>
        <v>9740000</v>
      </c>
      <c r="F25" s="96">
        <f>'[6]Vý HČ'!G45</f>
        <v>18354846.259999998</v>
      </c>
      <c r="G25" s="96">
        <f>'[6]Vý HČ'!H45</f>
        <v>12680207.029999999</v>
      </c>
      <c r="H25" s="97">
        <f>IF(F25=0,"-",G25/F25)</f>
        <v>0.69083700568135409</v>
      </c>
      <c r="I25" s="96">
        <f>'[6]Vý HČ'!I45</f>
        <v>5477030</v>
      </c>
      <c r="J25" s="18">
        <f>'[6]Vý DČ'!F40</f>
        <v>0</v>
      </c>
      <c r="K25" s="18">
        <f>'[6]Vý DČ'!G40</f>
        <v>0</v>
      </c>
      <c r="L25" s="18">
        <f>'[6]Vý DČ'!H40</f>
        <v>0</v>
      </c>
      <c r="M25" s="98" t="str">
        <f>IF(K25=0,"-",L25/K25)</f>
        <v>-</v>
      </c>
      <c r="N25" s="18">
        <f>'[6]Vý DČ'!I40</f>
        <v>0</v>
      </c>
    </row>
    <row r="26" spans="1:14" ht="15.75" customHeight="1" x14ac:dyDescent="0.25">
      <c r="A26" s="11"/>
      <c r="B26" s="11"/>
      <c r="C26" s="11"/>
      <c r="D26" s="19" t="s">
        <v>27</v>
      </c>
      <c r="E26" s="96">
        <f>'[6]Vý HČ'!F51</f>
        <v>0</v>
      </c>
      <c r="F26" s="96">
        <f>'[6]Vý HČ'!G51</f>
        <v>0</v>
      </c>
      <c r="G26" s="96">
        <f>'[6]Vý HČ'!H51</f>
        <v>0</v>
      </c>
      <c r="H26" s="97" t="str">
        <f>IF(F26=0,"-",G26/F26)</f>
        <v>-</v>
      </c>
      <c r="I26" s="96">
        <f>'[6]Vý HČ'!I51</f>
        <v>0</v>
      </c>
      <c r="J26" s="18">
        <f>'[6]Vý DČ'!F46</f>
        <v>0</v>
      </c>
      <c r="K26" s="18">
        <f>'[6]Vý DČ'!G46</f>
        <v>0</v>
      </c>
      <c r="L26" s="18">
        <f>'[6]Vý DČ'!H46</f>
        <v>0</v>
      </c>
      <c r="M26" s="98" t="str">
        <f>IF(K26=0,"-",L26/K26)</f>
        <v>-</v>
      </c>
      <c r="N26" s="18">
        <f>'[6]Vý DČ'!I46</f>
        <v>0</v>
      </c>
    </row>
    <row r="27" spans="1:14" ht="15.75" customHeight="1" x14ac:dyDescent="0.25">
      <c r="A27" s="11" t="s">
        <v>28</v>
      </c>
      <c r="B27" s="11"/>
      <c r="C27" s="11"/>
      <c r="D27" s="17" t="s">
        <v>29</v>
      </c>
      <c r="E27" s="96">
        <f>'[6]Vý HČ'!F27+'[6]Vý HČ'!F28+'[6]Vý HČ'!F29+'[6]Vý HČ'!F30+'[6]Vý HČ'!F31+'[6]Vý HČ'!F37+'[6]Vý HČ'!F44</f>
        <v>1000</v>
      </c>
      <c r="F27" s="96">
        <f>'[6]Vý HČ'!G27+'[6]Vý HČ'!G28+'[6]Vý HČ'!G29+'[6]Vý HČ'!G30+'[6]Vý HČ'!G31+'[6]Vý HČ'!G37+'[6]Vý HČ'!G44</f>
        <v>23738.28</v>
      </c>
      <c r="G27" s="96">
        <f>'[6]Vý HČ'!H27+'[6]Vý HČ'!H28+'[6]Vý HČ'!H29+'[6]Vý HČ'!H30+'[6]Vý HČ'!H31+'[6]Vý HČ'!H37+'[6]Vý HČ'!H44</f>
        <v>23738.28</v>
      </c>
      <c r="H27" s="97">
        <f>IF(F27=0,"-",G27/F27)</f>
        <v>1</v>
      </c>
      <c r="I27" s="96">
        <f>'[6]Vý HČ'!I27+'[6]Vý HČ'!I28+'[6]Vý HČ'!I29+'[6]Vý HČ'!I30+'[6]Vý HČ'!I31+'[6]Vý HČ'!I37+'[6]Vý HČ'!I44</f>
        <v>40357.74</v>
      </c>
      <c r="J27" s="18">
        <f>'[6]Vý DČ'!F26+'[6]Vý DČ'!F27+'[6]Vý DČ'!F28+'[6]Vý DČ'!F29+'[6]Vý DČ'!F30+'[6]Vý DČ'!F36+'[6]Vý DČ'!F39</f>
        <v>0</v>
      </c>
      <c r="K27" s="18">
        <f>'[6]Vý DČ'!G26+'[6]Vý DČ'!G27+'[6]Vý DČ'!G28+'[6]Vý DČ'!G29+'[6]Vý DČ'!G30+'[6]Vý DČ'!G36+'[6]Vý DČ'!G39</f>
        <v>0</v>
      </c>
      <c r="L27" s="18">
        <f>'[6]Vý DČ'!H26+'[6]Vý DČ'!H27+'[6]Vý DČ'!H28+'[6]Vý DČ'!H29+'[6]Vý DČ'!H30+'[6]Vý DČ'!H36+'[6]Vý DČ'!H39</f>
        <v>0</v>
      </c>
      <c r="M27" s="98" t="str">
        <f>IF(K27=0,"-",L27/K27)</f>
        <v>-</v>
      </c>
      <c r="N27" s="18">
        <f>'[6]Vý DČ'!I26+'[6]Vý DČ'!I27+'[6]Vý DČ'!I28+'[6]Vý DČ'!I29+'[6]Vý DČ'!I30+'[6]Vý DČ'!I36+'[6]Vý DČ'!I39</f>
        <v>0</v>
      </c>
    </row>
    <row r="28" spans="1:14" ht="15.75" customHeight="1" x14ac:dyDescent="0.25">
      <c r="A28" s="13" t="s">
        <v>21</v>
      </c>
      <c r="B28" s="12"/>
      <c r="C28" s="12"/>
      <c r="D28" s="12"/>
      <c r="E28" s="96">
        <f>E24+E25+E27</f>
        <v>10286000</v>
      </c>
      <c r="F28" s="96">
        <f>F24+F25+F27</f>
        <v>18923884.539999999</v>
      </c>
      <c r="G28" s="96">
        <f>G24+G25+G27</f>
        <v>13047545.309999999</v>
      </c>
      <c r="H28" s="97">
        <f>IF(F28=0,"-",G28/F28)</f>
        <v>0.68947500088689506</v>
      </c>
      <c r="I28" s="96">
        <f>I24+I25+I27</f>
        <v>5896087.7400000002</v>
      </c>
      <c r="J28" s="18">
        <f>J24+J25+J27</f>
        <v>450000</v>
      </c>
      <c r="K28" s="18">
        <f>K24+K25+K27</f>
        <v>450000</v>
      </c>
      <c r="L28" s="18">
        <f>L24+L25+L27</f>
        <v>304280</v>
      </c>
      <c r="M28" s="98">
        <f>IF(K28=0,"-",L28/K28)</f>
        <v>0.67617777777777777</v>
      </c>
      <c r="N28" s="18">
        <f>N24+N25+N27</f>
        <v>342665</v>
      </c>
    </row>
    <row r="29" spans="1:14" ht="15.75" customHeight="1" x14ac:dyDescent="0.25">
      <c r="A29" s="13"/>
      <c r="B29" s="12"/>
      <c r="C29" s="12"/>
      <c r="D29" s="12"/>
      <c r="E29" s="12"/>
      <c r="F29" s="12"/>
      <c r="G29" s="12"/>
      <c r="H29" s="99"/>
      <c r="I29" s="12"/>
      <c r="J29" s="24"/>
      <c r="K29" s="24"/>
      <c r="L29" s="24"/>
      <c r="M29" s="102"/>
    </row>
    <row r="30" spans="1:14" ht="15.75" customHeight="1" x14ac:dyDescent="0.25">
      <c r="A30" s="14" t="s">
        <v>40</v>
      </c>
      <c r="B30" s="12"/>
      <c r="C30" s="12"/>
      <c r="D30" s="12"/>
      <c r="E30" s="96">
        <f>E28-E22</f>
        <v>0</v>
      </c>
      <c r="F30" s="96">
        <f t="shared" ref="F30:N30" si="2">F28-F22</f>
        <v>0</v>
      </c>
      <c r="G30" s="96">
        <f t="shared" si="2"/>
        <v>170000</v>
      </c>
      <c r="H30" s="97" t="str">
        <f>IF(F30=0,"-",G30/F30)</f>
        <v>-</v>
      </c>
      <c r="I30" s="96">
        <f t="shared" si="2"/>
        <v>497244.61000000034</v>
      </c>
      <c r="J30" s="18">
        <f t="shared" si="2"/>
        <v>127107</v>
      </c>
      <c r="K30" s="18">
        <f t="shared" si="2"/>
        <v>127657</v>
      </c>
      <c r="L30" s="18">
        <f t="shared" si="2"/>
        <v>137690.5</v>
      </c>
      <c r="M30" s="98">
        <f>IF(K30=0,"-",L30/K30)</f>
        <v>1.0785973350462568</v>
      </c>
      <c r="N30" s="18">
        <f t="shared" si="2"/>
        <v>178518.5</v>
      </c>
    </row>
    <row r="31" spans="1:14" ht="15.75" customHeight="1" x14ac:dyDescent="0.25">
      <c r="A31" s="13"/>
      <c r="B31" s="12"/>
      <c r="C31" s="12"/>
      <c r="D31" s="12"/>
      <c r="E31" s="12"/>
      <c r="F31" s="12"/>
      <c r="G31" s="12"/>
      <c r="H31" s="12"/>
      <c r="I31" s="12"/>
      <c r="J31" s="24"/>
      <c r="K31" s="24"/>
      <c r="L31" s="24"/>
      <c r="M31" s="24"/>
    </row>
    <row r="32" spans="1:14" ht="15.75" customHeight="1" x14ac:dyDescent="0.25">
      <c r="A32" s="17"/>
      <c r="B32" s="12"/>
      <c r="C32" s="12"/>
      <c r="D32" s="25"/>
      <c r="E32" s="25"/>
      <c r="F32" s="11"/>
      <c r="G32" s="26"/>
      <c r="H32" s="26"/>
      <c r="I32" s="26"/>
      <c r="J32" s="11"/>
      <c r="K32" s="11"/>
      <c r="L32" s="11"/>
      <c r="M32" s="11"/>
    </row>
  </sheetData>
  <mergeCells count="21">
    <mergeCell ref="E6:G6"/>
    <mergeCell ref="E7:M7"/>
    <mergeCell ref="J8:K8"/>
    <mergeCell ref="A2:D2"/>
    <mergeCell ref="E2:M2"/>
    <mergeCell ref="E3:M3"/>
    <mergeCell ref="E4:K4"/>
    <mergeCell ref="E5:M5"/>
    <mergeCell ref="L8:N8"/>
    <mergeCell ref="E10:I10"/>
    <mergeCell ref="J10:N10"/>
    <mergeCell ref="D20:D21"/>
    <mergeCell ref="E20:E21"/>
    <mergeCell ref="F20:F21"/>
    <mergeCell ref="G20:G21"/>
    <mergeCell ref="I20:I21"/>
    <mergeCell ref="J20:J21"/>
    <mergeCell ref="K20:K21"/>
    <mergeCell ref="L20:L21"/>
    <mergeCell ref="M20:M21"/>
    <mergeCell ref="N20:N21"/>
  </mergeCells>
  <conditionalFormatting sqref="J29 J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0" firstPageNumber="13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workbookViewId="0">
      <selection activeCell="U29" sqref="U2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140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140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140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140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140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140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140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140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140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140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140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140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140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140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140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140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140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140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140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140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140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140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140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140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140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140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140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140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140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140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140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140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140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140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140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140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140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140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140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140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140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140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140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140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140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140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140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140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140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140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140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140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140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140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140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140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140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140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140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140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140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140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140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140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1" t="s">
        <v>1</v>
      </c>
      <c r="B1" s="2"/>
      <c r="C1" s="2"/>
      <c r="D1" s="2"/>
      <c r="E1" s="3"/>
      <c r="F1" s="3"/>
      <c r="G1" s="3"/>
      <c r="H1" s="3"/>
      <c r="I1" s="3"/>
      <c r="J1" s="3"/>
      <c r="K1" s="3"/>
      <c r="L1" s="4"/>
      <c r="M1" s="4"/>
      <c r="N1" t="s">
        <v>30</v>
      </c>
    </row>
    <row r="2" spans="1:14" ht="15.75" customHeight="1" x14ac:dyDescent="0.25">
      <c r="A2" s="136" t="s">
        <v>2</v>
      </c>
      <c r="B2" s="136"/>
      <c r="C2" s="136"/>
      <c r="D2" s="136"/>
      <c r="E2" s="137" t="str">
        <f>[7]Úvod.str!C3</f>
        <v>Základní škola a mateřská škola Prostějov</v>
      </c>
      <c r="F2" s="138"/>
      <c r="G2" s="138"/>
      <c r="H2" s="138"/>
      <c r="I2" s="138"/>
      <c r="J2" s="138"/>
      <c r="K2" s="138"/>
      <c r="L2" s="138"/>
      <c r="M2" s="138"/>
    </row>
    <row r="3" spans="1:14" ht="15.75" customHeight="1" x14ac:dyDescent="0.25">
      <c r="A3" s="46"/>
      <c r="B3" s="46"/>
      <c r="C3" s="46"/>
      <c r="D3" s="46"/>
      <c r="E3" s="139"/>
      <c r="F3" s="139"/>
      <c r="G3" s="139"/>
      <c r="H3" s="139"/>
      <c r="I3" s="139"/>
      <c r="J3" s="139"/>
      <c r="K3" s="139"/>
      <c r="L3" s="139"/>
      <c r="M3" s="139"/>
    </row>
    <row r="4" spans="1:14" ht="15.75" customHeight="1" x14ac:dyDescent="0.25">
      <c r="A4" s="5" t="s">
        <v>3</v>
      </c>
      <c r="B4" s="3"/>
      <c r="C4" s="3"/>
      <c r="D4" s="3"/>
      <c r="E4" s="140" t="str">
        <f>[7]Úvod.str!C4</f>
        <v>Kollárova ul. 4, 796 01 Prostějov</v>
      </c>
      <c r="F4" s="140"/>
      <c r="G4" s="140"/>
      <c r="H4" s="140"/>
      <c r="I4" s="140"/>
      <c r="J4" s="140"/>
      <c r="K4" s="140"/>
      <c r="L4" s="6"/>
      <c r="M4" s="3"/>
    </row>
    <row r="5" spans="1:14" ht="15.75" customHeight="1" x14ac:dyDescent="0.25">
      <c r="A5" s="5"/>
      <c r="B5" s="3"/>
      <c r="C5" s="3"/>
      <c r="D5" s="3"/>
      <c r="E5" s="139"/>
      <c r="F5" s="139"/>
      <c r="G5" s="139"/>
      <c r="H5" s="139"/>
      <c r="I5" s="139"/>
      <c r="J5" s="139"/>
      <c r="K5" s="139"/>
      <c r="L5" s="139"/>
      <c r="M5" s="139"/>
    </row>
    <row r="6" spans="1:14" ht="15.75" customHeight="1" x14ac:dyDescent="0.25">
      <c r="A6" s="5" t="s">
        <v>4</v>
      </c>
      <c r="B6" s="3"/>
      <c r="C6" s="3"/>
      <c r="D6" s="3"/>
      <c r="E6" s="140">
        <f>[7]Úvod.str!C5</f>
        <v>47922494</v>
      </c>
      <c r="F6" s="140"/>
      <c r="G6" s="140"/>
      <c r="H6" s="47"/>
      <c r="I6" s="47"/>
      <c r="J6" s="7"/>
      <c r="K6" s="47"/>
      <c r="L6" s="6"/>
      <c r="M6" s="3"/>
    </row>
    <row r="7" spans="1:14" ht="15.75" customHeight="1" x14ac:dyDescent="0.25">
      <c r="A7" s="5"/>
      <c r="B7" s="3"/>
      <c r="C7" s="3"/>
      <c r="D7" s="3"/>
      <c r="E7" s="139"/>
      <c r="F7" s="139"/>
      <c r="G7" s="139"/>
      <c r="H7" s="139"/>
      <c r="I7" s="139"/>
      <c r="J7" s="139"/>
      <c r="K7" s="139"/>
      <c r="L7" s="139"/>
      <c r="M7" s="139"/>
    </row>
    <row r="8" spans="1:14" ht="15.75" customHeight="1" x14ac:dyDescent="0.25">
      <c r="A8" s="3"/>
      <c r="B8" s="3"/>
      <c r="C8" s="3"/>
      <c r="D8" s="3"/>
      <c r="E8" s="3"/>
      <c r="F8" s="3"/>
      <c r="G8" s="3"/>
      <c r="H8" s="3"/>
      <c r="I8" s="3"/>
      <c r="J8" s="141"/>
      <c r="K8" s="141"/>
      <c r="L8" s="142" t="s">
        <v>5</v>
      </c>
      <c r="M8" s="143"/>
      <c r="N8" s="143"/>
    </row>
    <row r="9" spans="1:14" ht="15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93"/>
      <c r="K9" s="93"/>
      <c r="L9" s="3"/>
      <c r="M9" s="3"/>
    </row>
    <row r="10" spans="1:14" ht="15.75" customHeight="1" x14ac:dyDescent="0.25">
      <c r="A10" s="3"/>
      <c r="B10" s="3"/>
      <c r="C10" s="3"/>
      <c r="D10" s="3"/>
      <c r="E10" s="144" t="s">
        <v>31</v>
      </c>
      <c r="F10" s="145"/>
      <c r="G10" s="145"/>
      <c r="H10" s="145"/>
      <c r="I10" s="145"/>
      <c r="J10" s="146" t="s">
        <v>32</v>
      </c>
      <c r="K10" s="147"/>
      <c r="L10" s="147"/>
      <c r="M10" s="147"/>
      <c r="N10" s="147"/>
    </row>
    <row r="11" spans="1:14" ht="15.75" customHeight="1" x14ac:dyDescent="0.25">
      <c r="A11" s="6" t="s">
        <v>33</v>
      </c>
      <c r="B11" s="3"/>
      <c r="C11" s="3"/>
      <c r="D11" s="3"/>
      <c r="E11" s="8" t="s">
        <v>6</v>
      </c>
      <c r="F11" s="8" t="s">
        <v>7</v>
      </c>
      <c r="G11" s="9" t="s">
        <v>0</v>
      </c>
      <c r="H11" s="10" t="s">
        <v>34</v>
      </c>
      <c r="I11" s="10" t="s">
        <v>35</v>
      </c>
      <c r="J11" s="94" t="s">
        <v>6</v>
      </c>
      <c r="K11" s="94" t="s">
        <v>7</v>
      </c>
      <c r="L11" s="94" t="s">
        <v>0</v>
      </c>
      <c r="M11" s="10" t="s">
        <v>34</v>
      </c>
      <c r="N11" s="94" t="s">
        <v>35</v>
      </c>
    </row>
    <row r="12" spans="1:14" ht="15.75" customHeight="1" x14ac:dyDescent="0.25">
      <c r="A12" s="11"/>
      <c r="B12" s="11"/>
      <c r="C12" s="11"/>
      <c r="D12" s="11"/>
      <c r="E12" s="8" t="s">
        <v>8</v>
      </c>
      <c r="F12" s="8" t="s">
        <v>8</v>
      </c>
      <c r="G12" s="9" t="s">
        <v>9</v>
      </c>
      <c r="H12" s="10" t="s">
        <v>36</v>
      </c>
      <c r="I12" s="10" t="s">
        <v>37</v>
      </c>
      <c r="J12" s="94" t="s">
        <v>8</v>
      </c>
      <c r="K12" s="94" t="s">
        <v>8</v>
      </c>
      <c r="L12" s="94" t="s">
        <v>9</v>
      </c>
      <c r="M12" s="10" t="s">
        <v>36</v>
      </c>
      <c r="N12" s="94" t="s">
        <v>37</v>
      </c>
    </row>
    <row r="13" spans="1:14" ht="15.75" customHeight="1" x14ac:dyDescent="0.25">
      <c r="A13" s="11"/>
      <c r="B13" s="11"/>
      <c r="C13" s="11"/>
      <c r="D13" s="11"/>
      <c r="E13" s="8" t="s">
        <v>10</v>
      </c>
      <c r="F13" s="8" t="s">
        <v>10</v>
      </c>
      <c r="G13" s="4"/>
      <c r="H13" s="95" t="s">
        <v>38</v>
      </c>
      <c r="I13" s="95" t="s">
        <v>39</v>
      </c>
      <c r="J13" s="94" t="s">
        <v>10</v>
      </c>
      <c r="K13" s="94" t="s">
        <v>10</v>
      </c>
      <c r="L13" s="94"/>
      <c r="M13" s="95" t="s">
        <v>38</v>
      </c>
      <c r="N13" s="94" t="s">
        <v>39</v>
      </c>
    </row>
    <row r="14" spans="1:14" ht="15.75" customHeight="1" x14ac:dyDescent="0.25">
      <c r="A14" s="12"/>
      <c r="B14" s="12"/>
      <c r="C14" s="3"/>
      <c r="D14" s="12"/>
      <c r="E14" s="13"/>
      <c r="F14" s="13"/>
      <c r="G14" s="11"/>
      <c r="H14" s="11"/>
      <c r="I14" s="11"/>
      <c r="J14" s="11"/>
      <c r="K14" s="11"/>
      <c r="L14" s="3"/>
      <c r="M14" s="48"/>
    </row>
    <row r="15" spans="1:14" ht="15.75" customHeight="1" x14ac:dyDescent="0.25">
      <c r="A15" s="14" t="s">
        <v>11</v>
      </c>
      <c r="B15" s="14"/>
      <c r="C15" s="2"/>
      <c r="D15" s="12"/>
      <c r="E15" s="13"/>
      <c r="F15" s="13"/>
      <c r="G15" s="11"/>
      <c r="H15" s="11"/>
      <c r="I15" s="11"/>
      <c r="J15" s="11"/>
      <c r="K15" s="11"/>
      <c r="L15" s="15"/>
      <c r="M15" s="16"/>
    </row>
    <row r="16" spans="1:14" ht="15.75" customHeight="1" x14ac:dyDescent="0.25">
      <c r="A16" s="11" t="s">
        <v>12</v>
      </c>
      <c r="B16" s="11"/>
      <c r="C16" s="11"/>
      <c r="D16" s="17" t="s">
        <v>13</v>
      </c>
      <c r="E16" s="96">
        <f>'[7]Ná HČ'!F7+'[7]Ná HČ'!F28+'[7]Ná HČ'!F34</f>
        <v>3398000</v>
      </c>
      <c r="F16" s="96">
        <f>'[7]Ná HČ'!G7+'[7]Ná HČ'!G28+'[7]Ná HČ'!G34</f>
        <v>3434650</v>
      </c>
      <c r="G16" s="96">
        <f>'[7]Ná HČ'!H7+'[7]Ná HČ'!H28+'[7]Ná HČ'!H34</f>
        <v>1501340.08</v>
      </c>
      <c r="H16" s="97">
        <f>IF(F16=0,"-",G16/F16)</f>
        <v>0.43711588662600265</v>
      </c>
      <c r="I16" s="96">
        <f>'[7]Ná HČ'!I7+'[7]Ná HČ'!I28+'[7]Ná HČ'!I34</f>
        <v>1887319.86</v>
      </c>
      <c r="J16" s="18">
        <f>'[7]Ná DČ'!F7+'[7]Ná DČ'!F21+'[7]Ná DČ'!F27</f>
        <v>24909</v>
      </c>
      <c r="K16" s="18">
        <f>'[7]Ná DČ'!G7+'[7]Ná DČ'!G21+'[7]Ná DČ'!G27</f>
        <v>30909</v>
      </c>
      <c r="L16" s="18">
        <f>'[7]Ná DČ'!H7+'[7]Ná DČ'!H21+'[7]Ná DČ'!H27</f>
        <v>18080</v>
      </c>
      <c r="M16" s="98">
        <f>IF(K16=0,"-",L16/K16)</f>
        <v>0.5849428968908732</v>
      </c>
      <c r="N16" s="18">
        <f>'[7]Ná DČ'!I7+'[7]Ná DČ'!I21+'[7]Ná DČ'!I27</f>
        <v>14958</v>
      </c>
    </row>
    <row r="17" spans="1:14" ht="15.75" customHeight="1" x14ac:dyDescent="0.25">
      <c r="A17" s="11" t="s">
        <v>14</v>
      </c>
      <c r="B17" s="11"/>
      <c r="C17" s="11"/>
      <c r="D17" s="17" t="s">
        <v>15</v>
      </c>
      <c r="E17" s="96">
        <f>'[7]Ná HČ'!F35+'[7]Ná HČ'!F41+'[7]Ná HČ'!F45+'[7]Ná HČ'!F46</f>
        <v>1836228</v>
      </c>
      <c r="F17" s="96">
        <f>'[7]Ná HČ'!G35+'[7]Ná HČ'!G41+'[7]Ná HČ'!G45+'[7]Ná HČ'!G46</f>
        <v>1859553</v>
      </c>
      <c r="G17" s="96">
        <f>'[7]Ná HČ'!H35+'[7]Ná HČ'!H41+'[7]Ná HČ'!H45+'[7]Ná HČ'!H46</f>
        <v>528977.67999999993</v>
      </c>
      <c r="H17" s="97">
        <f t="shared" ref="H17:H22" si="0">IF(F17=0,"-",G17/F17)</f>
        <v>0.28446496550515094</v>
      </c>
      <c r="I17" s="96">
        <f>'[7]Ná HČ'!I35+'[7]Ná HČ'!I41+'[7]Ná HČ'!I45+'[7]Ná HČ'!I46</f>
        <v>667173.9</v>
      </c>
      <c r="J17" s="18">
        <f>'[7]Ná DČ'!F28+'[7]Ná DČ'!F34+'[7]Ná DČ'!F38+'[7]Ná DČ'!F39</f>
        <v>71603</v>
      </c>
      <c r="K17" s="18">
        <f>'[7]Ná DČ'!G28+'[7]Ná DČ'!G34+'[7]Ná DČ'!G38+'[7]Ná DČ'!G39</f>
        <v>71603</v>
      </c>
      <c r="L17" s="18">
        <f>'[7]Ná DČ'!H28+'[7]Ná DČ'!H34+'[7]Ná DČ'!H38+'[7]Ná DČ'!H39</f>
        <v>1756</v>
      </c>
      <c r="M17" s="98">
        <f t="shared" ref="M17:M22" si="1">IF(K17=0,"-",L17/K17)</f>
        <v>2.4524112118207337E-2</v>
      </c>
      <c r="N17" s="18">
        <f>'[7]Ná DČ'!I28+'[7]Ná DČ'!I34+'[7]Ná DČ'!I38+'[7]Ná DČ'!I39</f>
        <v>59253</v>
      </c>
    </row>
    <row r="18" spans="1:14" ht="15.75" customHeight="1" x14ac:dyDescent="0.25">
      <c r="A18" s="11" t="s">
        <v>16</v>
      </c>
      <c r="B18" s="11"/>
      <c r="C18" s="11"/>
      <c r="D18" s="17" t="s">
        <v>17</v>
      </c>
      <c r="E18" s="96">
        <f>'[7]Ná HČ'!F71+'[7]Ná HČ'!F78+'[7]Ná HČ'!F81+'[7]Ná HČ'!F82+'[7]Ná HČ'!F87</f>
        <v>472346</v>
      </c>
      <c r="F18" s="96">
        <f>'[7]Ná HČ'!G71+'[7]Ná HČ'!G78+'[7]Ná HČ'!G81+'[7]Ná HČ'!G82+'[7]Ná HČ'!G87</f>
        <v>480106.4</v>
      </c>
      <c r="G18" s="96">
        <f>'[7]Ná HČ'!H71+'[7]Ná HČ'!H78+'[7]Ná HČ'!H81+'[7]Ná HČ'!H82+'[7]Ná HČ'!H87</f>
        <v>271275.7</v>
      </c>
      <c r="H18" s="97">
        <f t="shared" si="0"/>
        <v>0.56503245947148384</v>
      </c>
      <c r="I18" s="96">
        <f>'[7]Ná HČ'!I71+'[7]Ná HČ'!I78+'[7]Ná HČ'!I81+'[7]Ná HČ'!I82+'[7]Ná HČ'!I87</f>
        <v>208524.1</v>
      </c>
      <c r="J18" s="18">
        <f>'[7]Ná DČ'!F63+'[7]Ná DČ'!F68+'[7]Ná DČ'!F71+'[7]Ná DČ'!F72+'[7]Ná DČ'!F77</f>
        <v>2007</v>
      </c>
      <c r="K18" s="18">
        <f>'[7]Ná DČ'!G63+'[7]Ná DČ'!G68+'[7]Ná DČ'!G71+'[7]Ná DČ'!G72+'[7]Ná DČ'!G77</f>
        <v>4167</v>
      </c>
      <c r="L18" s="18">
        <f>'[7]Ná DČ'!H63+'[7]Ná DČ'!H68+'[7]Ná DČ'!H71+'[7]Ná DČ'!H72+'[7]Ná DČ'!H77</f>
        <v>2458.3099999999995</v>
      </c>
      <c r="M18" s="98">
        <f t="shared" si="1"/>
        <v>0.58994720422366198</v>
      </c>
      <c r="N18" s="18">
        <f>'[7]Ná DČ'!I63+'[7]Ná DČ'!I68+'[7]Ná DČ'!I71+'[7]Ná DČ'!I72+'[7]Ná DČ'!I77</f>
        <v>1235.51</v>
      </c>
    </row>
    <row r="19" spans="1:14" ht="15.75" customHeight="1" x14ac:dyDescent="0.25">
      <c r="A19" s="11" t="s">
        <v>18</v>
      </c>
      <c r="B19" s="11"/>
      <c r="C19" s="11"/>
      <c r="D19" s="19">
        <v>551</v>
      </c>
      <c r="E19" s="96">
        <f>'[7]Ná HČ'!F104</f>
        <v>644350</v>
      </c>
      <c r="F19" s="96">
        <f>'[7]Ná HČ'!G104</f>
        <v>644350</v>
      </c>
      <c r="G19" s="96">
        <f>'[7]Ná HČ'!H104</f>
        <v>321290</v>
      </c>
      <c r="H19" s="97">
        <f t="shared" si="0"/>
        <v>0.49862652285248699</v>
      </c>
      <c r="I19" s="96">
        <f>'[7]Ná HČ'!I104</f>
        <v>316741</v>
      </c>
      <c r="J19" s="18">
        <f>'[7]Ná DČ'!F94</f>
        <v>7778</v>
      </c>
      <c r="K19" s="18">
        <f>'[7]Ná DČ'!G94</f>
        <v>7778</v>
      </c>
      <c r="L19" s="18">
        <f>'[7]Ná DČ'!H94</f>
        <v>4774</v>
      </c>
      <c r="M19" s="98">
        <f t="shared" si="1"/>
        <v>0.61378246335818976</v>
      </c>
      <c r="N19" s="18">
        <f>'[7]Ná DČ'!I94</f>
        <v>4061</v>
      </c>
    </row>
    <row r="20" spans="1:14" ht="15.75" customHeight="1" x14ac:dyDescent="0.25">
      <c r="A20" s="20" t="s">
        <v>19</v>
      </c>
      <c r="B20" s="20"/>
      <c r="C20" s="11"/>
      <c r="D20" s="133" t="s">
        <v>20</v>
      </c>
      <c r="E20" s="134">
        <f>'[7]Ná HČ'!F88+'[7]Ná HČ'!F92+'[7]Ná HČ'!F93+'[7]Ná HČ'!F94+'[7]Ná HČ'!F95+'[7]Ná HČ'!F96+'[7]Ná HČ'!F97+'[7]Ná HČ'!F98+'[7]Ná HČ'!F107+'[7]Ná HČ'!F108+'[7]Ná HČ'!F119+'[7]Ná HČ'!F120+'[7]Ná HČ'!F123+'[7]Ná HČ'!F124+'[7]Ná HČ'!F125</f>
        <v>63444</v>
      </c>
      <c r="F20" s="134">
        <f>'[7]Ná HČ'!G88+'[7]Ná HČ'!G92+'[7]Ná HČ'!G93+'[7]Ná HČ'!G94+'[7]Ná HČ'!G95+'[7]Ná HČ'!G96+'[7]Ná HČ'!G97+'[7]Ná HČ'!G98+'[7]Ná HČ'!G107+'[7]Ná HČ'!G108+'[7]Ná HČ'!G119+'[7]Ná HČ'!G120+'[7]Ná HČ'!G123+'[7]Ná HČ'!G124+'[7]Ná HČ'!G125</f>
        <v>63675</v>
      </c>
      <c r="G20" s="134">
        <f>'[7]Ná HČ'!H88+'[7]Ná HČ'!H92+'[7]Ná HČ'!H93+'[7]Ná HČ'!H94+'[7]Ná HČ'!H95+'[7]Ná HČ'!H96+'[7]Ná HČ'!H97+'[7]Ná HČ'!H98+'[7]Ná HČ'!H107+'[7]Ná HČ'!H108+'[7]Ná HČ'!H119+'[7]Ná HČ'!H120+'[7]Ná HČ'!H123+'[7]Ná HČ'!H124+'[7]Ná HČ'!H125</f>
        <v>26334.07</v>
      </c>
      <c r="H20" s="97">
        <f t="shared" si="0"/>
        <v>0.41357000392618765</v>
      </c>
      <c r="I20" s="134">
        <f>'[7]Ná HČ'!I88+'[7]Ná HČ'!I92+'[7]Ná HČ'!I93+'[7]Ná HČ'!I94+'[7]Ná HČ'!I95+'[7]Ná HČ'!I96+'[7]Ná HČ'!I97+'[7]Ná HČ'!I98+'[7]Ná HČ'!I107+'[7]Ná HČ'!I108+'[7]Ná HČ'!I119+'[7]Ná HČ'!I120+'[7]Ná HČ'!I123+'[7]Ná HČ'!I124+'[7]Ná HČ'!I125</f>
        <v>79617</v>
      </c>
      <c r="J20" s="129">
        <f>'[7]Ná DČ'!F78+'[7]Ná DČ'!F82+'[7]Ná DČ'!F83+'[7]Ná DČ'!F84+'[7]Ná DČ'!F85+'[7]Ná DČ'!F86+'[7]Ná DČ'!F87+'[7]Ná DČ'!F88+'[7]Ná DČ'!F97+'[7]Ná DČ'!F98+'[7]Ná DČ'!F109+'[7]Ná DČ'!F110+'[7]Ná DČ'!F113+'[7]Ná DČ'!F114</f>
        <v>0</v>
      </c>
      <c r="K20" s="129">
        <f>'[7]Ná DČ'!G78+'[7]Ná DČ'!G82+'[7]Ná DČ'!G83+'[7]Ná DČ'!G84+'[7]Ná DČ'!G85+'[7]Ná DČ'!G86+'[7]Ná DČ'!G87+'[7]Ná DČ'!G88+'[7]Ná DČ'!G97+'[7]Ná DČ'!G98+'[7]Ná DČ'!G109+'[7]Ná DČ'!G110+'[7]Ná DČ'!G113+'[7]Ná DČ'!G114</f>
        <v>0</v>
      </c>
      <c r="L20" s="129">
        <f>'[7]Ná DČ'!H78+'[7]Ná DČ'!H82+'[7]Ná DČ'!H83+'[7]Ná DČ'!H84+'[7]Ná DČ'!H85+'[7]Ná DČ'!H86+'[7]Ná DČ'!H87+'[7]Ná DČ'!H88+'[7]Ná DČ'!H97+'[7]Ná DČ'!H98+'[7]Ná DČ'!H109+'[7]Ná DČ'!H110+'[7]Ná DČ'!H113+'[7]Ná DČ'!H114</f>
        <v>0</v>
      </c>
      <c r="M20" s="130" t="str">
        <f t="shared" si="1"/>
        <v>-</v>
      </c>
      <c r="N20" s="131">
        <f>'[7]Ná DČ'!I78+'[7]Ná DČ'!I82+'[7]Ná DČ'!I83+'[7]Ná DČ'!I84+'[7]Ná DČ'!I85+'[7]Ná DČ'!I86+'[7]Ná DČ'!I87+'[7]Ná DČ'!I88+'[7]Ná DČ'!I97+'[7]Ná DČ'!I98+'[7]Ná DČ'!I109+'[7]Ná DČ'!I110+'[7]Ná DČ'!I113+'[7]Ná DČ'!I114</f>
        <v>0</v>
      </c>
    </row>
    <row r="21" spans="1:14" ht="15.75" customHeight="1" x14ac:dyDescent="0.25">
      <c r="A21" s="20"/>
      <c r="B21" s="12"/>
      <c r="C21" s="12"/>
      <c r="D21" s="133"/>
      <c r="E21" s="134"/>
      <c r="F21" s="134"/>
      <c r="G21" s="134"/>
      <c r="H21" s="97" t="str">
        <f t="shared" si="0"/>
        <v>-</v>
      </c>
      <c r="I21" s="135"/>
      <c r="J21" s="129"/>
      <c r="K21" s="129"/>
      <c r="L21" s="129"/>
      <c r="M21" s="130" t="str">
        <f t="shared" si="1"/>
        <v>-</v>
      </c>
      <c r="N21" s="132"/>
    </row>
    <row r="22" spans="1:14" ht="15.75" customHeight="1" x14ac:dyDescent="0.25">
      <c r="A22" s="13" t="s">
        <v>21</v>
      </c>
      <c r="B22" s="11"/>
      <c r="C22" s="11"/>
      <c r="D22" s="11"/>
      <c r="E22" s="96">
        <f>SUM(E16:E21)</f>
        <v>6414368</v>
      </c>
      <c r="F22" s="96">
        <f>SUM(F16:F21)</f>
        <v>6482334.4000000004</v>
      </c>
      <c r="G22" s="96">
        <f>SUM(G16:G21)</f>
        <v>2649217.5299999998</v>
      </c>
      <c r="H22" s="97">
        <f t="shared" si="0"/>
        <v>0.40868263908137781</v>
      </c>
      <c r="I22" s="96">
        <f>SUM(I16:I21)</f>
        <v>3159375.8600000003</v>
      </c>
      <c r="J22" s="18">
        <f>SUM(J16:J21)</f>
        <v>106297</v>
      </c>
      <c r="K22" s="18">
        <f>SUM(K16:K21)</f>
        <v>114457</v>
      </c>
      <c r="L22" s="18">
        <f>SUM(L16:L21)</f>
        <v>27068.309999999998</v>
      </c>
      <c r="M22" s="98">
        <f t="shared" si="1"/>
        <v>0.23649326821426386</v>
      </c>
      <c r="N22" s="18">
        <f>SUM(N16:N20)</f>
        <v>79507.509999999995</v>
      </c>
    </row>
    <row r="23" spans="1:14" ht="15.75" customHeight="1" x14ac:dyDescent="0.25">
      <c r="A23" s="14" t="s">
        <v>22</v>
      </c>
      <c r="B23" s="12"/>
      <c r="C23" s="12"/>
      <c r="D23" s="12"/>
      <c r="E23" s="21"/>
      <c r="F23" s="13"/>
      <c r="G23" s="22"/>
      <c r="H23" s="99"/>
      <c r="I23" s="22"/>
      <c r="J23" s="21"/>
      <c r="K23" s="21"/>
      <c r="L23" s="23"/>
      <c r="M23" s="100"/>
    </row>
    <row r="24" spans="1:14" ht="15.75" customHeight="1" x14ac:dyDescent="0.25">
      <c r="A24" s="11" t="s">
        <v>23</v>
      </c>
      <c r="B24" s="11"/>
      <c r="C24" s="11"/>
      <c r="D24" s="19" t="s">
        <v>24</v>
      </c>
      <c r="E24" s="101">
        <f>'[7]Vý HČ'!F7+'[7]Vý HČ'!F8+'[7]Vý HČ'!F19+'[7]Vý HČ'!F24+'[7]Vý HČ'!F25+'[7]Vý HČ'!F26</f>
        <v>1026880</v>
      </c>
      <c r="F24" s="96">
        <f>'[7]Vý HČ'!G7+'[7]Vý HČ'!G8+'[7]Vý HČ'!G19+'[7]Vý HČ'!G24+'[7]Vý HČ'!G25+'[7]Vý HČ'!G26</f>
        <v>1027580</v>
      </c>
      <c r="G24" s="96">
        <f>'[7]Vý HČ'!H7+'[7]Vý HČ'!H8+'[7]Vý HČ'!H19+'[7]Vý HČ'!H24+'[7]Vý HČ'!H25+'[7]Vý HČ'!H26</f>
        <v>482544</v>
      </c>
      <c r="H24" s="97">
        <f>IF(F24=0,"-",G24/F24)</f>
        <v>0.46959263512329941</v>
      </c>
      <c r="I24" s="96">
        <f>'[7]Vý HČ'!I7+'[7]Vý HČ'!I8+'[7]Vý HČ'!I19+'[7]Vý HČ'!I24+'[7]Vý HČ'!I25+'[7]Vý HČ'!I26</f>
        <v>499032</v>
      </c>
      <c r="J24" s="18">
        <f>'[7]Vý DČ'!F7+'[7]Vý DČ'!F8+'[7]Vý DČ'!F18+'[7]Vý DČ'!F23+'[7]Vý DČ'!F24+'[7]Vý DČ'!F25</f>
        <v>156541</v>
      </c>
      <c r="K24" s="18">
        <f>'[7]Vý DČ'!G7+'[7]Vý DČ'!G8+'[7]Vý DČ'!G18+'[7]Vý DČ'!G23+'[7]Vý DČ'!G24+'[7]Vý DČ'!G25</f>
        <v>164701</v>
      </c>
      <c r="L24" s="18">
        <f>'[7]Vý DČ'!H7+'[7]Vý DČ'!H8+'[7]Vý DČ'!H18+'[7]Vý DČ'!H23+'[7]Vý DČ'!H24+'[7]Vý DČ'!H25</f>
        <v>60946</v>
      </c>
      <c r="M24" s="98">
        <f>IF(K24=0,"-",L24/K24)</f>
        <v>0.37004025476469482</v>
      </c>
      <c r="N24" s="18">
        <f>'[7]Vý DČ'!I7+'[7]Vý DČ'!I8+'[7]Vý DČ'!I18+'[7]Vý DČ'!I23+'[7]Vý DČ'!I24+'[7]Vý DČ'!I25</f>
        <v>109826</v>
      </c>
    </row>
    <row r="25" spans="1:14" ht="15.75" customHeight="1" x14ac:dyDescent="0.25">
      <c r="A25" s="11" t="s">
        <v>25</v>
      </c>
      <c r="B25" s="11"/>
      <c r="C25" s="11"/>
      <c r="D25" s="19" t="s">
        <v>26</v>
      </c>
      <c r="E25" s="101">
        <f>'[7]Vý HČ'!F45</f>
        <v>5384888</v>
      </c>
      <c r="F25" s="96">
        <f>'[7]Vý HČ'!G45</f>
        <v>5439288</v>
      </c>
      <c r="G25" s="96">
        <f>'[7]Vý HČ'!H45</f>
        <v>2718572.5</v>
      </c>
      <c r="H25" s="97">
        <f>IF(F25=0,"-",G25/F25)</f>
        <v>0.49980300730536792</v>
      </c>
      <c r="I25" s="96">
        <f>'[7]Vý HČ'!I45</f>
        <v>2729516</v>
      </c>
      <c r="J25" s="18">
        <f>'[7]Vý DČ'!F40</f>
        <v>0</v>
      </c>
      <c r="K25" s="18">
        <f>'[7]Vý DČ'!G40</f>
        <v>0</v>
      </c>
      <c r="L25" s="18">
        <f>'[7]Vý DČ'!H40</f>
        <v>0</v>
      </c>
      <c r="M25" s="98" t="str">
        <f>IF(K25=0,"-",L25/K25)</f>
        <v>-</v>
      </c>
      <c r="N25" s="18">
        <f>'[7]Vý DČ'!I40</f>
        <v>0</v>
      </c>
    </row>
    <row r="26" spans="1:14" ht="15.75" customHeight="1" x14ac:dyDescent="0.25">
      <c r="A26" s="11"/>
      <c r="B26" s="11"/>
      <c r="C26" s="11"/>
      <c r="D26" s="19" t="s">
        <v>27</v>
      </c>
      <c r="E26" s="96">
        <f>'[7]Vý HČ'!F51</f>
        <v>0</v>
      </c>
      <c r="F26" s="96">
        <f>'[7]Vý HČ'!G51</f>
        <v>0</v>
      </c>
      <c r="G26" s="96">
        <f>'[7]Vý HČ'!H51</f>
        <v>0</v>
      </c>
      <c r="H26" s="97" t="str">
        <f>IF(F26=0,"-",G26/F26)</f>
        <v>-</v>
      </c>
      <c r="I26" s="96">
        <f>'[7]Vý HČ'!I51</f>
        <v>0</v>
      </c>
      <c r="J26" s="18">
        <f>'[7]Vý DČ'!F46</f>
        <v>0</v>
      </c>
      <c r="K26" s="18">
        <f>'[7]Vý DČ'!G46</f>
        <v>0</v>
      </c>
      <c r="L26" s="18">
        <f>'[7]Vý DČ'!H46</f>
        <v>0</v>
      </c>
      <c r="M26" s="98" t="str">
        <f>IF(K26=0,"-",L26/K26)</f>
        <v>-</v>
      </c>
      <c r="N26" s="18">
        <f>'[7]Vý DČ'!I46</f>
        <v>0</v>
      </c>
    </row>
    <row r="27" spans="1:14" ht="15.75" customHeight="1" x14ac:dyDescent="0.25">
      <c r="A27" s="11" t="s">
        <v>28</v>
      </c>
      <c r="B27" s="11"/>
      <c r="C27" s="11"/>
      <c r="D27" s="17" t="s">
        <v>29</v>
      </c>
      <c r="E27" s="96">
        <f>'[7]Vý HČ'!F27+'[7]Vý HČ'!F28+'[7]Vý HČ'!F29+'[7]Vý HČ'!F30+'[7]Vý HČ'!F31+'[7]Vý HČ'!F37+'[7]Vý HČ'!F44</f>
        <v>2600</v>
      </c>
      <c r="F27" s="96">
        <f>'[7]Vý HČ'!G27+'[7]Vý HČ'!G28+'[7]Vý HČ'!G29+'[7]Vý HČ'!G30+'[7]Vý HČ'!G31+'[7]Vý HČ'!G37+'[7]Vý HČ'!G44</f>
        <v>15466.4</v>
      </c>
      <c r="G27" s="96">
        <f>'[7]Vý HČ'!H27+'[7]Vý HČ'!H28+'[7]Vý HČ'!H29+'[7]Vý HČ'!H30+'[7]Vý HČ'!H31+'[7]Vý HČ'!H37+'[7]Vý HČ'!H44</f>
        <v>15321.82</v>
      </c>
      <c r="H27" s="97">
        <f>IF(F27=0,"-",G27/F27)</f>
        <v>0.99065199399989656</v>
      </c>
      <c r="I27" s="96">
        <f>'[7]Vý HČ'!I27+'[7]Vý HČ'!I28+'[7]Vý HČ'!I29+'[7]Vý HČ'!I30+'[7]Vý HČ'!I31+'[7]Vý HČ'!I37+'[7]Vý HČ'!I44</f>
        <v>39375.599999999999</v>
      </c>
      <c r="J27" s="18">
        <f>'[7]Vý DČ'!F26+'[7]Vý DČ'!F27+'[7]Vý DČ'!F28+'[7]Vý DČ'!F29+'[7]Vý DČ'!F30+'[7]Vý DČ'!F36+'[7]Vý DČ'!F39</f>
        <v>0</v>
      </c>
      <c r="K27" s="18">
        <f>'[7]Vý DČ'!G26+'[7]Vý DČ'!G27+'[7]Vý DČ'!G28+'[7]Vý DČ'!G29+'[7]Vý DČ'!G30+'[7]Vý DČ'!G36+'[7]Vý DČ'!G39</f>
        <v>0</v>
      </c>
      <c r="L27" s="18">
        <f>'[7]Vý DČ'!H26+'[7]Vý DČ'!H27+'[7]Vý DČ'!H28+'[7]Vý DČ'!H29+'[7]Vý DČ'!H30+'[7]Vý DČ'!H36+'[7]Vý DČ'!H39</f>
        <v>0</v>
      </c>
      <c r="M27" s="98" t="str">
        <f>IF(K27=0,"-",L27/K27)</f>
        <v>-</v>
      </c>
      <c r="N27" s="18">
        <f>'[7]Vý DČ'!I26+'[7]Vý DČ'!I27+'[7]Vý DČ'!I28+'[7]Vý DČ'!I29+'[7]Vý DČ'!I30+'[7]Vý DČ'!I36+'[7]Vý DČ'!I39</f>
        <v>0</v>
      </c>
    </row>
    <row r="28" spans="1:14" ht="15.75" customHeight="1" x14ac:dyDescent="0.25">
      <c r="A28" s="13" t="s">
        <v>21</v>
      </c>
      <c r="B28" s="12"/>
      <c r="C28" s="12"/>
      <c r="D28" s="12"/>
      <c r="E28" s="96">
        <f>E24+E25+E27</f>
        <v>6414368</v>
      </c>
      <c r="F28" s="96">
        <f>F24+F25+F27</f>
        <v>6482334.4000000004</v>
      </c>
      <c r="G28" s="96">
        <f>G24+G25+G27</f>
        <v>3216438.32</v>
      </c>
      <c r="H28" s="97">
        <f>IF(F28=0,"-",G28/F28)</f>
        <v>0.49618518908867149</v>
      </c>
      <c r="I28" s="96">
        <f>I24+I25+I27</f>
        <v>3267923.6</v>
      </c>
      <c r="J28" s="18">
        <f>J24+J25+J27</f>
        <v>156541</v>
      </c>
      <c r="K28" s="18">
        <f>K24+K25+K27</f>
        <v>164701</v>
      </c>
      <c r="L28" s="18">
        <f>L24+L25+L27</f>
        <v>60946</v>
      </c>
      <c r="M28" s="98">
        <f>IF(K28=0,"-",L28/K28)</f>
        <v>0.37004025476469482</v>
      </c>
      <c r="N28" s="18">
        <f>N24+N25+N27</f>
        <v>109826</v>
      </c>
    </row>
    <row r="29" spans="1:14" ht="15.75" customHeight="1" x14ac:dyDescent="0.25">
      <c r="A29" s="13"/>
      <c r="B29" s="12"/>
      <c r="C29" s="12"/>
      <c r="D29" s="12"/>
      <c r="E29" s="12"/>
      <c r="F29" s="12"/>
      <c r="G29" s="12"/>
      <c r="H29" s="99"/>
      <c r="I29" s="12"/>
      <c r="J29" s="24"/>
      <c r="K29" s="24"/>
      <c r="L29" s="24"/>
      <c r="M29" s="102"/>
    </row>
    <row r="30" spans="1:14" ht="15.75" customHeight="1" x14ac:dyDescent="0.25">
      <c r="A30" s="14" t="s">
        <v>40</v>
      </c>
      <c r="B30" s="12"/>
      <c r="C30" s="12"/>
      <c r="D30" s="12"/>
      <c r="E30" s="96">
        <f>E28-E22</f>
        <v>0</v>
      </c>
      <c r="F30" s="96">
        <f t="shared" ref="F30:N30" si="2">F28-F22</f>
        <v>0</v>
      </c>
      <c r="G30" s="96">
        <f t="shared" si="2"/>
        <v>567220.79</v>
      </c>
      <c r="H30" s="97" t="str">
        <f>IF(F30=0,"-",G30/F30)</f>
        <v>-</v>
      </c>
      <c r="I30" s="96">
        <f t="shared" si="2"/>
        <v>108547.73999999976</v>
      </c>
      <c r="J30" s="18">
        <f t="shared" si="2"/>
        <v>50244</v>
      </c>
      <c r="K30" s="18">
        <f t="shared" si="2"/>
        <v>50244</v>
      </c>
      <c r="L30" s="18">
        <f t="shared" si="2"/>
        <v>33877.69</v>
      </c>
      <c r="M30" s="98">
        <f>IF(K30=0,"-",L30/K30)</f>
        <v>0.67426339463418528</v>
      </c>
      <c r="N30" s="18">
        <f t="shared" si="2"/>
        <v>30318.490000000005</v>
      </c>
    </row>
    <row r="31" spans="1:14" ht="15.75" customHeight="1" x14ac:dyDescent="0.25">
      <c r="A31" s="13"/>
      <c r="B31" s="12"/>
      <c r="C31" s="12"/>
      <c r="D31" s="12"/>
      <c r="E31" s="12"/>
      <c r="F31" s="12"/>
      <c r="G31" s="12"/>
      <c r="H31" s="12"/>
      <c r="I31" s="12"/>
      <c r="J31" s="24"/>
      <c r="K31" s="24"/>
      <c r="L31" s="24"/>
      <c r="M31" s="24"/>
    </row>
    <row r="32" spans="1:14" ht="15.75" customHeight="1" x14ac:dyDescent="0.25">
      <c r="A32" s="17"/>
      <c r="B32" s="12"/>
      <c r="C32" s="12"/>
      <c r="D32" s="25"/>
      <c r="E32" s="25"/>
      <c r="F32" s="11"/>
      <c r="G32" s="26"/>
      <c r="H32" s="26"/>
      <c r="I32" s="26"/>
      <c r="J32" s="11"/>
      <c r="K32" s="11"/>
      <c r="L32" s="11"/>
      <c r="M32" s="11"/>
    </row>
  </sheetData>
  <mergeCells count="21">
    <mergeCell ref="E10:I10"/>
    <mergeCell ref="D20:D21"/>
    <mergeCell ref="E20:E21"/>
    <mergeCell ref="F20:F21"/>
    <mergeCell ref="E6:G6"/>
    <mergeCell ref="E7:M7"/>
    <mergeCell ref="J8:K8"/>
    <mergeCell ref="L8:N8"/>
    <mergeCell ref="J10:N10"/>
    <mergeCell ref="M20:M21"/>
    <mergeCell ref="N20:N21"/>
    <mergeCell ref="G20:G21"/>
    <mergeCell ref="I20:I21"/>
    <mergeCell ref="J20:J21"/>
    <mergeCell ref="K20:K21"/>
    <mergeCell ref="L20:L21"/>
    <mergeCell ref="A2:D2"/>
    <mergeCell ref="E2:M2"/>
    <mergeCell ref="E3:M3"/>
    <mergeCell ref="E4:K4"/>
    <mergeCell ref="E5:M5"/>
  </mergeCells>
  <conditionalFormatting sqref="J29 J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0" firstPageNumber="13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workbookViewId="0">
      <selection activeCell="U29" sqref="U2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140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140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140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140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140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140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140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140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140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140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140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140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140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140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140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140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140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140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140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140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140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140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140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140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140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140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140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140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140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140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140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140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140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140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140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140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140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140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140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140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140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140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140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140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140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140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140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140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140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140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140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140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140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140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140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140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140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140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140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140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140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140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140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140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1" t="s">
        <v>1</v>
      </c>
      <c r="B1" s="2"/>
      <c r="C1" s="2"/>
      <c r="D1" s="2"/>
      <c r="E1" s="3"/>
      <c r="F1" s="3"/>
      <c r="G1" s="3"/>
      <c r="H1" s="3"/>
      <c r="I1" s="3"/>
      <c r="J1" s="3"/>
      <c r="K1" s="3"/>
      <c r="L1" s="4"/>
      <c r="M1" s="4"/>
      <c r="N1" t="s">
        <v>30</v>
      </c>
    </row>
    <row r="2" spans="1:14" ht="15.75" customHeight="1" x14ac:dyDescent="0.25">
      <c r="A2" s="136" t="s">
        <v>2</v>
      </c>
      <c r="B2" s="136"/>
      <c r="C2" s="136"/>
      <c r="D2" s="136"/>
      <c r="E2" s="137" t="str">
        <f>[8]Úvod.str!C3</f>
        <v>Základní škola a mateřská škola Jana Železného Prostějov</v>
      </c>
      <c r="F2" s="138"/>
      <c r="G2" s="138"/>
      <c r="H2" s="138"/>
      <c r="I2" s="138"/>
      <c r="J2" s="138"/>
      <c r="K2" s="138"/>
      <c r="L2" s="138"/>
      <c r="M2" s="138"/>
    </row>
    <row r="3" spans="1:14" ht="15.75" customHeight="1" x14ac:dyDescent="0.25">
      <c r="A3" s="46"/>
      <c r="B3" s="46"/>
      <c r="C3" s="46"/>
      <c r="D3" s="46"/>
      <c r="E3" s="139"/>
      <c r="F3" s="139"/>
      <c r="G3" s="139"/>
      <c r="H3" s="139"/>
      <c r="I3" s="139"/>
      <c r="J3" s="139"/>
      <c r="K3" s="139"/>
      <c r="L3" s="139"/>
      <c r="M3" s="139"/>
    </row>
    <row r="4" spans="1:14" ht="15.75" customHeight="1" x14ac:dyDescent="0.25">
      <c r="A4" s="5" t="s">
        <v>3</v>
      </c>
      <c r="B4" s="3"/>
      <c r="C4" s="3"/>
      <c r="D4" s="3"/>
      <c r="E4" s="140" t="str">
        <f>[8]Úvod.str!C4</f>
        <v>sídliště Svobody 3578/79</v>
      </c>
      <c r="F4" s="140"/>
      <c r="G4" s="140"/>
      <c r="H4" s="140"/>
      <c r="I4" s="140"/>
      <c r="J4" s="140"/>
      <c r="K4" s="140"/>
      <c r="L4" s="6"/>
      <c r="M4" s="3"/>
    </row>
    <row r="5" spans="1:14" ht="15.75" customHeight="1" x14ac:dyDescent="0.25">
      <c r="A5" s="5"/>
      <c r="B5" s="3"/>
      <c r="C5" s="3"/>
      <c r="D5" s="3"/>
      <c r="E5" s="139"/>
      <c r="F5" s="139"/>
      <c r="G5" s="139"/>
      <c r="H5" s="139"/>
      <c r="I5" s="139"/>
      <c r="J5" s="139"/>
      <c r="K5" s="139"/>
      <c r="L5" s="139"/>
      <c r="M5" s="139"/>
    </row>
    <row r="6" spans="1:14" ht="15.75" customHeight="1" x14ac:dyDescent="0.25">
      <c r="A6" s="5" t="s">
        <v>4</v>
      </c>
      <c r="B6" s="3"/>
      <c r="C6" s="3"/>
      <c r="D6" s="3"/>
      <c r="E6" s="140">
        <f>[8]Úvod.str!C5</f>
        <v>47922770</v>
      </c>
      <c r="F6" s="140"/>
      <c r="G6" s="140"/>
      <c r="H6" s="47"/>
      <c r="I6" s="47"/>
      <c r="J6" s="7"/>
      <c r="K6" s="47"/>
      <c r="L6" s="6"/>
      <c r="M6" s="3"/>
    </row>
    <row r="7" spans="1:14" ht="15.75" customHeight="1" x14ac:dyDescent="0.25">
      <c r="A7" s="5"/>
      <c r="B7" s="3"/>
      <c r="C7" s="3"/>
      <c r="D7" s="3"/>
      <c r="E7" s="139"/>
      <c r="F7" s="139"/>
      <c r="G7" s="139"/>
      <c r="H7" s="139"/>
      <c r="I7" s="139"/>
      <c r="J7" s="139"/>
      <c r="K7" s="139"/>
      <c r="L7" s="139"/>
      <c r="M7" s="139"/>
    </row>
    <row r="8" spans="1:14" ht="15.75" customHeight="1" x14ac:dyDescent="0.25">
      <c r="A8" s="3"/>
      <c r="B8" s="3"/>
      <c r="C8" s="3"/>
      <c r="D8" s="3"/>
      <c r="E8" s="3"/>
      <c r="F8" s="3"/>
      <c r="G8" s="3"/>
      <c r="H8" s="3"/>
      <c r="I8" s="3"/>
      <c r="J8" s="141"/>
      <c r="K8" s="141"/>
      <c r="L8" s="142" t="s">
        <v>5</v>
      </c>
      <c r="M8" s="143"/>
      <c r="N8" s="143"/>
    </row>
    <row r="9" spans="1:14" ht="15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93"/>
      <c r="K9" s="93"/>
      <c r="L9" s="3"/>
      <c r="M9" s="3"/>
    </row>
    <row r="10" spans="1:14" ht="15.75" customHeight="1" x14ac:dyDescent="0.25">
      <c r="A10" s="3"/>
      <c r="B10" s="3"/>
      <c r="C10" s="3"/>
      <c r="D10" s="3"/>
      <c r="E10" s="144" t="s">
        <v>31</v>
      </c>
      <c r="F10" s="145"/>
      <c r="G10" s="145"/>
      <c r="H10" s="145"/>
      <c r="I10" s="145"/>
      <c r="J10" s="146" t="s">
        <v>32</v>
      </c>
      <c r="K10" s="147"/>
      <c r="L10" s="147"/>
      <c r="M10" s="147"/>
      <c r="N10" s="147"/>
    </row>
    <row r="11" spans="1:14" ht="15.75" customHeight="1" x14ac:dyDescent="0.25">
      <c r="A11" s="6" t="s">
        <v>33</v>
      </c>
      <c r="B11" s="3"/>
      <c r="C11" s="3"/>
      <c r="D11" s="3"/>
      <c r="E11" s="8" t="s">
        <v>6</v>
      </c>
      <c r="F11" s="8" t="s">
        <v>7</v>
      </c>
      <c r="G11" s="9" t="s">
        <v>0</v>
      </c>
      <c r="H11" s="10" t="s">
        <v>34</v>
      </c>
      <c r="I11" s="10" t="s">
        <v>35</v>
      </c>
      <c r="J11" s="94" t="s">
        <v>6</v>
      </c>
      <c r="K11" s="94" t="s">
        <v>7</v>
      </c>
      <c r="L11" s="94" t="s">
        <v>0</v>
      </c>
      <c r="M11" s="10" t="s">
        <v>34</v>
      </c>
      <c r="N11" s="94" t="s">
        <v>35</v>
      </c>
    </row>
    <row r="12" spans="1:14" ht="15.75" customHeight="1" x14ac:dyDescent="0.25">
      <c r="A12" s="11"/>
      <c r="B12" s="11"/>
      <c r="C12" s="11"/>
      <c r="D12" s="11"/>
      <c r="E12" s="8" t="s">
        <v>8</v>
      </c>
      <c r="F12" s="8" t="s">
        <v>8</v>
      </c>
      <c r="G12" s="9" t="s">
        <v>9</v>
      </c>
      <c r="H12" s="10" t="s">
        <v>36</v>
      </c>
      <c r="I12" s="10" t="s">
        <v>37</v>
      </c>
      <c r="J12" s="94" t="s">
        <v>8</v>
      </c>
      <c r="K12" s="94" t="s">
        <v>8</v>
      </c>
      <c r="L12" s="94" t="s">
        <v>9</v>
      </c>
      <c r="M12" s="10" t="s">
        <v>36</v>
      </c>
      <c r="N12" s="94" t="s">
        <v>37</v>
      </c>
    </row>
    <row r="13" spans="1:14" ht="15.75" customHeight="1" x14ac:dyDescent="0.25">
      <c r="A13" s="11"/>
      <c r="B13" s="11"/>
      <c r="C13" s="11"/>
      <c r="D13" s="11"/>
      <c r="E13" s="8" t="s">
        <v>10</v>
      </c>
      <c r="F13" s="8" t="s">
        <v>10</v>
      </c>
      <c r="G13" s="4"/>
      <c r="H13" s="95" t="s">
        <v>38</v>
      </c>
      <c r="I13" s="95" t="s">
        <v>39</v>
      </c>
      <c r="J13" s="94" t="s">
        <v>10</v>
      </c>
      <c r="K13" s="94" t="s">
        <v>10</v>
      </c>
      <c r="L13" s="94"/>
      <c r="M13" s="95" t="s">
        <v>38</v>
      </c>
      <c r="N13" s="94" t="s">
        <v>39</v>
      </c>
    </row>
    <row r="14" spans="1:14" ht="15.75" customHeight="1" x14ac:dyDescent="0.25">
      <c r="A14" s="12"/>
      <c r="B14" s="12"/>
      <c r="C14" s="3"/>
      <c r="D14" s="12"/>
      <c r="E14" s="13"/>
      <c r="F14" s="13"/>
      <c r="G14" s="11"/>
      <c r="H14" s="11"/>
      <c r="I14" s="11"/>
      <c r="J14" s="11"/>
      <c r="K14" s="11"/>
      <c r="L14" s="3"/>
      <c r="M14" s="48"/>
    </row>
    <row r="15" spans="1:14" ht="15.75" customHeight="1" x14ac:dyDescent="0.25">
      <c r="A15" s="14" t="s">
        <v>11</v>
      </c>
      <c r="B15" s="14"/>
      <c r="C15" s="2"/>
      <c r="D15" s="12"/>
      <c r="E15" s="13"/>
      <c r="F15" s="13"/>
      <c r="G15" s="11"/>
      <c r="H15" s="11"/>
      <c r="I15" s="11"/>
      <c r="J15" s="11"/>
      <c r="K15" s="11"/>
      <c r="L15" s="15"/>
      <c r="M15" s="16"/>
    </row>
    <row r="16" spans="1:14" ht="15.75" customHeight="1" x14ac:dyDescent="0.25">
      <c r="A16" s="11" t="s">
        <v>12</v>
      </c>
      <c r="B16" s="11"/>
      <c r="C16" s="11"/>
      <c r="D16" s="17" t="s">
        <v>13</v>
      </c>
      <c r="E16" s="96">
        <f>'[8]Ná HČ'!F7+'[8]Ná HČ'!F28+'[8]Ná HČ'!F34</f>
        <v>12381620</v>
      </c>
      <c r="F16" s="96">
        <f>'[8]Ná HČ'!G7+'[8]Ná HČ'!G28+'[8]Ná HČ'!G34</f>
        <v>12422620</v>
      </c>
      <c r="G16" s="96">
        <f>'[8]Ná HČ'!H7+'[8]Ná HČ'!H28+'[8]Ná HČ'!H34</f>
        <v>7160279.5300000012</v>
      </c>
      <c r="H16" s="97">
        <f>IF(F16=0,"-",G16/F16)</f>
        <v>0.57639044984069387</v>
      </c>
      <c r="I16" s="96">
        <f>'[8]Ná HČ'!I7+'[8]Ná HČ'!I28+'[8]Ná HČ'!I34</f>
        <v>7899461.0800000001</v>
      </c>
      <c r="J16" s="18">
        <f>'[8]Ná DČ'!F7+'[8]Ná DČ'!F21+'[8]Ná DČ'!F27</f>
        <v>116000</v>
      </c>
      <c r="K16" s="18">
        <f>'[8]Ná DČ'!G7+'[8]Ná DČ'!G21+'[8]Ná DČ'!G27</f>
        <v>166000</v>
      </c>
      <c r="L16" s="18">
        <f>'[8]Ná DČ'!H7+'[8]Ná DČ'!H21+'[8]Ná DČ'!H27</f>
        <v>146636.12</v>
      </c>
      <c r="M16" s="98">
        <f>IF(K16=0,"-",L16/K16)</f>
        <v>0.88335012048192774</v>
      </c>
      <c r="N16" s="18">
        <f>'[8]Ná DČ'!I7+'[8]Ná DČ'!I21+'[8]Ná DČ'!I27</f>
        <v>148360.85999999999</v>
      </c>
    </row>
    <row r="17" spans="1:14" ht="15.75" customHeight="1" x14ac:dyDescent="0.25">
      <c r="A17" s="11" t="s">
        <v>14</v>
      </c>
      <c r="B17" s="11"/>
      <c r="C17" s="11"/>
      <c r="D17" s="17" t="s">
        <v>15</v>
      </c>
      <c r="E17" s="96">
        <f>'[8]Ná HČ'!F35+'[8]Ná HČ'!F41+'[8]Ná HČ'!F45+'[8]Ná HČ'!F46</f>
        <v>2518400</v>
      </c>
      <c r="F17" s="96">
        <f>'[8]Ná HČ'!G35+'[8]Ná HČ'!G41+'[8]Ná HČ'!G45+'[8]Ná HČ'!G46</f>
        <v>4207900</v>
      </c>
      <c r="G17" s="96">
        <f>'[8]Ná HČ'!H35+'[8]Ná HČ'!H41+'[8]Ná HČ'!H45+'[8]Ná HČ'!H46</f>
        <v>973284.81</v>
      </c>
      <c r="H17" s="97">
        <f t="shared" ref="H17:H22" si="0">IF(F17=0,"-",G17/F17)</f>
        <v>0.23129941538534662</v>
      </c>
      <c r="I17" s="96">
        <f>'[8]Ná HČ'!I35+'[8]Ná HČ'!I41+'[8]Ná HČ'!I45+'[8]Ná HČ'!I46</f>
        <v>1373737.48</v>
      </c>
      <c r="J17" s="18">
        <f>'[8]Ná DČ'!F28+'[8]Ná DČ'!F34+'[8]Ná DČ'!F38+'[8]Ná DČ'!F39</f>
        <v>3000</v>
      </c>
      <c r="K17" s="18">
        <f>'[8]Ná DČ'!G28+'[8]Ná DČ'!G34+'[8]Ná DČ'!G38+'[8]Ná DČ'!G39</f>
        <v>3000</v>
      </c>
      <c r="L17" s="18">
        <f>'[8]Ná DČ'!H28+'[8]Ná DČ'!H34+'[8]Ná DČ'!H38+'[8]Ná DČ'!H39</f>
        <v>23351.97</v>
      </c>
      <c r="M17" s="98">
        <f t="shared" ref="M17:M22" si="1">IF(K17=0,"-",L17/K17)</f>
        <v>7.7839900000000002</v>
      </c>
      <c r="N17" s="18">
        <f>'[8]Ná DČ'!I28+'[8]Ná DČ'!I34+'[8]Ná DČ'!I38+'[8]Ná DČ'!I39</f>
        <v>25914.460000000003</v>
      </c>
    </row>
    <row r="18" spans="1:14" ht="15.75" customHeight="1" x14ac:dyDescent="0.25">
      <c r="A18" s="11" t="s">
        <v>16</v>
      </c>
      <c r="B18" s="11"/>
      <c r="C18" s="11"/>
      <c r="D18" s="17" t="s">
        <v>17</v>
      </c>
      <c r="E18" s="96">
        <f>'[8]Ná HČ'!F71+'[8]Ná HČ'!F78+'[8]Ná HČ'!F81+'[8]Ná HČ'!F82+'[8]Ná HČ'!F87</f>
        <v>931346</v>
      </c>
      <c r="F18" s="96">
        <f>'[8]Ná HČ'!G71+'[8]Ná HČ'!G78+'[8]Ná HČ'!G81+'[8]Ná HČ'!G82+'[8]Ná HČ'!G87</f>
        <v>949446</v>
      </c>
      <c r="G18" s="96">
        <f>'[8]Ná HČ'!H71+'[8]Ná HČ'!H78+'[8]Ná HČ'!H81+'[8]Ná HČ'!H82+'[8]Ná HČ'!H87</f>
        <v>507746.76</v>
      </c>
      <c r="H18" s="97">
        <f t="shared" si="0"/>
        <v>0.53478213610884662</v>
      </c>
      <c r="I18" s="96">
        <f>'[8]Ná HČ'!I71+'[8]Ná HČ'!I78+'[8]Ná HČ'!I81+'[8]Ná HČ'!I82+'[8]Ná HČ'!I87</f>
        <v>470351.83</v>
      </c>
      <c r="J18" s="18">
        <f>'[8]Ná DČ'!F63+'[8]Ná DČ'!F68+'[8]Ná DČ'!F71+'[8]Ná DČ'!F72+'[8]Ná DČ'!F77</f>
        <v>52000</v>
      </c>
      <c r="K18" s="18">
        <f>'[8]Ná DČ'!G63+'[8]Ná DČ'!G68+'[8]Ná DČ'!G71+'[8]Ná DČ'!G72+'[8]Ná DČ'!G77</f>
        <v>72000</v>
      </c>
      <c r="L18" s="18">
        <f>'[8]Ná DČ'!H63+'[8]Ná DČ'!H68+'[8]Ná DČ'!H71+'[8]Ná DČ'!H72+'[8]Ná DČ'!H77</f>
        <v>57134.75</v>
      </c>
      <c r="M18" s="98">
        <f t="shared" si="1"/>
        <v>0.7935381944444444</v>
      </c>
      <c r="N18" s="18">
        <f>'[8]Ná DČ'!I63+'[8]Ná DČ'!I68+'[8]Ná DČ'!I71+'[8]Ná DČ'!I72+'[8]Ná DČ'!I77</f>
        <v>57301.17</v>
      </c>
    </row>
    <row r="19" spans="1:14" ht="15.75" customHeight="1" x14ac:dyDescent="0.25">
      <c r="A19" s="11" t="s">
        <v>18</v>
      </c>
      <c r="B19" s="11"/>
      <c r="C19" s="11"/>
      <c r="D19" s="19">
        <v>551</v>
      </c>
      <c r="E19" s="96">
        <f>'[8]Ná HČ'!F104</f>
        <v>1760134</v>
      </c>
      <c r="F19" s="96">
        <f>'[8]Ná HČ'!G104</f>
        <v>1912862</v>
      </c>
      <c r="G19" s="96">
        <f>'[8]Ná HČ'!H104</f>
        <v>916382.33000000007</v>
      </c>
      <c r="H19" s="97">
        <f t="shared" si="0"/>
        <v>0.47906348184030006</v>
      </c>
      <c r="I19" s="96">
        <f>'[8]Ná HČ'!I104</f>
        <v>758426.11</v>
      </c>
      <c r="J19" s="18">
        <f>'[8]Ná DČ'!F94</f>
        <v>5200</v>
      </c>
      <c r="K19" s="18">
        <f>'[8]Ná DČ'!G94</f>
        <v>15200</v>
      </c>
      <c r="L19" s="18">
        <f>'[8]Ná DČ'!H94</f>
        <v>10499.67</v>
      </c>
      <c r="M19" s="98">
        <f t="shared" si="1"/>
        <v>0.69076776315789479</v>
      </c>
      <c r="N19" s="18">
        <f>'[8]Ná DČ'!I94</f>
        <v>11352.89</v>
      </c>
    </row>
    <row r="20" spans="1:14" ht="15.75" customHeight="1" x14ac:dyDescent="0.25">
      <c r="A20" s="20" t="s">
        <v>19</v>
      </c>
      <c r="B20" s="20"/>
      <c r="C20" s="11"/>
      <c r="D20" s="133" t="s">
        <v>20</v>
      </c>
      <c r="E20" s="134">
        <f>'[8]Ná HČ'!F88+'[8]Ná HČ'!F92+'[8]Ná HČ'!F93+'[8]Ná HČ'!F94+'[8]Ná HČ'!F95+'[8]Ná HČ'!F96+'[8]Ná HČ'!F97+'[8]Ná HČ'!F98+'[8]Ná HČ'!F107+'[8]Ná HČ'!F108+'[8]Ná HČ'!F119+'[8]Ná HČ'!F120+'[8]Ná HČ'!F123+'[8]Ná HČ'!F124+'[8]Ná HČ'!F125</f>
        <v>195000</v>
      </c>
      <c r="F20" s="134">
        <f>'[8]Ná HČ'!G88+'[8]Ná HČ'!G92+'[8]Ná HČ'!G93+'[8]Ná HČ'!G94+'[8]Ná HČ'!G95+'[8]Ná HČ'!G96+'[8]Ná HČ'!G97+'[8]Ná HČ'!G98+'[8]Ná HČ'!G107+'[8]Ná HČ'!G108+'[8]Ná HČ'!G119+'[8]Ná HČ'!G120+'[8]Ná HČ'!G123+'[8]Ná HČ'!G124+'[8]Ná HČ'!G125</f>
        <v>321028</v>
      </c>
      <c r="G20" s="134">
        <f>'[8]Ná HČ'!H88+'[8]Ná HČ'!H92+'[8]Ná HČ'!H93+'[8]Ná HČ'!H94+'[8]Ná HČ'!H95+'[8]Ná HČ'!H96+'[8]Ná HČ'!H97+'[8]Ná HČ'!H98+'[8]Ná HČ'!H107+'[8]Ná HČ'!H108+'[8]Ná HČ'!H119+'[8]Ná HČ'!H120+'[8]Ná HČ'!H123+'[8]Ná HČ'!H124+'[8]Ná HČ'!H125</f>
        <v>290501</v>
      </c>
      <c r="H20" s="97">
        <f t="shared" si="0"/>
        <v>0.90490860610289447</v>
      </c>
      <c r="I20" s="134">
        <f>'[8]Ná HČ'!I88+'[8]Ná HČ'!I92+'[8]Ná HČ'!I93+'[8]Ná HČ'!I94+'[8]Ná HČ'!I95+'[8]Ná HČ'!I96+'[8]Ná HČ'!I97+'[8]Ná HČ'!I98+'[8]Ná HČ'!I107+'[8]Ná HČ'!I108+'[8]Ná HČ'!I119+'[8]Ná HČ'!I120+'[8]Ná HČ'!I123+'[8]Ná HČ'!I124+'[8]Ná HČ'!I125</f>
        <v>56531.47</v>
      </c>
      <c r="J20" s="129">
        <f>'[8]Ná DČ'!F78+'[8]Ná DČ'!F82+'[8]Ná DČ'!F83+'[8]Ná DČ'!F84+'[8]Ná DČ'!F85+'[8]Ná DČ'!F86+'[8]Ná DČ'!F87+'[8]Ná DČ'!F88+'[8]Ná DČ'!F97+'[8]Ná DČ'!F98+'[8]Ná DČ'!F109+'[8]Ná DČ'!F110+'[8]Ná DČ'!F113+'[8]Ná DČ'!F114</f>
        <v>0</v>
      </c>
      <c r="K20" s="129">
        <f>'[8]Ná DČ'!G78+'[8]Ná DČ'!G82+'[8]Ná DČ'!G83+'[8]Ná DČ'!G84+'[8]Ná DČ'!G85+'[8]Ná DČ'!G86+'[8]Ná DČ'!G87+'[8]Ná DČ'!G88+'[8]Ná DČ'!G97+'[8]Ná DČ'!G98+'[8]Ná DČ'!G109+'[8]Ná DČ'!G110+'[8]Ná DČ'!G113+'[8]Ná DČ'!G114</f>
        <v>0</v>
      </c>
      <c r="L20" s="129">
        <f>'[8]Ná DČ'!H78+'[8]Ná DČ'!H82+'[8]Ná DČ'!H83+'[8]Ná DČ'!H84+'[8]Ná DČ'!H85+'[8]Ná DČ'!H86+'[8]Ná DČ'!H87+'[8]Ná DČ'!H88+'[8]Ná DČ'!H97+'[8]Ná DČ'!H98+'[8]Ná DČ'!H109+'[8]Ná DČ'!H110+'[8]Ná DČ'!H113+'[8]Ná DČ'!H114</f>
        <v>442.3</v>
      </c>
      <c r="M20" s="130" t="str">
        <f t="shared" si="1"/>
        <v>-</v>
      </c>
      <c r="N20" s="131">
        <f>'[8]Ná DČ'!I78+'[8]Ná DČ'!I82+'[8]Ná DČ'!I83+'[8]Ná DČ'!I84+'[8]Ná DČ'!I85+'[8]Ná DČ'!I86+'[8]Ná DČ'!I87+'[8]Ná DČ'!I88+'[8]Ná DČ'!I97+'[8]Ná DČ'!I98+'[8]Ná DČ'!I109+'[8]Ná DČ'!I110+'[8]Ná DČ'!I113+'[8]Ná DČ'!I114</f>
        <v>226.53</v>
      </c>
    </row>
    <row r="21" spans="1:14" ht="15.75" customHeight="1" x14ac:dyDescent="0.25">
      <c r="A21" s="20"/>
      <c r="B21" s="12"/>
      <c r="C21" s="12"/>
      <c r="D21" s="133"/>
      <c r="E21" s="134"/>
      <c r="F21" s="134"/>
      <c r="G21" s="134"/>
      <c r="H21" s="97" t="str">
        <f t="shared" si="0"/>
        <v>-</v>
      </c>
      <c r="I21" s="135"/>
      <c r="J21" s="129"/>
      <c r="K21" s="129"/>
      <c r="L21" s="129"/>
      <c r="M21" s="130" t="str">
        <f t="shared" si="1"/>
        <v>-</v>
      </c>
      <c r="N21" s="132"/>
    </row>
    <row r="22" spans="1:14" ht="15.75" customHeight="1" x14ac:dyDescent="0.25">
      <c r="A22" s="13" t="s">
        <v>21</v>
      </c>
      <c r="B22" s="11"/>
      <c r="C22" s="11"/>
      <c r="D22" s="11"/>
      <c r="E22" s="96">
        <f>SUM(E16:E21)</f>
        <v>17786500</v>
      </c>
      <c r="F22" s="96">
        <f>SUM(F16:F21)</f>
        <v>19813856</v>
      </c>
      <c r="G22" s="96">
        <f>SUM(G16:G21)</f>
        <v>9848194.4300000016</v>
      </c>
      <c r="H22" s="97">
        <f t="shared" si="0"/>
        <v>0.49703573246923777</v>
      </c>
      <c r="I22" s="96">
        <f>SUM(I16:I21)</f>
        <v>10558507.970000001</v>
      </c>
      <c r="J22" s="18">
        <f>SUM(J16:J21)</f>
        <v>176200</v>
      </c>
      <c r="K22" s="18">
        <f>SUM(K16:K21)</f>
        <v>256200</v>
      </c>
      <c r="L22" s="18">
        <f>SUM(L16:L21)</f>
        <v>238064.81</v>
      </c>
      <c r="M22" s="98">
        <f t="shared" si="1"/>
        <v>0.92921471506635445</v>
      </c>
      <c r="N22" s="18">
        <f>SUM(N16:N20)</f>
        <v>243155.91</v>
      </c>
    </row>
    <row r="23" spans="1:14" ht="15.75" customHeight="1" x14ac:dyDescent="0.25">
      <c r="A23" s="14" t="s">
        <v>22</v>
      </c>
      <c r="B23" s="12"/>
      <c r="C23" s="12"/>
      <c r="D23" s="12"/>
      <c r="E23" s="21"/>
      <c r="F23" s="13"/>
      <c r="G23" s="22"/>
      <c r="H23" s="99"/>
      <c r="I23" s="22"/>
      <c r="J23" s="21"/>
      <c r="K23" s="21"/>
      <c r="L23" s="23"/>
      <c r="M23" s="100"/>
    </row>
    <row r="24" spans="1:14" ht="15.75" customHeight="1" x14ac:dyDescent="0.25">
      <c r="A24" s="11" t="s">
        <v>23</v>
      </c>
      <c r="B24" s="11"/>
      <c r="C24" s="11"/>
      <c r="D24" s="19" t="s">
        <v>24</v>
      </c>
      <c r="E24" s="101">
        <f>'[8]Vý HČ'!F7+'[8]Vý HČ'!F8+'[8]Vý HČ'!F19+'[8]Vý HČ'!F24+'[8]Vý HČ'!F25+'[8]Vý HČ'!F26</f>
        <v>7080000</v>
      </c>
      <c r="F24" s="96">
        <f>'[8]Vý HČ'!G7+'[8]Vý HČ'!G8+'[8]Vý HČ'!G19+'[8]Vý HČ'!G24+'[8]Vý HČ'!G25+'[8]Vý HČ'!G26</f>
        <v>7080000</v>
      </c>
      <c r="G24" s="96">
        <f>'[8]Vý HČ'!H7+'[8]Vý HČ'!H8+'[8]Vý HČ'!H19+'[8]Vý HČ'!H24+'[8]Vý HČ'!H25+'[8]Vý HČ'!H26</f>
        <v>5284893.91</v>
      </c>
      <c r="H24" s="97">
        <f>IF(F24=0,"-",G24/F24)</f>
        <v>0.74645394209039551</v>
      </c>
      <c r="I24" s="96">
        <f>'[8]Vý HČ'!I7+'[8]Vý HČ'!I8+'[8]Vý HČ'!I19+'[8]Vý HČ'!I24+'[8]Vý HČ'!I25+'[8]Vý HČ'!I26</f>
        <v>5068363.32</v>
      </c>
      <c r="J24" s="18">
        <f>'[8]Vý DČ'!F7+'[8]Vý DČ'!F8+'[8]Vý DČ'!F18+'[8]Vý DČ'!F23+'[8]Vý DČ'!F24+'[8]Vý DČ'!F25</f>
        <v>307000</v>
      </c>
      <c r="K24" s="18">
        <f>'[8]Vý DČ'!G7+'[8]Vý DČ'!G8+'[8]Vý DČ'!G18+'[8]Vý DČ'!G23+'[8]Vý DČ'!G24+'[8]Vý DČ'!G25</f>
        <v>387000</v>
      </c>
      <c r="L24" s="18">
        <f>'[8]Vý DČ'!H7+'[8]Vý DČ'!H8+'[8]Vý DČ'!H18+'[8]Vý DČ'!H23+'[8]Vý DČ'!H24+'[8]Vý DČ'!H25</f>
        <v>314265.83999999997</v>
      </c>
      <c r="M24" s="98">
        <f>IF(K24=0,"-",L24/K24)</f>
        <v>0.81205643410852701</v>
      </c>
      <c r="N24" s="18">
        <f>'[8]Vý DČ'!I7+'[8]Vý DČ'!I8+'[8]Vý DČ'!I18+'[8]Vý DČ'!I23+'[8]Vý DČ'!I24+'[8]Vý DČ'!I25</f>
        <v>315968.38</v>
      </c>
    </row>
    <row r="25" spans="1:14" ht="15.75" customHeight="1" x14ac:dyDescent="0.25">
      <c r="A25" s="11" t="s">
        <v>25</v>
      </c>
      <c r="B25" s="11"/>
      <c r="C25" s="11"/>
      <c r="D25" s="19" t="s">
        <v>26</v>
      </c>
      <c r="E25" s="101">
        <f>'[8]Vý HČ'!F45</f>
        <v>10703000</v>
      </c>
      <c r="F25" s="96">
        <f>'[8]Vý HČ'!G45</f>
        <v>12616228</v>
      </c>
      <c r="G25" s="96">
        <f>'[8]Vý HČ'!H45</f>
        <v>5451530</v>
      </c>
      <c r="H25" s="97">
        <f>IF(F25=0,"-",G25/F25)</f>
        <v>0.43210458783718875</v>
      </c>
      <c r="I25" s="96">
        <f>'[8]Vý HČ'!I45</f>
        <v>5829026</v>
      </c>
      <c r="J25" s="18">
        <f>'[8]Vý DČ'!F40</f>
        <v>0</v>
      </c>
      <c r="K25" s="18">
        <f>'[8]Vý DČ'!G40</f>
        <v>0</v>
      </c>
      <c r="L25" s="18">
        <f>'[8]Vý DČ'!H40</f>
        <v>0</v>
      </c>
      <c r="M25" s="98" t="str">
        <f>IF(K25=0,"-",L25/K25)</f>
        <v>-</v>
      </c>
      <c r="N25" s="18">
        <f>'[8]Vý DČ'!I40</f>
        <v>0</v>
      </c>
    </row>
    <row r="26" spans="1:14" ht="15.75" customHeight="1" x14ac:dyDescent="0.25">
      <c r="A26" s="11"/>
      <c r="B26" s="11"/>
      <c r="C26" s="11"/>
      <c r="D26" s="19" t="s">
        <v>27</v>
      </c>
      <c r="E26" s="96">
        <f>'[8]Vý HČ'!F51</f>
        <v>0</v>
      </c>
      <c r="F26" s="96">
        <f>'[8]Vý HČ'!G51</f>
        <v>0</v>
      </c>
      <c r="G26" s="96">
        <f>'[8]Vý HČ'!H51</f>
        <v>0</v>
      </c>
      <c r="H26" s="97" t="str">
        <f>IF(F26=0,"-",G26/F26)</f>
        <v>-</v>
      </c>
      <c r="I26" s="96">
        <f>'[8]Vý HČ'!I51</f>
        <v>0</v>
      </c>
      <c r="J26" s="18">
        <f>'[8]Vý DČ'!F46</f>
        <v>0</v>
      </c>
      <c r="K26" s="18">
        <f>'[8]Vý DČ'!G46</f>
        <v>0</v>
      </c>
      <c r="L26" s="18">
        <f>'[8]Vý DČ'!H46</f>
        <v>0</v>
      </c>
      <c r="M26" s="98" t="str">
        <f>IF(K26=0,"-",L26/K26)</f>
        <v>-</v>
      </c>
      <c r="N26" s="18">
        <f>'[8]Vý DČ'!I46</f>
        <v>0</v>
      </c>
    </row>
    <row r="27" spans="1:14" ht="15.75" customHeight="1" x14ac:dyDescent="0.25">
      <c r="A27" s="11" t="s">
        <v>28</v>
      </c>
      <c r="B27" s="11"/>
      <c r="C27" s="11"/>
      <c r="D27" s="17" t="s">
        <v>29</v>
      </c>
      <c r="E27" s="96">
        <f>'[8]Vý HČ'!F27+'[8]Vý HČ'!F28+'[8]Vý HČ'!F29+'[8]Vý HČ'!F30+'[8]Vý HČ'!F31+'[8]Vý HČ'!F37+'[8]Vý HČ'!F44</f>
        <v>3500</v>
      </c>
      <c r="F27" s="96">
        <f>'[8]Vý HČ'!G27+'[8]Vý HČ'!G28+'[8]Vý HČ'!G29+'[8]Vý HČ'!G30+'[8]Vý HČ'!G31+'[8]Vý HČ'!G37+'[8]Vý HČ'!G44</f>
        <v>117628</v>
      </c>
      <c r="G27" s="96">
        <f>'[8]Vý HČ'!H27+'[8]Vý HČ'!H28+'[8]Vý HČ'!H29+'[8]Vý HČ'!H30+'[8]Vý HČ'!H31+'[8]Vý HČ'!H37+'[8]Vý HČ'!H44</f>
        <v>121760.69</v>
      </c>
      <c r="H27" s="97">
        <f>IF(F27=0,"-",G27/F27)</f>
        <v>1.035133556636175</v>
      </c>
      <c r="I27" s="96">
        <f>'[8]Vý HČ'!I27+'[8]Vý HČ'!I28+'[8]Vý HČ'!I29+'[8]Vý HČ'!I30+'[8]Vý HČ'!I31+'[8]Vý HČ'!I37+'[8]Vý HČ'!I44</f>
        <v>118721.18</v>
      </c>
      <c r="J27" s="18">
        <f>'[8]Vý DČ'!F26+'[8]Vý DČ'!F27+'[8]Vý DČ'!F28+'[8]Vý DČ'!F29+'[8]Vý DČ'!F30+'[8]Vý DČ'!F36+'[8]Vý DČ'!F39</f>
        <v>0</v>
      </c>
      <c r="K27" s="18">
        <f>'[8]Vý DČ'!G26+'[8]Vý DČ'!G27+'[8]Vý DČ'!G28+'[8]Vý DČ'!G29+'[8]Vý DČ'!G30+'[8]Vý DČ'!G36+'[8]Vý DČ'!G39</f>
        <v>0</v>
      </c>
      <c r="L27" s="18">
        <f>'[8]Vý DČ'!H26+'[8]Vý DČ'!H27+'[8]Vý DČ'!H28+'[8]Vý DČ'!H29+'[8]Vý DČ'!H30+'[8]Vý DČ'!H36+'[8]Vý DČ'!H39</f>
        <v>0</v>
      </c>
      <c r="M27" s="98" t="str">
        <f>IF(K27=0,"-",L27/K27)</f>
        <v>-</v>
      </c>
      <c r="N27" s="18">
        <f>'[8]Vý DČ'!I26+'[8]Vý DČ'!I27+'[8]Vý DČ'!I28+'[8]Vý DČ'!I29+'[8]Vý DČ'!I30+'[8]Vý DČ'!I36+'[8]Vý DČ'!I39</f>
        <v>0</v>
      </c>
    </row>
    <row r="28" spans="1:14" ht="15.75" customHeight="1" x14ac:dyDescent="0.25">
      <c r="A28" s="13" t="s">
        <v>21</v>
      </c>
      <c r="B28" s="12"/>
      <c r="C28" s="12"/>
      <c r="D28" s="12"/>
      <c r="E28" s="96">
        <f>E24+E25+E27</f>
        <v>17786500</v>
      </c>
      <c r="F28" s="96">
        <f>F24+F25+F27</f>
        <v>19813856</v>
      </c>
      <c r="G28" s="96">
        <f>G24+G25+G27</f>
        <v>10858184.6</v>
      </c>
      <c r="H28" s="97">
        <f>IF(F28=0,"-",G28/F28)</f>
        <v>0.54800966555929342</v>
      </c>
      <c r="I28" s="96">
        <f>I24+I25+I27</f>
        <v>11016110.5</v>
      </c>
      <c r="J28" s="18">
        <f>J24+J25+J27</f>
        <v>307000</v>
      </c>
      <c r="K28" s="18">
        <f>K24+K25+K27</f>
        <v>387000</v>
      </c>
      <c r="L28" s="18">
        <f>L24+L25+L27</f>
        <v>314265.83999999997</v>
      </c>
      <c r="M28" s="98">
        <f>IF(K28=0,"-",L28/K28)</f>
        <v>0.81205643410852701</v>
      </c>
      <c r="N28" s="18">
        <f>N24+N25+N27</f>
        <v>315968.38</v>
      </c>
    </row>
    <row r="29" spans="1:14" ht="15.75" customHeight="1" x14ac:dyDescent="0.25">
      <c r="A29" s="13"/>
      <c r="B29" s="12"/>
      <c r="C29" s="12"/>
      <c r="D29" s="12"/>
      <c r="E29" s="12"/>
      <c r="F29" s="12"/>
      <c r="G29" s="12"/>
      <c r="H29" s="99"/>
      <c r="I29" s="12"/>
      <c r="J29" s="24"/>
      <c r="K29" s="24"/>
      <c r="L29" s="24"/>
      <c r="M29" s="102"/>
    </row>
    <row r="30" spans="1:14" ht="15.75" customHeight="1" x14ac:dyDescent="0.25">
      <c r="A30" s="14" t="s">
        <v>40</v>
      </c>
      <c r="B30" s="12"/>
      <c r="C30" s="12"/>
      <c r="D30" s="12"/>
      <c r="E30" s="96">
        <f>E28-E22</f>
        <v>0</v>
      </c>
      <c r="F30" s="96">
        <f t="shared" ref="F30:N30" si="2">F28-F22</f>
        <v>0</v>
      </c>
      <c r="G30" s="96">
        <f t="shared" si="2"/>
        <v>1009990.1699999981</v>
      </c>
      <c r="H30" s="97" t="s">
        <v>41</v>
      </c>
      <c r="I30" s="96">
        <f t="shared" si="2"/>
        <v>457602.52999999933</v>
      </c>
      <c r="J30" s="18">
        <f t="shared" si="2"/>
        <v>130800</v>
      </c>
      <c r="K30" s="18">
        <f t="shared" si="2"/>
        <v>130800</v>
      </c>
      <c r="L30" s="18">
        <f t="shared" si="2"/>
        <v>76201.02999999997</v>
      </c>
      <c r="M30" s="98">
        <f>IF(K30=0,"-",L30/K30)</f>
        <v>0.58257668195718626</v>
      </c>
      <c r="N30" s="18">
        <f t="shared" si="2"/>
        <v>72812.47</v>
      </c>
    </row>
    <row r="31" spans="1:14" ht="15.75" customHeight="1" x14ac:dyDescent="0.25">
      <c r="A31" s="13"/>
      <c r="B31" s="12"/>
      <c r="C31" s="12"/>
      <c r="D31" s="12"/>
      <c r="E31" s="12"/>
      <c r="F31" s="12"/>
      <c r="G31" s="12"/>
      <c r="H31" s="12"/>
      <c r="I31" s="12"/>
      <c r="J31" s="24"/>
      <c r="K31" s="24"/>
      <c r="L31" s="24"/>
      <c r="M31" s="24"/>
    </row>
    <row r="32" spans="1:14" ht="15.75" customHeight="1" x14ac:dyDescent="0.25">
      <c r="A32" s="17"/>
      <c r="B32" s="12"/>
      <c r="C32" s="12"/>
      <c r="D32" s="25"/>
      <c r="E32" s="25"/>
      <c r="F32" s="11"/>
      <c r="G32" s="26"/>
      <c r="H32" s="26"/>
      <c r="I32" s="26"/>
      <c r="J32" s="11"/>
      <c r="K32" s="11"/>
      <c r="L32" s="11"/>
      <c r="M32" s="11"/>
    </row>
  </sheetData>
  <mergeCells count="21">
    <mergeCell ref="D20:D21"/>
    <mergeCell ref="E6:G6"/>
    <mergeCell ref="E7:M7"/>
    <mergeCell ref="J8:K8"/>
    <mergeCell ref="L8:N8"/>
    <mergeCell ref="E10:I10"/>
    <mergeCell ref="J10:N10"/>
    <mergeCell ref="K20:K21"/>
    <mergeCell ref="L20:L21"/>
    <mergeCell ref="M20:M21"/>
    <mergeCell ref="N20:N21"/>
    <mergeCell ref="E20:E21"/>
    <mergeCell ref="F20:F21"/>
    <mergeCell ref="G20:G21"/>
    <mergeCell ref="I20:I21"/>
    <mergeCell ref="J20:J21"/>
    <mergeCell ref="A2:D2"/>
    <mergeCell ref="E2:M2"/>
    <mergeCell ref="E3:M3"/>
    <mergeCell ref="E4:K4"/>
    <mergeCell ref="E5:M5"/>
  </mergeCells>
  <conditionalFormatting sqref="J29 J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0" firstPageNumber="13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N32"/>
  <sheetViews>
    <sheetView workbookViewId="0">
      <selection activeCell="U29" sqref="U29"/>
    </sheetView>
  </sheetViews>
  <sheetFormatPr defaultRowHeight="15.75" customHeight="1" x14ac:dyDescent="0.25"/>
  <cols>
    <col min="2" max="2" width="7.5703125" customWidth="1"/>
    <col min="3" max="3" width="2.5703125" customWidth="1"/>
    <col min="4" max="4" width="22.140625" customWidth="1"/>
    <col min="5" max="7" width="12.7109375" customWidth="1"/>
    <col min="8" max="8" width="12.5703125" customWidth="1"/>
    <col min="9" max="14" width="12.7109375" customWidth="1"/>
    <col min="258" max="258" width="7.5703125" customWidth="1"/>
    <col min="259" max="259" width="2.5703125" customWidth="1"/>
    <col min="260" max="260" width="22.140625" customWidth="1"/>
    <col min="261" max="263" width="12.7109375" customWidth="1"/>
    <col min="264" max="264" width="12.5703125" customWidth="1"/>
    <col min="265" max="270" width="12.7109375" customWidth="1"/>
    <col min="514" max="514" width="7.5703125" customWidth="1"/>
    <col min="515" max="515" width="2.5703125" customWidth="1"/>
    <col min="516" max="516" width="22.140625" customWidth="1"/>
    <col min="517" max="519" width="12.7109375" customWidth="1"/>
    <col min="520" max="520" width="12.5703125" customWidth="1"/>
    <col min="521" max="526" width="12.7109375" customWidth="1"/>
    <col min="770" max="770" width="7.5703125" customWidth="1"/>
    <col min="771" max="771" width="2.5703125" customWidth="1"/>
    <col min="772" max="772" width="22.140625" customWidth="1"/>
    <col min="773" max="775" width="12.7109375" customWidth="1"/>
    <col min="776" max="776" width="12.5703125" customWidth="1"/>
    <col min="777" max="782" width="12.7109375" customWidth="1"/>
    <col min="1026" max="1026" width="7.5703125" customWidth="1"/>
    <col min="1027" max="1027" width="2.5703125" customWidth="1"/>
    <col min="1028" max="1028" width="22.140625" customWidth="1"/>
    <col min="1029" max="1031" width="12.7109375" customWidth="1"/>
    <col min="1032" max="1032" width="12.5703125" customWidth="1"/>
    <col min="1033" max="1038" width="12.7109375" customWidth="1"/>
    <col min="1282" max="1282" width="7.5703125" customWidth="1"/>
    <col min="1283" max="1283" width="2.5703125" customWidth="1"/>
    <col min="1284" max="1284" width="22.140625" customWidth="1"/>
    <col min="1285" max="1287" width="12.7109375" customWidth="1"/>
    <col min="1288" max="1288" width="12.5703125" customWidth="1"/>
    <col min="1289" max="1294" width="12.7109375" customWidth="1"/>
    <col min="1538" max="1538" width="7.5703125" customWidth="1"/>
    <col min="1539" max="1539" width="2.5703125" customWidth="1"/>
    <col min="1540" max="1540" width="22.140625" customWidth="1"/>
    <col min="1541" max="1543" width="12.7109375" customWidth="1"/>
    <col min="1544" max="1544" width="12.5703125" customWidth="1"/>
    <col min="1545" max="1550" width="12.7109375" customWidth="1"/>
    <col min="1794" max="1794" width="7.5703125" customWidth="1"/>
    <col min="1795" max="1795" width="2.5703125" customWidth="1"/>
    <col min="1796" max="1796" width="22.140625" customWidth="1"/>
    <col min="1797" max="1799" width="12.7109375" customWidth="1"/>
    <col min="1800" max="1800" width="12.5703125" customWidth="1"/>
    <col min="1801" max="1806" width="12.7109375" customWidth="1"/>
    <col min="2050" max="2050" width="7.5703125" customWidth="1"/>
    <col min="2051" max="2051" width="2.5703125" customWidth="1"/>
    <col min="2052" max="2052" width="22.140625" customWidth="1"/>
    <col min="2053" max="2055" width="12.7109375" customWidth="1"/>
    <col min="2056" max="2056" width="12.5703125" customWidth="1"/>
    <col min="2057" max="2062" width="12.7109375" customWidth="1"/>
    <col min="2306" max="2306" width="7.5703125" customWidth="1"/>
    <col min="2307" max="2307" width="2.5703125" customWidth="1"/>
    <col min="2308" max="2308" width="22.140625" customWidth="1"/>
    <col min="2309" max="2311" width="12.7109375" customWidth="1"/>
    <col min="2312" max="2312" width="12.5703125" customWidth="1"/>
    <col min="2313" max="2318" width="12.7109375" customWidth="1"/>
    <col min="2562" max="2562" width="7.5703125" customWidth="1"/>
    <col min="2563" max="2563" width="2.5703125" customWidth="1"/>
    <col min="2564" max="2564" width="22.140625" customWidth="1"/>
    <col min="2565" max="2567" width="12.7109375" customWidth="1"/>
    <col min="2568" max="2568" width="12.5703125" customWidth="1"/>
    <col min="2569" max="2574" width="12.7109375" customWidth="1"/>
    <col min="2818" max="2818" width="7.5703125" customWidth="1"/>
    <col min="2819" max="2819" width="2.5703125" customWidth="1"/>
    <col min="2820" max="2820" width="22.140625" customWidth="1"/>
    <col min="2821" max="2823" width="12.7109375" customWidth="1"/>
    <col min="2824" max="2824" width="12.5703125" customWidth="1"/>
    <col min="2825" max="2830" width="12.7109375" customWidth="1"/>
    <col min="3074" max="3074" width="7.5703125" customWidth="1"/>
    <col min="3075" max="3075" width="2.5703125" customWidth="1"/>
    <col min="3076" max="3076" width="22.140625" customWidth="1"/>
    <col min="3077" max="3079" width="12.7109375" customWidth="1"/>
    <col min="3080" max="3080" width="12.5703125" customWidth="1"/>
    <col min="3081" max="3086" width="12.7109375" customWidth="1"/>
    <col min="3330" max="3330" width="7.5703125" customWidth="1"/>
    <col min="3331" max="3331" width="2.5703125" customWidth="1"/>
    <col min="3332" max="3332" width="22.140625" customWidth="1"/>
    <col min="3333" max="3335" width="12.7109375" customWidth="1"/>
    <col min="3336" max="3336" width="12.5703125" customWidth="1"/>
    <col min="3337" max="3342" width="12.7109375" customWidth="1"/>
    <col min="3586" max="3586" width="7.5703125" customWidth="1"/>
    <col min="3587" max="3587" width="2.5703125" customWidth="1"/>
    <col min="3588" max="3588" width="22.140625" customWidth="1"/>
    <col min="3589" max="3591" width="12.7109375" customWidth="1"/>
    <col min="3592" max="3592" width="12.5703125" customWidth="1"/>
    <col min="3593" max="3598" width="12.7109375" customWidth="1"/>
    <col min="3842" max="3842" width="7.5703125" customWidth="1"/>
    <col min="3843" max="3843" width="2.5703125" customWidth="1"/>
    <col min="3844" max="3844" width="22.140625" customWidth="1"/>
    <col min="3845" max="3847" width="12.7109375" customWidth="1"/>
    <col min="3848" max="3848" width="12.5703125" customWidth="1"/>
    <col min="3849" max="3854" width="12.7109375" customWidth="1"/>
    <col min="4098" max="4098" width="7.5703125" customWidth="1"/>
    <col min="4099" max="4099" width="2.5703125" customWidth="1"/>
    <col min="4100" max="4100" width="22.140625" customWidth="1"/>
    <col min="4101" max="4103" width="12.7109375" customWidth="1"/>
    <col min="4104" max="4104" width="12.5703125" customWidth="1"/>
    <col min="4105" max="4110" width="12.7109375" customWidth="1"/>
    <col min="4354" max="4354" width="7.5703125" customWidth="1"/>
    <col min="4355" max="4355" width="2.5703125" customWidth="1"/>
    <col min="4356" max="4356" width="22.140625" customWidth="1"/>
    <col min="4357" max="4359" width="12.7109375" customWidth="1"/>
    <col min="4360" max="4360" width="12.5703125" customWidth="1"/>
    <col min="4361" max="4366" width="12.7109375" customWidth="1"/>
    <col min="4610" max="4610" width="7.5703125" customWidth="1"/>
    <col min="4611" max="4611" width="2.5703125" customWidth="1"/>
    <col min="4612" max="4612" width="22.140625" customWidth="1"/>
    <col min="4613" max="4615" width="12.7109375" customWidth="1"/>
    <col min="4616" max="4616" width="12.5703125" customWidth="1"/>
    <col min="4617" max="4622" width="12.7109375" customWidth="1"/>
    <col min="4866" max="4866" width="7.5703125" customWidth="1"/>
    <col min="4867" max="4867" width="2.5703125" customWidth="1"/>
    <col min="4868" max="4868" width="22.140625" customWidth="1"/>
    <col min="4869" max="4871" width="12.7109375" customWidth="1"/>
    <col min="4872" max="4872" width="12.5703125" customWidth="1"/>
    <col min="4873" max="4878" width="12.7109375" customWidth="1"/>
    <col min="5122" max="5122" width="7.5703125" customWidth="1"/>
    <col min="5123" max="5123" width="2.5703125" customWidth="1"/>
    <col min="5124" max="5124" width="22.140625" customWidth="1"/>
    <col min="5125" max="5127" width="12.7109375" customWidth="1"/>
    <col min="5128" max="5128" width="12.5703125" customWidth="1"/>
    <col min="5129" max="5134" width="12.7109375" customWidth="1"/>
    <col min="5378" max="5378" width="7.5703125" customWidth="1"/>
    <col min="5379" max="5379" width="2.5703125" customWidth="1"/>
    <col min="5380" max="5380" width="22.140625" customWidth="1"/>
    <col min="5381" max="5383" width="12.7109375" customWidth="1"/>
    <col min="5384" max="5384" width="12.5703125" customWidth="1"/>
    <col min="5385" max="5390" width="12.7109375" customWidth="1"/>
    <col min="5634" max="5634" width="7.5703125" customWidth="1"/>
    <col min="5635" max="5635" width="2.5703125" customWidth="1"/>
    <col min="5636" max="5636" width="22.140625" customWidth="1"/>
    <col min="5637" max="5639" width="12.7109375" customWidth="1"/>
    <col min="5640" max="5640" width="12.5703125" customWidth="1"/>
    <col min="5641" max="5646" width="12.7109375" customWidth="1"/>
    <col min="5890" max="5890" width="7.5703125" customWidth="1"/>
    <col min="5891" max="5891" width="2.5703125" customWidth="1"/>
    <col min="5892" max="5892" width="22.140625" customWidth="1"/>
    <col min="5893" max="5895" width="12.7109375" customWidth="1"/>
    <col min="5896" max="5896" width="12.5703125" customWidth="1"/>
    <col min="5897" max="5902" width="12.7109375" customWidth="1"/>
    <col min="6146" max="6146" width="7.5703125" customWidth="1"/>
    <col min="6147" max="6147" width="2.5703125" customWidth="1"/>
    <col min="6148" max="6148" width="22.140625" customWidth="1"/>
    <col min="6149" max="6151" width="12.7109375" customWidth="1"/>
    <col min="6152" max="6152" width="12.5703125" customWidth="1"/>
    <col min="6153" max="6158" width="12.7109375" customWidth="1"/>
    <col min="6402" max="6402" width="7.5703125" customWidth="1"/>
    <col min="6403" max="6403" width="2.5703125" customWidth="1"/>
    <col min="6404" max="6404" width="22.140625" customWidth="1"/>
    <col min="6405" max="6407" width="12.7109375" customWidth="1"/>
    <col min="6408" max="6408" width="12.5703125" customWidth="1"/>
    <col min="6409" max="6414" width="12.7109375" customWidth="1"/>
    <col min="6658" max="6658" width="7.5703125" customWidth="1"/>
    <col min="6659" max="6659" width="2.5703125" customWidth="1"/>
    <col min="6660" max="6660" width="22.140625" customWidth="1"/>
    <col min="6661" max="6663" width="12.7109375" customWidth="1"/>
    <col min="6664" max="6664" width="12.5703125" customWidth="1"/>
    <col min="6665" max="6670" width="12.7109375" customWidth="1"/>
    <col min="6914" max="6914" width="7.5703125" customWidth="1"/>
    <col min="6915" max="6915" width="2.5703125" customWidth="1"/>
    <col min="6916" max="6916" width="22.140625" customWidth="1"/>
    <col min="6917" max="6919" width="12.7109375" customWidth="1"/>
    <col min="6920" max="6920" width="12.5703125" customWidth="1"/>
    <col min="6921" max="6926" width="12.7109375" customWidth="1"/>
    <col min="7170" max="7170" width="7.5703125" customWidth="1"/>
    <col min="7171" max="7171" width="2.5703125" customWidth="1"/>
    <col min="7172" max="7172" width="22.140625" customWidth="1"/>
    <col min="7173" max="7175" width="12.7109375" customWidth="1"/>
    <col min="7176" max="7176" width="12.5703125" customWidth="1"/>
    <col min="7177" max="7182" width="12.7109375" customWidth="1"/>
    <col min="7426" max="7426" width="7.5703125" customWidth="1"/>
    <col min="7427" max="7427" width="2.5703125" customWidth="1"/>
    <col min="7428" max="7428" width="22.140625" customWidth="1"/>
    <col min="7429" max="7431" width="12.7109375" customWidth="1"/>
    <col min="7432" max="7432" width="12.5703125" customWidth="1"/>
    <col min="7433" max="7438" width="12.7109375" customWidth="1"/>
    <col min="7682" max="7682" width="7.5703125" customWidth="1"/>
    <col min="7683" max="7683" width="2.5703125" customWidth="1"/>
    <col min="7684" max="7684" width="22.140625" customWidth="1"/>
    <col min="7685" max="7687" width="12.7109375" customWidth="1"/>
    <col min="7688" max="7688" width="12.5703125" customWidth="1"/>
    <col min="7689" max="7694" width="12.7109375" customWidth="1"/>
    <col min="7938" max="7938" width="7.5703125" customWidth="1"/>
    <col min="7939" max="7939" width="2.5703125" customWidth="1"/>
    <col min="7940" max="7940" width="22.140625" customWidth="1"/>
    <col min="7941" max="7943" width="12.7109375" customWidth="1"/>
    <col min="7944" max="7944" width="12.5703125" customWidth="1"/>
    <col min="7945" max="7950" width="12.7109375" customWidth="1"/>
    <col min="8194" max="8194" width="7.5703125" customWidth="1"/>
    <col min="8195" max="8195" width="2.5703125" customWidth="1"/>
    <col min="8196" max="8196" width="22.140625" customWidth="1"/>
    <col min="8197" max="8199" width="12.7109375" customWidth="1"/>
    <col min="8200" max="8200" width="12.5703125" customWidth="1"/>
    <col min="8201" max="8206" width="12.7109375" customWidth="1"/>
    <col min="8450" max="8450" width="7.5703125" customWidth="1"/>
    <col min="8451" max="8451" width="2.5703125" customWidth="1"/>
    <col min="8452" max="8452" width="22.140625" customWidth="1"/>
    <col min="8453" max="8455" width="12.7109375" customWidth="1"/>
    <col min="8456" max="8456" width="12.5703125" customWidth="1"/>
    <col min="8457" max="8462" width="12.7109375" customWidth="1"/>
    <col min="8706" max="8706" width="7.5703125" customWidth="1"/>
    <col min="8707" max="8707" width="2.5703125" customWidth="1"/>
    <col min="8708" max="8708" width="22.140625" customWidth="1"/>
    <col min="8709" max="8711" width="12.7109375" customWidth="1"/>
    <col min="8712" max="8712" width="12.5703125" customWidth="1"/>
    <col min="8713" max="8718" width="12.7109375" customWidth="1"/>
    <col min="8962" max="8962" width="7.5703125" customWidth="1"/>
    <col min="8963" max="8963" width="2.5703125" customWidth="1"/>
    <col min="8964" max="8964" width="22.140625" customWidth="1"/>
    <col min="8965" max="8967" width="12.7109375" customWidth="1"/>
    <col min="8968" max="8968" width="12.5703125" customWidth="1"/>
    <col min="8969" max="8974" width="12.7109375" customWidth="1"/>
    <col min="9218" max="9218" width="7.5703125" customWidth="1"/>
    <col min="9219" max="9219" width="2.5703125" customWidth="1"/>
    <col min="9220" max="9220" width="22.140625" customWidth="1"/>
    <col min="9221" max="9223" width="12.7109375" customWidth="1"/>
    <col min="9224" max="9224" width="12.5703125" customWidth="1"/>
    <col min="9225" max="9230" width="12.7109375" customWidth="1"/>
    <col min="9474" max="9474" width="7.5703125" customWidth="1"/>
    <col min="9475" max="9475" width="2.5703125" customWidth="1"/>
    <col min="9476" max="9476" width="22.140625" customWidth="1"/>
    <col min="9477" max="9479" width="12.7109375" customWidth="1"/>
    <col min="9480" max="9480" width="12.5703125" customWidth="1"/>
    <col min="9481" max="9486" width="12.7109375" customWidth="1"/>
    <col min="9730" max="9730" width="7.5703125" customWidth="1"/>
    <col min="9731" max="9731" width="2.5703125" customWidth="1"/>
    <col min="9732" max="9732" width="22.140625" customWidth="1"/>
    <col min="9733" max="9735" width="12.7109375" customWidth="1"/>
    <col min="9736" max="9736" width="12.5703125" customWidth="1"/>
    <col min="9737" max="9742" width="12.7109375" customWidth="1"/>
    <col min="9986" max="9986" width="7.5703125" customWidth="1"/>
    <col min="9987" max="9987" width="2.5703125" customWidth="1"/>
    <col min="9988" max="9988" width="22.140625" customWidth="1"/>
    <col min="9989" max="9991" width="12.7109375" customWidth="1"/>
    <col min="9992" max="9992" width="12.5703125" customWidth="1"/>
    <col min="9993" max="9998" width="12.7109375" customWidth="1"/>
    <col min="10242" max="10242" width="7.5703125" customWidth="1"/>
    <col min="10243" max="10243" width="2.5703125" customWidth="1"/>
    <col min="10244" max="10244" width="22.140625" customWidth="1"/>
    <col min="10245" max="10247" width="12.7109375" customWidth="1"/>
    <col min="10248" max="10248" width="12.5703125" customWidth="1"/>
    <col min="10249" max="10254" width="12.7109375" customWidth="1"/>
    <col min="10498" max="10498" width="7.5703125" customWidth="1"/>
    <col min="10499" max="10499" width="2.5703125" customWidth="1"/>
    <col min="10500" max="10500" width="22.140625" customWidth="1"/>
    <col min="10501" max="10503" width="12.7109375" customWidth="1"/>
    <col min="10504" max="10504" width="12.5703125" customWidth="1"/>
    <col min="10505" max="10510" width="12.7109375" customWidth="1"/>
    <col min="10754" max="10754" width="7.5703125" customWidth="1"/>
    <col min="10755" max="10755" width="2.5703125" customWidth="1"/>
    <col min="10756" max="10756" width="22.140625" customWidth="1"/>
    <col min="10757" max="10759" width="12.7109375" customWidth="1"/>
    <col min="10760" max="10760" width="12.5703125" customWidth="1"/>
    <col min="10761" max="10766" width="12.7109375" customWidth="1"/>
    <col min="11010" max="11010" width="7.5703125" customWidth="1"/>
    <col min="11011" max="11011" width="2.5703125" customWidth="1"/>
    <col min="11012" max="11012" width="22.140625" customWidth="1"/>
    <col min="11013" max="11015" width="12.7109375" customWidth="1"/>
    <col min="11016" max="11016" width="12.5703125" customWidth="1"/>
    <col min="11017" max="11022" width="12.7109375" customWidth="1"/>
    <col min="11266" max="11266" width="7.5703125" customWidth="1"/>
    <col min="11267" max="11267" width="2.5703125" customWidth="1"/>
    <col min="11268" max="11268" width="22.140625" customWidth="1"/>
    <col min="11269" max="11271" width="12.7109375" customWidth="1"/>
    <col min="11272" max="11272" width="12.5703125" customWidth="1"/>
    <col min="11273" max="11278" width="12.7109375" customWidth="1"/>
    <col min="11522" max="11522" width="7.5703125" customWidth="1"/>
    <col min="11523" max="11523" width="2.5703125" customWidth="1"/>
    <col min="11524" max="11524" width="22.140625" customWidth="1"/>
    <col min="11525" max="11527" width="12.7109375" customWidth="1"/>
    <col min="11528" max="11528" width="12.5703125" customWidth="1"/>
    <col min="11529" max="11534" width="12.7109375" customWidth="1"/>
    <col min="11778" max="11778" width="7.5703125" customWidth="1"/>
    <col min="11779" max="11779" width="2.5703125" customWidth="1"/>
    <col min="11780" max="11780" width="22.140625" customWidth="1"/>
    <col min="11781" max="11783" width="12.7109375" customWidth="1"/>
    <col min="11784" max="11784" width="12.5703125" customWidth="1"/>
    <col min="11785" max="11790" width="12.7109375" customWidth="1"/>
    <col min="12034" max="12034" width="7.5703125" customWidth="1"/>
    <col min="12035" max="12035" width="2.5703125" customWidth="1"/>
    <col min="12036" max="12036" width="22.140625" customWidth="1"/>
    <col min="12037" max="12039" width="12.7109375" customWidth="1"/>
    <col min="12040" max="12040" width="12.5703125" customWidth="1"/>
    <col min="12041" max="12046" width="12.7109375" customWidth="1"/>
    <col min="12290" max="12290" width="7.5703125" customWidth="1"/>
    <col min="12291" max="12291" width="2.5703125" customWidth="1"/>
    <col min="12292" max="12292" width="22.140625" customWidth="1"/>
    <col min="12293" max="12295" width="12.7109375" customWidth="1"/>
    <col min="12296" max="12296" width="12.5703125" customWidth="1"/>
    <col min="12297" max="12302" width="12.7109375" customWidth="1"/>
    <col min="12546" max="12546" width="7.5703125" customWidth="1"/>
    <col min="12547" max="12547" width="2.5703125" customWidth="1"/>
    <col min="12548" max="12548" width="22.140625" customWidth="1"/>
    <col min="12549" max="12551" width="12.7109375" customWidth="1"/>
    <col min="12552" max="12552" width="12.5703125" customWidth="1"/>
    <col min="12553" max="12558" width="12.7109375" customWidth="1"/>
    <col min="12802" max="12802" width="7.5703125" customWidth="1"/>
    <col min="12803" max="12803" width="2.5703125" customWidth="1"/>
    <col min="12804" max="12804" width="22.140625" customWidth="1"/>
    <col min="12805" max="12807" width="12.7109375" customWidth="1"/>
    <col min="12808" max="12808" width="12.5703125" customWidth="1"/>
    <col min="12809" max="12814" width="12.7109375" customWidth="1"/>
    <col min="13058" max="13058" width="7.5703125" customWidth="1"/>
    <col min="13059" max="13059" width="2.5703125" customWidth="1"/>
    <col min="13060" max="13060" width="22.140625" customWidth="1"/>
    <col min="13061" max="13063" width="12.7109375" customWidth="1"/>
    <col min="13064" max="13064" width="12.5703125" customWidth="1"/>
    <col min="13065" max="13070" width="12.7109375" customWidth="1"/>
    <col min="13314" max="13314" width="7.5703125" customWidth="1"/>
    <col min="13315" max="13315" width="2.5703125" customWidth="1"/>
    <col min="13316" max="13316" width="22.140625" customWidth="1"/>
    <col min="13317" max="13319" width="12.7109375" customWidth="1"/>
    <col min="13320" max="13320" width="12.5703125" customWidth="1"/>
    <col min="13321" max="13326" width="12.7109375" customWidth="1"/>
    <col min="13570" max="13570" width="7.5703125" customWidth="1"/>
    <col min="13571" max="13571" width="2.5703125" customWidth="1"/>
    <col min="13572" max="13572" width="22.140625" customWidth="1"/>
    <col min="13573" max="13575" width="12.7109375" customWidth="1"/>
    <col min="13576" max="13576" width="12.5703125" customWidth="1"/>
    <col min="13577" max="13582" width="12.7109375" customWidth="1"/>
    <col min="13826" max="13826" width="7.5703125" customWidth="1"/>
    <col min="13827" max="13827" width="2.5703125" customWidth="1"/>
    <col min="13828" max="13828" width="22.140625" customWidth="1"/>
    <col min="13829" max="13831" width="12.7109375" customWidth="1"/>
    <col min="13832" max="13832" width="12.5703125" customWidth="1"/>
    <col min="13833" max="13838" width="12.7109375" customWidth="1"/>
    <col min="14082" max="14082" width="7.5703125" customWidth="1"/>
    <col min="14083" max="14083" width="2.5703125" customWidth="1"/>
    <col min="14084" max="14084" width="22.140625" customWidth="1"/>
    <col min="14085" max="14087" width="12.7109375" customWidth="1"/>
    <col min="14088" max="14088" width="12.5703125" customWidth="1"/>
    <col min="14089" max="14094" width="12.7109375" customWidth="1"/>
    <col min="14338" max="14338" width="7.5703125" customWidth="1"/>
    <col min="14339" max="14339" width="2.5703125" customWidth="1"/>
    <col min="14340" max="14340" width="22.140625" customWidth="1"/>
    <col min="14341" max="14343" width="12.7109375" customWidth="1"/>
    <col min="14344" max="14344" width="12.5703125" customWidth="1"/>
    <col min="14345" max="14350" width="12.7109375" customWidth="1"/>
    <col min="14594" max="14594" width="7.5703125" customWidth="1"/>
    <col min="14595" max="14595" width="2.5703125" customWidth="1"/>
    <col min="14596" max="14596" width="22.140625" customWidth="1"/>
    <col min="14597" max="14599" width="12.7109375" customWidth="1"/>
    <col min="14600" max="14600" width="12.5703125" customWidth="1"/>
    <col min="14601" max="14606" width="12.7109375" customWidth="1"/>
    <col min="14850" max="14850" width="7.5703125" customWidth="1"/>
    <col min="14851" max="14851" width="2.5703125" customWidth="1"/>
    <col min="14852" max="14852" width="22.140625" customWidth="1"/>
    <col min="14853" max="14855" width="12.7109375" customWidth="1"/>
    <col min="14856" max="14856" width="12.5703125" customWidth="1"/>
    <col min="14857" max="14862" width="12.7109375" customWidth="1"/>
    <col min="15106" max="15106" width="7.5703125" customWidth="1"/>
    <col min="15107" max="15107" width="2.5703125" customWidth="1"/>
    <col min="15108" max="15108" width="22.140625" customWidth="1"/>
    <col min="15109" max="15111" width="12.7109375" customWidth="1"/>
    <col min="15112" max="15112" width="12.5703125" customWidth="1"/>
    <col min="15113" max="15118" width="12.7109375" customWidth="1"/>
    <col min="15362" max="15362" width="7.5703125" customWidth="1"/>
    <col min="15363" max="15363" width="2.5703125" customWidth="1"/>
    <col min="15364" max="15364" width="22.140625" customWidth="1"/>
    <col min="15365" max="15367" width="12.7109375" customWidth="1"/>
    <col min="15368" max="15368" width="12.5703125" customWidth="1"/>
    <col min="15369" max="15374" width="12.7109375" customWidth="1"/>
    <col min="15618" max="15618" width="7.5703125" customWidth="1"/>
    <col min="15619" max="15619" width="2.5703125" customWidth="1"/>
    <col min="15620" max="15620" width="22.140625" customWidth="1"/>
    <col min="15621" max="15623" width="12.7109375" customWidth="1"/>
    <col min="15624" max="15624" width="12.5703125" customWidth="1"/>
    <col min="15625" max="15630" width="12.7109375" customWidth="1"/>
    <col min="15874" max="15874" width="7.5703125" customWidth="1"/>
    <col min="15875" max="15875" width="2.5703125" customWidth="1"/>
    <col min="15876" max="15876" width="22.140625" customWidth="1"/>
    <col min="15877" max="15879" width="12.7109375" customWidth="1"/>
    <col min="15880" max="15880" width="12.5703125" customWidth="1"/>
    <col min="15881" max="15886" width="12.7109375" customWidth="1"/>
    <col min="16130" max="16130" width="7.5703125" customWidth="1"/>
    <col min="16131" max="16131" width="2.5703125" customWidth="1"/>
    <col min="16132" max="16132" width="22.140625" customWidth="1"/>
    <col min="16133" max="16135" width="12.7109375" customWidth="1"/>
    <col min="16136" max="16136" width="12.5703125" customWidth="1"/>
    <col min="16137" max="16142" width="12.7109375" customWidth="1"/>
  </cols>
  <sheetData>
    <row r="1" spans="1:14" ht="15.75" customHeight="1" x14ac:dyDescent="0.25">
      <c r="A1" s="1" t="s">
        <v>1</v>
      </c>
      <c r="B1" s="2"/>
      <c r="C1" s="2"/>
      <c r="D1" s="2"/>
      <c r="E1" s="3"/>
      <c r="F1" s="3"/>
      <c r="G1" s="3"/>
      <c r="H1" s="3"/>
      <c r="I1" s="3"/>
      <c r="J1" s="3"/>
      <c r="K1" s="3"/>
      <c r="L1" s="4"/>
      <c r="M1" s="4"/>
      <c r="N1" t="s">
        <v>30</v>
      </c>
    </row>
    <row r="2" spans="1:14" ht="15.75" customHeight="1" x14ac:dyDescent="0.25">
      <c r="A2" s="136" t="s">
        <v>2</v>
      </c>
      <c r="B2" s="136"/>
      <c r="C2" s="136"/>
      <c r="D2" s="136"/>
      <c r="E2" s="137" t="str">
        <f>[9]Úvod.str!C3</f>
        <v>Základní škola a mateřská škola Prostějov, Melantrichova ul. 60</v>
      </c>
      <c r="F2" s="138"/>
      <c r="G2" s="138"/>
      <c r="H2" s="138"/>
      <c r="I2" s="138"/>
      <c r="J2" s="138"/>
      <c r="K2" s="138"/>
      <c r="L2" s="138"/>
      <c r="M2" s="138"/>
    </row>
    <row r="3" spans="1:14" ht="15.75" customHeight="1" x14ac:dyDescent="0.25">
      <c r="A3" s="46"/>
      <c r="B3" s="46"/>
      <c r="C3" s="46"/>
      <c r="D3" s="46"/>
      <c r="E3" s="139"/>
      <c r="F3" s="139"/>
      <c r="G3" s="139"/>
      <c r="H3" s="139"/>
      <c r="I3" s="139"/>
      <c r="J3" s="139"/>
      <c r="K3" s="139"/>
      <c r="L3" s="139"/>
      <c r="M3" s="139"/>
    </row>
    <row r="4" spans="1:14" ht="15.75" customHeight="1" x14ac:dyDescent="0.25">
      <c r="A4" s="5" t="s">
        <v>3</v>
      </c>
      <c r="B4" s="3"/>
      <c r="C4" s="3"/>
      <c r="D4" s="3"/>
      <c r="E4" s="140" t="str">
        <f>[9]Úvod.str!C4</f>
        <v>Melantrichova 60, 796 01 Prostějov</v>
      </c>
      <c r="F4" s="140"/>
      <c r="G4" s="140"/>
      <c r="H4" s="140"/>
      <c r="I4" s="140"/>
      <c r="J4" s="140"/>
      <c r="K4" s="140"/>
      <c r="L4" s="6"/>
      <c r="M4" s="3"/>
    </row>
    <row r="5" spans="1:14" ht="15.75" customHeight="1" x14ac:dyDescent="0.25">
      <c r="A5" s="5"/>
      <c r="B5" s="3"/>
      <c r="C5" s="3"/>
      <c r="D5" s="3"/>
      <c r="E5" s="139"/>
      <c r="F5" s="139"/>
      <c r="G5" s="139"/>
      <c r="H5" s="139"/>
      <c r="I5" s="139"/>
      <c r="J5" s="139"/>
      <c r="K5" s="139"/>
      <c r="L5" s="139"/>
      <c r="M5" s="139"/>
    </row>
    <row r="6" spans="1:14" ht="15.75" customHeight="1" x14ac:dyDescent="0.25">
      <c r="A6" s="5" t="s">
        <v>4</v>
      </c>
      <c r="B6" s="3"/>
      <c r="C6" s="3"/>
      <c r="D6" s="3"/>
      <c r="E6" s="140">
        <f>[9]Úvod.str!C5</f>
        <v>62860500</v>
      </c>
      <c r="F6" s="140"/>
      <c r="G6" s="140"/>
      <c r="H6" s="47"/>
      <c r="I6" s="47"/>
      <c r="J6" s="7"/>
      <c r="K6" s="47"/>
      <c r="L6" s="6"/>
      <c r="M6" s="3"/>
    </row>
    <row r="7" spans="1:14" ht="15.75" customHeight="1" x14ac:dyDescent="0.25">
      <c r="A7" s="5"/>
      <c r="B7" s="3"/>
      <c r="C7" s="3"/>
      <c r="D7" s="3"/>
      <c r="E7" s="139"/>
      <c r="F7" s="139"/>
      <c r="G7" s="139"/>
      <c r="H7" s="139"/>
      <c r="I7" s="139"/>
      <c r="J7" s="139"/>
      <c r="K7" s="139"/>
      <c r="L7" s="139"/>
      <c r="M7" s="139"/>
    </row>
    <row r="8" spans="1:14" ht="15.75" customHeight="1" x14ac:dyDescent="0.25">
      <c r="A8" s="3"/>
      <c r="B8" s="3"/>
      <c r="C8" s="3"/>
      <c r="D8" s="3"/>
      <c r="E8" s="3"/>
      <c r="F8" s="3"/>
      <c r="G8" s="3"/>
      <c r="H8" s="3"/>
      <c r="I8" s="3"/>
      <c r="J8" s="141"/>
      <c r="K8" s="141"/>
      <c r="L8" s="142" t="s">
        <v>5</v>
      </c>
      <c r="M8" s="143"/>
      <c r="N8" s="143"/>
    </row>
    <row r="9" spans="1:14" ht="15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93"/>
      <c r="K9" s="93"/>
      <c r="L9" s="3"/>
      <c r="M9" s="3"/>
    </row>
    <row r="10" spans="1:14" ht="15.75" customHeight="1" x14ac:dyDescent="0.25">
      <c r="A10" s="3"/>
      <c r="B10" s="3"/>
      <c r="C10" s="3"/>
      <c r="D10" s="3"/>
      <c r="E10" s="144" t="s">
        <v>31</v>
      </c>
      <c r="F10" s="145"/>
      <c r="G10" s="145"/>
      <c r="H10" s="145"/>
      <c r="I10" s="145"/>
      <c r="J10" s="146" t="s">
        <v>32</v>
      </c>
      <c r="K10" s="147"/>
      <c r="L10" s="147"/>
      <c r="M10" s="147"/>
      <c r="N10" s="147"/>
    </row>
    <row r="11" spans="1:14" ht="15.75" customHeight="1" x14ac:dyDescent="0.25">
      <c r="A11" s="6" t="s">
        <v>33</v>
      </c>
      <c r="B11" s="3"/>
      <c r="C11" s="3"/>
      <c r="D11" s="3"/>
      <c r="E11" s="8" t="s">
        <v>6</v>
      </c>
      <c r="F11" s="8" t="s">
        <v>7</v>
      </c>
      <c r="G11" s="9" t="s">
        <v>0</v>
      </c>
      <c r="H11" s="10" t="s">
        <v>34</v>
      </c>
      <c r="I11" s="10" t="s">
        <v>35</v>
      </c>
      <c r="J11" s="94" t="s">
        <v>6</v>
      </c>
      <c r="K11" s="94" t="s">
        <v>7</v>
      </c>
      <c r="L11" s="94" t="s">
        <v>0</v>
      </c>
      <c r="M11" s="10" t="s">
        <v>34</v>
      </c>
      <c r="N11" s="94" t="s">
        <v>35</v>
      </c>
    </row>
    <row r="12" spans="1:14" ht="15.75" customHeight="1" x14ac:dyDescent="0.25">
      <c r="A12" s="11"/>
      <c r="B12" s="11"/>
      <c r="C12" s="11"/>
      <c r="D12" s="11"/>
      <c r="E12" s="8" t="s">
        <v>8</v>
      </c>
      <c r="F12" s="8" t="s">
        <v>8</v>
      </c>
      <c r="G12" s="9" t="s">
        <v>9</v>
      </c>
      <c r="H12" s="10" t="s">
        <v>36</v>
      </c>
      <c r="I12" s="10" t="s">
        <v>37</v>
      </c>
      <c r="J12" s="94" t="s">
        <v>8</v>
      </c>
      <c r="K12" s="94" t="s">
        <v>8</v>
      </c>
      <c r="L12" s="94" t="s">
        <v>9</v>
      </c>
      <c r="M12" s="10" t="s">
        <v>36</v>
      </c>
      <c r="N12" s="94" t="s">
        <v>37</v>
      </c>
    </row>
    <row r="13" spans="1:14" ht="15.75" customHeight="1" x14ac:dyDescent="0.25">
      <c r="A13" s="11"/>
      <c r="B13" s="11"/>
      <c r="C13" s="11"/>
      <c r="D13" s="11"/>
      <c r="E13" s="8" t="s">
        <v>10</v>
      </c>
      <c r="F13" s="8" t="s">
        <v>10</v>
      </c>
      <c r="G13" s="4"/>
      <c r="H13" s="95" t="s">
        <v>38</v>
      </c>
      <c r="I13" s="95" t="s">
        <v>39</v>
      </c>
      <c r="J13" s="94" t="s">
        <v>10</v>
      </c>
      <c r="K13" s="94" t="s">
        <v>10</v>
      </c>
      <c r="L13" s="94"/>
      <c r="M13" s="95" t="s">
        <v>38</v>
      </c>
      <c r="N13" s="94" t="s">
        <v>39</v>
      </c>
    </row>
    <row r="14" spans="1:14" ht="15.75" customHeight="1" x14ac:dyDescent="0.25">
      <c r="A14" s="12"/>
      <c r="B14" s="12"/>
      <c r="C14" s="3"/>
      <c r="D14" s="12"/>
      <c r="E14" s="13"/>
      <c r="F14" s="13"/>
      <c r="G14" s="11"/>
      <c r="H14" s="11"/>
      <c r="I14" s="11"/>
      <c r="J14" s="11"/>
      <c r="K14" s="11"/>
      <c r="L14" s="3"/>
      <c r="M14" s="48"/>
    </row>
    <row r="15" spans="1:14" ht="15.75" customHeight="1" x14ac:dyDescent="0.25">
      <c r="A15" s="14" t="s">
        <v>11</v>
      </c>
      <c r="B15" s="14"/>
      <c r="C15" s="2"/>
      <c r="D15" s="12"/>
      <c r="E15" s="13"/>
      <c r="F15" s="13"/>
      <c r="G15" s="11"/>
      <c r="H15" s="11"/>
      <c r="I15" s="11"/>
      <c r="J15" s="11"/>
      <c r="K15" s="11"/>
      <c r="L15" s="15"/>
      <c r="M15" s="16"/>
    </row>
    <row r="16" spans="1:14" ht="15.75" customHeight="1" x14ac:dyDescent="0.25">
      <c r="A16" s="11" t="s">
        <v>12</v>
      </c>
      <c r="B16" s="11"/>
      <c r="C16" s="11"/>
      <c r="D16" s="17" t="s">
        <v>13</v>
      </c>
      <c r="E16" s="96">
        <f>'[9]Ná HČ'!F7+'[9]Ná HČ'!F28+'[9]Ná HČ'!F34</f>
        <v>7903123</v>
      </c>
      <c r="F16" s="96">
        <f>'[9]Ná HČ'!G7+'[9]Ná HČ'!G28+'[9]Ná HČ'!G34</f>
        <v>7942123</v>
      </c>
      <c r="G16" s="96">
        <f>'[9]Ná HČ'!H7+'[9]Ná HČ'!H28+'[9]Ná HČ'!H34</f>
        <v>3080129.08</v>
      </c>
      <c r="H16" s="97">
        <f>IF(F16=0,"-",G16/F16)</f>
        <v>0.38782188087492475</v>
      </c>
      <c r="I16" s="96">
        <f>'[9]Ná HČ'!I7+'[9]Ná HČ'!I28+'[9]Ná HČ'!I34</f>
        <v>3924472.16</v>
      </c>
      <c r="J16" s="18">
        <f>'[9]Ná DČ'!F7+'[9]Ná DČ'!F21+'[9]Ná DČ'!F27</f>
        <v>338300</v>
      </c>
      <c r="K16" s="18">
        <f>'[9]Ná DČ'!G7+'[9]Ná DČ'!G21+'[9]Ná DČ'!G27</f>
        <v>338100</v>
      </c>
      <c r="L16" s="18">
        <f>'[9]Ná DČ'!H7+'[9]Ná DČ'!H21+'[9]Ná DČ'!H27</f>
        <v>219234.68000000002</v>
      </c>
      <c r="M16" s="98">
        <f>IF(K16=0,"-",L16/K16)</f>
        <v>0.64843146997929613</v>
      </c>
      <c r="N16" s="18">
        <f>'[9]Ná DČ'!I7+'[9]Ná DČ'!I21+'[9]Ná DČ'!I27</f>
        <v>259516.89</v>
      </c>
    </row>
    <row r="17" spans="1:14" ht="15.75" customHeight="1" x14ac:dyDescent="0.25">
      <c r="A17" s="11" t="s">
        <v>14</v>
      </c>
      <c r="B17" s="11"/>
      <c r="C17" s="11"/>
      <c r="D17" s="17" t="s">
        <v>15</v>
      </c>
      <c r="E17" s="96">
        <f>'[9]Ná HČ'!F35+'[9]Ná HČ'!F41+'[9]Ná HČ'!F45+'[9]Ná HČ'!F46</f>
        <v>1097606</v>
      </c>
      <c r="F17" s="96">
        <f>'[9]Ná HČ'!G35+'[9]Ná HČ'!G41+'[9]Ná HČ'!G45+'[9]Ná HČ'!G46</f>
        <v>2153979.77</v>
      </c>
      <c r="G17" s="96">
        <f>'[9]Ná HČ'!H35+'[9]Ná HČ'!H41+'[9]Ná HČ'!H45+'[9]Ná HČ'!H46</f>
        <v>784282.91999999993</v>
      </c>
      <c r="H17" s="97">
        <f t="shared" ref="H17:H22" si="0">IF(F17=0,"-",G17/F17)</f>
        <v>0.36410876783675639</v>
      </c>
      <c r="I17" s="96">
        <f>'[9]Ná HČ'!I35+'[9]Ná HČ'!I41+'[9]Ná HČ'!I45+'[9]Ná HČ'!I46</f>
        <v>412053.05</v>
      </c>
      <c r="J17" s="18">
        <f>'[9]Ná DČ'!F28+'[9]Ná DČ'!F34+'[9]Ná DČ'!F38+'[9]Ná DČ'!F39</f>
        <v>15750</v>
      </c>
      <c r="K17" s="18">
        <f>'[9]Ná DČ'!G28+'[9]Ná DČ'!G34+'[9]Ná DČ'!G38+'[9]Ná DČ'!G39</f>
        <v>17900</v>
      </c>
      <c r="L17" s="18">
        <f>'[9]Ná DČ'!H28+'[9]Ná DČ'!H34+'[9]Ná DČ'!H38+'[9]Ná DČ'!H39</f>
        <v>5576.1799999999994</v>
      </c>
      <c r="M17" s="98">
        <f t="shared" ref="M17:M22" si="1">IF(K17=0,"-",L17/K17)</f>
        <v>0.31151843575418992</v>
      </c>
      <c r="N17" s="18">
        <f>'[9]Ná DČ'!I28+'[9]Ná DČ'!I34+'[9]Ná DČ'!I38+'[9]Ná DČ'!I39</f>
        <v>2603.81</v>
      </c>
    </row>
    <row r="18" spans="1:14" ht="15.75" customHeight="1" x14ac:dyDescent="0.25">
      <c r="A18" s="11" t="s">
        <v>16</v>
      </c>
      <c r="B18" s="11"/>
      <c r="C18" s="11"/>
      <c r="D18" s="17" t="s">
        <v>17</v>
      </c>
      <c r="E18" s="96">
        <f>'[9]Ná HČ'!F71+'[9]Ná HČ'!F78+'[9]Ná HČ'!F81+'[9]Ná HČ'!F82+'[9]Ná HČ'!F87</f>
        <v>238061</v>
      </c>
      <c r="F18" s="96">
        <f>'[9]Ná HČ'!G71+'[9]Ná HČ'!G78+'[9]Ná HČ'!G81+'[9]Ná HČ'!G82+'[9]Ná HČ'!G87</f>
        <v>281561</v>
      </c>
      <c r="G18" s="96">
        <f>'[9]Ná HČ'!H71+'[9]Ná HČ'!H78+'[9]Ná HČ'!H81+'[9]Ná HČ'!H82+'[9]Ná HČ'!H87</f>
        <v>123018.45999999999</v>
      </c>
      <c r="H18" s="97">
        <f t="shared" si="0"/>
        <v>0.43691583706550263</v>
      </c>
      <c r="I18" s="96">
        <f>'[9]Ná HČ'!I71+'[9]Ná HČ'!I78+'[9]Ná HČ'!I81+'[9]Ná HČ'!I82+'[9]Ná HČ'!I87</f>
        <v>132854.79</v>
      </c>
      <c r="J18" s="18">
        <f>'[9]Ná DČ'!F63+'[9]Ná DČ'!F68+'[9]Ná DČ'!F71+'[9]Ná DČ'!F72+'[9]Ná DČ'!F77</f>
        <v>0</v>
      </c>
      <c r="K18" s="18">
        <f>'[9]Ná DČ'!G63+'[9]Ná DČ'!G68+'[9]Ná DČ'!G71+'[9]Ná DČ'!G72+'[9]Ná DČ'!G77</f>
        <v>31000</v>
      </c>
      <c r="L18" s="18">
        <f>'[9]Ná DČ'!H63+'[9]Ná DČ'!H68+'[9]Ná DČ'!H71+'[9]Ná DČ'!H72+'[9]Ná DČ'!H77</f>
        <v>28659.33</v>
      </c>
      <c r="M18" s="98">
        <f t="shared" si="1"/>
        <v>0.92449451612903233</v>
      </c>
      <c r="N18" s="18">
        <f>'[9]Ná DČ'!I63+'[9]Ná DČ'!I68+'[9]Ná DČ'!I71+'[9]Ná DČ'!I72+'[9]Ná DČ'!I77</f>
        <v>17436.02</v>
      </c>
    </row>
    <row r="19" spans="1:14" ht="15.75" customHeight="1" x14ac:dyDescent="0.25">
      <c r="A19" s="11" t="s">
        <v>18</v>
      </c>
      <c r="B19" s="11"/>
      <c r="C19" s="11"/>
      <c r="D19" s="19">
        <v>551</v>
      </c>
      <c r="E19" s="96">
        <f>'[9]Ná HČ'!F104</f>
        <v>1550611</v>
      </c>
      <c r="F19" s="96">
        <f>'[9]Ná HČ'!G104</f>
        <v>1786574</v>
      </c>
      <c r="G19" s="96">
        <f>'[9]Ná HČ'!H104</f>
        <v>812621.6</v>
      </c>
      <c r="H19" s="97">
        <f t="shared" si="0"/>
        <v>0.45484911344282408</v>
      </c>
      <c r="I19" s="96">
        <f>'[9]Ná HČ'!I104</f>
        <v>769787.37</v>
      </c>
      <c r="J19" s="18">
        <f>'[9]Ná DČ'!F94</f>
        <v>128405</v>
      </c>
      <c r="K19" s="18">
        <f>'[9]Ná DČ'!G94</f>
        <v>116850</v>
      </c>
      <c r="L19" s="18">
        <f>'[9]Ná DČ'!H94</f>
        <v>71964.399999999994</v>
      </c>
      <c r="M19" s="98">
        <f t="shared" si="1"/>
        <v>0.61586991869918695</v>
      </c>
      <c r="N19" s="18">
        <f>'[9]Ná DČ'!I94</f>
        <v>73500.63</v>
      </c>
    </row>
    <row r="20" spans="1:14" ht="15.75" customHeight="1" x14ac:dyDescent="0.25">
      <c r="A20" s="20" t="s">
        <v>19</v>
      </c>
      <c r="B20" s="20"/>
      <c r="C20" s="11"/>
      <c r="D20" s="133" t="s">
        <v>20</v>
      </c>
      <c r="E20" s="134">
        <f>'[9]Ná HČ'!F88+'[9]Ná HČ'!F92+'[9]Ná HČ'!F93+'[9]Ná HČ'!F94+'[9]Ná HČ'!F95+'[9]Ná HČ'!F96+'[9]Ná HČ'!F97+'[9]Ná HČ'!F98+'[9]Ná HČ'!F107+'[9]Ná HČ'!F108+'[9]Ná HČ'!F119+'[9]Ná HČ'!F120+'[9]Ná HČ'!F123+'[9]Ná HČ'!F124+'[9]Ná HČ'!F125</f>
        <v>52000</v>
      </c>
      <c r="F20" s="134">
        <f>'[9]Ná HČ'!G88+'[9]Ná HČ'!G92+'[9]Ná HČ'!G93+'[9]Ná HČ'!G94+'[9]Ná HČ'!G95+'[9]Ná HČ'!G96+'[9]Ná HČ'!G97+'[9]Ná HČ'!G98+'[9]Ná HČ'!G107+'[9]Ná HČ'!G108+'[9]Ná HČ'!G119+'[9]Ná HČ'!G120+'[9]Ná HČ'!G123+'[9]Ná HČ'!G124+'[9]Ná HČ'!G125</f>
        <v>57000</v>
      </c>
      <c r="G20" s="134">
        <f>'[9]Ná HČ'!H88+'[9]Ná HČ'!H92+'[9]Ná HČ'!H93+'[9]Ná HČ'!H94+'[9]Ná HČ'!H95+'[9]Ná HČ'!H96+'[9]Ná HČ'!H97+'[9]Ná HČ'!H98+'[9]Ná HČ'!H107+'[9]Ná HČ'!H108+'[9]Ná HČ'!H119+'[9]Ná HČ'!H120+'[9]Ná HČ'!H123+'[9]Ná HČ'!H124+'[9]Ná HČ'!H125</f>
        <v>35374.870000000003</v>
      </c>
      <c r="H20" s="97">
        <f t="shared" si="0"/>
        <v>0.62061175438596494</v>
      </c>
      <c r="I20" s="134">
        <f>'[9]Ná HČ'!I88+'[9]Ná HČ'!I92+'[9]Ná HČ'!I93+'[9]Ná HČ'!I94+'[9]Ná HČ'!I95+'[9]Ná HČ'!I96+'[9]Ná HČ'!I97+'[9]Ná HČ'!I98+'[9]Ná HČ'!I107+'[9]Ná HČ'!I108+'[9]Ná HČ'!I119+'[9]Ná HČ'!I120+'[9]Ná HČ'!I123+'[9]Ná HČ'!I124+'[9]Ná HČ'!I125</f>
        <v>94595.290000000008</v>
      </c>
      <c r="J20" s="129">
        <f>'[9]Ná DČ'!F78+'[9]Ná DČ'!F82+'[9]Ná DČ'!F83+'[9]Ná DČ'!F84+'[9]Ná DČ'!F85+'[9]Ná DČ'!F86+'[9]Ná DČ'!F87+'[9]Ná DČ'!F88+'[9]Ná DČ'!F97+'[9]Ná DČ'!F98+'[9]Ná DČ'!F109+'[9]Ná DČ'!F110+'[9]Ná DČ'!F113+'[9]Ná DČ'!F114</f>
        <v>0</v>
      </c>
      <c r="K20" s="129">
        <f>'[9]Ná DČ'!G78+'[9]Ná DČ'!G82+'[9]Ná DČ'!G83+'[9]Ná DČ'!G84+'[9]Ná DČ'!G85+'[9]Ná DČ'!G86+'[9]Ná DČ'!G87+'[9]Ná DČ'!G88+'[9]Ná DČ'!G97+'[9]Ná DČ'!G98+'[9]Ná DČ'!G109+'[9]Ná DČ'!G110+'[9]Ná DČ'!G113+'[9]Ná DČ'!G114</f>
        <v>0</v>
      </c>
      <c r="L20" s="129">
        <f>'[9]Ná DČ'!H78+'[9]Ná DČ'!H82+'[9]Ná DČ'!H83+'[9]Ná DČ'!H84+'[9]Ná DČ'!H85+'[9]Ná DČ'!H86+'[9]Ná DČ'!H87+'[9]Ná DČ'!H88+'[9]Ná DČ'!H97+'[9]Ná DČ'!H98+'[9]Ná DČ'!H109+'[9]Ná DČ'!H110+'[9]Ná DČ'!H113+'[9]Ná DČ'!H114</f>
        <v>0</v>
      </c>
      <c r="M20" s="130" t="str">
        <f t="shared" si="1"/>
        <v>-</v>
      </c>
      <c r="N20" s="131">
        <f>'[9]Ná DČ'!I78+'[9]Ná DČ'!I82+'[9]Ná DČ'!I83+'[9]Ná DČ'!I84+'[9]Ná DČ'!I85+'[9]Ná DČ'!I86+'[9]Ná DČ'!I87+'[9]Ná DČ'!I88+'[9]Ná DČ'!I97+'[9]Ná DČ'!I98+'[9]Ná DČ'!I109+'[9]Ná DČ'!I110+'[9]Ná DČ'!I113+'[9]Ná DČ'!I114</f>
        <v>0</v>
      </c>
    </row>
    <row r="21" spans="1:14" ht="15.75" customHeight="1" x14ac:dyDescent="0.25">
      <c r="A21" s="20"/>
      <c r="B21" s="12"/>
      <c r="C21" s="12"/>
      <c r="D21" s="133"/>
      <c r="E21" s="134"/>
      <c r="F21" s="134"/>
      <c r="G21" s="134"/>
      <c r="H21" s="97" t="str">
        <f t="shared" si="0"/>
        <v>-</v>
      </c>
      <c r="I21" s="135"/>
      <c r="J21" s="129"/>
      <c r="K21" s="129"/>
      <c r="L21" s="129"/>
      <c r="M21" s="130" t="str">
        <f t="shared" si="1"/>
        <v>-</v>
      </c>
      <c r="N21" s="132"/>
    </row>
    <row r="22" spans="1:14" ht="15.75" customHeight="1" x14ac:dyDescent="0.25">
      <c r="A22" s="13" t="s">
        <v>21</v>
      </c>
      <c r="B22" s="11"/>
      <c r="C22" s="11"/>
      <c r="D22" s="11"/>
      <c r="E22" s="96">
        <f>SUM(E16:E21)</f>
        <v>10841401</v>
      </c>
      <c r="F22" s="96">
        <f>SUM(F16:F21)</f>
        <v>12221237.77</v>
      </c>
      <c r="G22" s="96">
        <f>SUM(G16:G21)</f>
        <v>4835426.93</v>
      </c>
      <c r="H22" s="97">
        <f t="shared" si="0"/>
        <v>0.39565770840902309</v>
      </c>
      <c r="I22" s="96">
        <f>SUM(I16:I21)</f>
        <v>5333762.66</v>
      </c>
      <c r="J22" s="18">
        <f>SUM(J16:J21)</f>
        <v>482455</v>
      </c>
      <c r="K22" s="18">
        <f>SUM(K16:K21)</f>
        <v>503850</v>
      </c>
      <c r="L22" s="18">
        <f>SUM(L16:L21)</f>
        <v>325434.58999999997</v>
      </c>
      <c r="M22" s="98">
        <f t="shared" si="1"/>
        <v>0.64589578247494284</v>
      </c>
      <c r="N22" s="18">
        <f>SUM(N16:N20)</f>
        <v>353057.35000000003</v>
      </c>
    </row>
    <row r="23" spans="1:14" ht="15.75" customHeight="1" x14ac:dyDescent="0.25">
      <c r="A23" s="14" t="s">
        <v>22</v>
      </c>
      <c r="B23" s="12"/>
      <c r="C23" s="12"/>
      <c r="D23" s="12"/>
      <c r="E23" s="21"/>
      <c r="F23" s="13"/>
      <c r="G23" s="22"/>
      <c r="H23" s="99"/>
      <c r="I23" s="22"/>
      <c r="J23" s="21"/>
      <c r="K23" s="21"/>
      <c r="L23" s="23"/>
      <c r="M23" s="100"/>
    </row>
    <row r="24" spans="1:14" ht="15.75" customHeight="1" x14ac:dyDescent="0.25">
      <c r="A24" s="11" t="s">
        <v>23</v>
      </c>
      <c r="B24" s="11"/>
      <c r="C24" s="11"/>
      <c r="D24" s="19" t="s">
        <v>24</v>
      </c>
      <c r="E24" s="101">
        <f>'[9]Vý HČ'!F7+'[9]Vý HČ'!F8+'[9]Vý HČ'!F19+'[9]Vý HČ'!F24+'[9]Vý HČ'!F25+'[9]Vý HČ'!F26</f>
        <v>4070400</v>
      </c>
      <c r="F24" s="96">
        <f>'[9]Vý HČ'!G7+'[9]Vý HČ'!G8+'[9]Vý HČ'!G19+'[9]Vý HČ'!G24+'[9]Vý HČ'!G25+'[9]Vý HČ'!G26</f>
        <v>4107800</v>
      </c>
      <c r="G24" s="96">
        <f>'[9]Vý HČ'!H7+'[9]Vý HČ'!H8+'[9]Vý HČ'!H19+'[9]Vý HČ'!H24+'[9]Vý HČ'!H25+'[9]Vý HČ'!H26</f>
        <v>1777363</v>
      </c>
      <c r="H24" s="97">
        <f>IF(F24=0,"-",G24/F24)</f>
        <v>0.43268002337017381</v>
      </c>
      <c r="I24" s="96">
        <f>'[9]Vý HČ'!I7+'[9]Vý HČ'!I8+'[9]Vý HČ'!I19+'[9]Vý HČ'!I24+'[9]Vý HČ'!I25+'[9]Vý HČ'!I26</f>
        <v>1711282</v>
      </c>
      <c r="J24" s="18">
        <f>'[9]Vý DČ'!F7+'[9]Vý DČ'!F8+'[9]Vý DČ'!F18+'[9]Vý DČ'!F23+'[9]Vý DČ'!F24+'[9]Vý DČ'!F25</f>
        <v>530000</v>
      </c>
      <c r="K24" s="18">
        <f>'[9]Vý DČ'!G7+'[9]Vý DČ'!G8+'[9]Vý DČ'!G18+'[9]Vý DČ'!G23+'[9]Vý DČ'!G24+'[9]Vý DČ'!G25</f>
        <v>680000</v>
      </c>
      <c r="L24" s="18">
        <f>'[9]Vý DČ'!H7+'[9]Vý DČ'!H8+'[9]Vý DČ'!H18+'[9]Vý DČ'!H23+'[9]Vý DČ'!H24+'[9]Vý DČ'!H25</f>
        <v>570504</v>
      </c>
      <c r="M24" s="98">
        <f>IF(K24=0,"-",L24/K24)</f>
        <v>0.83897647058823532</v>
      </c>
      <c r="N24" s="18">
        <f>'[9]Vý DČ'!I7+'[9]Vý DČ'!I8+'[9]Vý DČ'!I18+'[9]Vý DČ'!I23+'[9]Vý DČ'!I24+'[9]Vý DČ'!I25</f>
        <v>359078</v>
      </c>
    </row>
    <row r="25" spans="1:14" ht="15.75" customHeight="1" x14ac:dyDescent="0.25">
      <c r="A25" s="11" t="s">
        <v>25</v>
      </c>
      <c r="B25" s="11"/>
      <c r="C25" s="11"/>
      <c r="D25" s="19" t="s">
        <v>26</v>
      </c>
      <c r="E25" s="101">
        <f>'[9]Vý HČ'!F45</f>
        <v>6755001</v>
      </c>
      <c r="F25" s="96">
        <f>'[9]Vý HČ'!G45</f>
        <v>7960001</v>
      </c>
      <c r="G25" s="96">
        <f>'[9]Vý HČ'!H45</f>
        <v>3632582</v>
      </c>
      <c r="H25" s="97">
        <f>IF(F25=0,"-",G25/F25)</f>
        <v>0.45635446528210233</v>
      </c>
      <c r="I25" s="96">
        <f>'[9]Vý HČ'!I45</f>
        <v>3233380</v>
      </c>
      <c r="J25" s="18">
        <f>'[9]Vý DČ'!F40</f>
        <v>0</v>
      </c>
      <c r="K25" s="18">
        <f>'[9]Vý DČ'!G40</f>
        <v>0</v>
      </c>
      <c r="L25" s="18">
        <f>'[9]Vý DČ'!H40</f>
        <v>0</v>
      </c>
      <c r="M25" s="98" t="str">
        <f>IF(K25=0,"-",L25/K25)</f>
        <v>-</v>
      </c>
      <c r="N25" s="18">
        <f>'[9]Vý DČ'!I40</f>
        <v>14.84</v>
      </c>
    </row>
    <row r="26" spans="1:14" ht="15.75" customHeight="1" x14ac:dyDescent="0.25">
      <c r="A26" s="11"/>
      <c r="B26" s="11"/>
      <c r="C26" s="11"/>
      <c r="D26" s="19" t="s">
        <v>27</v>
      </c>
      <c r="E26" s="96">
        <f>'[9]Vý HČ'!F51</f>
        <v>0</v>
      </c>
      <c r="F26" s="96">
        <f>'[9]Vý HČ'!G51</f>
        <v>0</v>
      </c>
      <c r="G26" s="96">
        <f>'[9]Vý HČ'!H51</f>
        <v>0</v>
      </c>
      <c r="H26" s="97" t="str">
        <f>IF(F26=0,"-",G26/F26)</f>
        <v>-</v>
      </c>
      <c r="I26" s="96">
        <f>'[9]Vý HČ'!I51</f>
        <v>0</v>
      </c>
      <c r="J26" s="18">
        <f>'[9]Vý DČ'!F46</f>
        <v>0</v>
      </c>
      <c r="K26" s="18">
        <f>'[9]Vý DČ'!G46</f>
        <v>0</v>
      </c>
      <c r="L26" s="18">
        <f>'[9]Vý DČ'!H46</f>
        <v>0</v>
      </c>
      <c r="M26" s="98" t="str">
        <f>IF(K26=0,"-",L26/K26)</f>
        <v>-</v>
      </c>
      <c r="N26" s="18">
        <f>'[9]Vý DČ'!I46</f>
        <v>0</v>
      </c>
    </row>
    <row r="27" spans="1:14" ht="15.75" customHeight="1" x14ac:dyDescent="0.25">
      <c r="A27" s="11" t="s">
        <v>28</v>
      </c>
      <c r="B27" s="11"/>
      <c r="C27" s="11"/>
      <c r="D27" s="17" t="s">
        <v>29</v>
      </c>
      <c r="E27" s="96">
        <f>'[9]Vý HČ'!F27+'[9]Vý HČ'!F28+'[9]Vý HČ'!F29+'[9]Vý HČ'!F30+'[9]Vý HČ'!F31+'[9]Vý HČ'!F37+'[9]Vý HČ'!F44</f>
        <v>16000</v>
      </c>
      <c r="F27" s="96">
        <f>'[9]Vý HČ'!G27+'[9]Vý HČ'!G28+'[9]Vý HČ'!G29+'[9]Vý HČ'!G30+'[9]Vý HČ'!G31+'[9]Vý HČ'!G37+'[9]Vý HČ'!G44</f>
        <v>153436.77000000002</v>
      </c>
      <c r="G27" s="96">
        <f>'[9]Vý HČ'!H27+'[9]Vý HČ'!H28+'[9]Vý HČ'!H29+'[9]Vý HČ'!H30+'[9]Vý HČ'!H31+'[9]Vý HČ'!H37+'[9]Vý HČ'!H44</f>
        <v>108298.17000000001</v>
      </c>
      <c r="H27" s="97">
        <f>IF(F27=0,"-",G27/F27)</f>
        <v>0.70581627858824192</v>
      </c>
      <c r="I27" s="96">
        <f>'[9]Vý HČ'!I27+'[9]Vý HČ'!I28+'[9]Vý HČ'!I29+'[9]Vý HČ'!I30+'[9]Vý HČ'!I31+'[9]Vý HČ'!I37+'[9]Vý HČ'!I44</f>
        <v>128076</v>
      </c>
      <c r="J27" s="18">
        <f>'[9]Vý DČ'!F26+'[9]Vý DČ'!F27+'[9]Vý DČ'!F28+'[9]Vý DČ'!F29+'[9]Vý DČ'!F30+'[9]Vý DČ'!F36+'[9]Vý DČ'!F39</f>
        <v>30000</v>
      </c>
      <c r="K27" s="18">
        <f>'[9]Vý DČ'!G26+'[9]Vý DČ'!G27+'[9]Vý DČ'!G28+'[9]Vý DČ'!G29+'[9]Vý DČ'!G30+'[9]Vý DČ'!G36+'[9]Vý DČ'!G39</f>
        <v>30000</v>
      </c>
      <c r="L27" s="18">
        <f>'[9]Vý DČ'!H26+'[9]Vý DČ'!H27+'[9]Vý DČ'!H28+'[9]Vý DČ'!H29+'[9]Vý DČ'!H30+'[9]Vý DČ'!H36+'[9]Vý DČ'!H39</f>
        <v>0</v>
      </c>
      <c r="M27" s="98">
        <f>IF(K27=0,"-",L27/K27)</f>
        <v>0</v>
      </c>
      <c r="N27" s="18">
        <f>'[9]Vý DČ'!I26+'[9]Vý DČ'!I27+'[9]Vý DČ'!I28+'[9]Vý DČ'!I29+'[9]Vý DČ'!I30+'[9]Vý DČ'!I36+'[9]Vý DČ'!I39</f>
        <v>3827</v>
      </c>
    </row>
    <row r="28" spans="1:14" ht="15.75" customHeight="1" x14ac:dyDescent="0.25">
      <c r="A28" s="13" t="s">
        <v>21</v>
      </c>
      <c r="B28" s="12"/>
      <c r="C28" s="12"/>
      <c r="D28" s="12"/>
      <c r="E28" s="96">
        <f>E24+E25+E27</f>
        <v>10841401</v>
      </c>
      <c r="F28" s="96">
        <f>F24+F25+F27</f>
        <v>12221237.77</v>
      </c>
      <c r="G28" s="96">
        <f>G24+G25+G27</f>
        <v>5518243.1699999999</v>
      </c>
      <c r="H28" s="97">
        <f>IF(F28=0,"-",G28/F28)</f>
        <v>0.45152899189522927</v>
      </c>
      <c r="I28" s="96">
        <f>I24+I25+I27</f>
        <v>5072738</v>
      </c>
      <c r="J28" s="18">
        <f>J24+J25+J27</f>
        <v>560000</v>
      </c>
      <c r="K28" s="18">
        <f>K24+K25+K27</f>
        <v>710000</v>
      </c>
      <c r="L28" s="18">
        <f>L24+L25+L27</f>
        <v>570504</v>
      </c>
      <c r="M28" s="98">
        <f>IF(K28=0,"-",L28/K28)</f>
        <v>0.80352676056338024</v>
      </c>
      <c r="N28" s="18">
        <f>N24+N25+N27</f>
        <v>362919.84</v>
      </c>
    </row>
    <row r="29" spans="1:14" ht="15.75" customHeight="1" x14ac:dyDescent="0.25">
      <c r="A29" s="13"/>
      <c r="B29" s="12"/>
      <c r="C29" s="12"/>
      <c r="D29" s="12"/>
      <c r="E29" s="12"/>
      <c r="F29" s="12"/>
      <c r="G29" s="12"/>
      <c r="H29" s="99"/>
      <c r="I29" s="12"/>
      <c r="J29" s="24"/>
      <c r="K29" s="24"/>
      <c r="L29" s="24"/>
      <c r="M29" s="102"/>
    </row>
    <row r="30" spans="1:14" ht="15.75" customHeight="1" x14ac:dyDescent="0.25">
      <c r="A30" s="14" t="s">
        <v>40</v>
      </c>
      <c r="B30" s="12"/>
      <c r="C30" s="12"/>
      <c r="D30" s="12"/>
      <c r="E30" s="96">
        <f>E28-E22</f>
        <v>0</v>
      </c>
      <c r="F30" s="96">
        <f t="shared" ref="F30:N30" si="2">F28-F22</f>
        <v>0</v>
      </c>
      <c r="G30" s="96">
        <f t="shared" si="2"/>
        <v>682816.24000000022</v>
      </c>
      <c r="H30" s="97" t="str">
        <f>IF(F30=0,"-",G30/F30)</f>
        <v>-</v>
      </c>
      <c r="I30" s="96">
        <f t="shared" si="2"/>
        <v>-261024.66000000015</v>
      </c>
      <c r="J30" s="18">
        <f t="shared" si="2"/>
        <v>77545</v>
      </c>
      <c r="K30" s="18">
        <f t="shared" si="2"/>
        <v>206150</v>
      </c>
      <c r="L30" s="18">
        <f t="shared" si="2"/>
        <v>245069.41000000003</v>
      </c>
      <c r="M30" s="98">
        <f>IF(K30=0,"-",L30/K30)</f>
        <v>1.1887917050691246</v>
      </c>
      <c r="N30" s="18">
        <f t="shared" si="2"/>
        <v>9862.4899999999907</v>
      </c>
    </row>
    <row r="31" spans="1:14" ht="15.75" customHeight="1" x14ac:dyDescent="0.25">
      <c r="A31" s="13"/>
      <c r="B31" s="12"/>
      <c r="C31" s="12"/>
      <c r="D31" s="12"/>
      <c r="E31" s="12"/>
      <c r="F31" s="12"/>
      <c r="G31" s="12"/>
      <c r="H31" s="12"/>
      <c r="I31" s="12"/>
      <c r="J31" s="24"/>
      <c r="K31" s="24"/>
      <c r="L31" s="24"/>
      <c r="M31" s="24"/>
    </row>
    <row r="32" spans="1:14" ht="15.75" customHeight="1" x14ac:dyDescent="0.25">
      <c r="A32" s="17"/>
      <c r="B32" s="12"/>
      <c r="C32" s="12"/>
      <c r="D32" s="25"/>
      <c r="E32" s="25"/>
      <c r="F32" s="11"/>
      <c r="G32" s="26"/>
      <c r="H32" s="26"/>
      <c r="I32" s="26"/>
      <c r="J32" s="11"/>
      <c r="K32" s="11"/>
      <c r="L32" s="11"/>
      <c r="M32" s="11"/>
    </row>
  </sheetData>
  <mergeCells count="21">
    <mergeCell ref="E6:G6"/>
    <mergeCell ref="E7:M7"/>
    <mergeCell ref="J8:K8"/>
    <mergeCell ref="L8:N8"/>
    <mergeCell ref="A2:D2"/>
    <mergeCell ref="E2:M2"/>
    <mergeCell ref="E3:M3"/>
    <mergeCell ref="E4:K4"/>
    <mergeCell ref="E5:M5"/>
    <mergeCell ref="E10:I10"/>
    <mergeCell ref="J10:N10"/>
    <mergeCell ref="D20:D21"/>
    <mergeCell ref="E20:E21"/>
    <mergeCell ref="F20:F21"/>
    <mergeCell ref="G20:G21"/>
    <mergeCell ref="I20:I21"/>
    <mergeCell ref="J20:J21"/>
    <mergeCell ref="K20:K21"/>
    <mergeCell ref="L20:L21"/>
    <mergeCell ref="M20:M21"/>
    <mergeCell ref="N20:N21"/>
  </mergeCells>
  <conditionalFormatting sqref="J29 J31">
    <cfRule type="cellIs" priority="1" stopIfTrue="1" operator="notEqual">
      <formula>$J$24+$J$25+$J$27</formula>
    </cfRule>
  </conditionalFormatting>
  <pageMargins left="0.51181102362204722" right="0.51181102362204722" top="0.78740157480314965" bottom="0.78740157480314965" header="0.31496062992125984" footer="0.31496062992125984"/>
  <pageSetup paperSize="9" scale="80" firstPageNumber="14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19</vt:i4>
      </vt:variant>
    </vt:vector>
  </HeadingPairs>
  <TitlesOfParts>
    <vt:vector size="19" baseType="lpstr">
      <vt:lpstr>MŠ Rum</vt:lpstr>
      <vt:lpstr>MŠ Šárka</vt:lpstr>
      <vt:lpstr>MŠ Part</vt:lpstr>
      <vt:lpstr>MŠ Smet</vt:lpstr>
      <vt:lpstr>MŠ Mor</vt:lpstr>
      <vt:lpstr>ZŠ Pal</vt:lpstr>
      <vt:lpstr>ZŠ Kol</vt:lpstr>
      <vt:lpstr>ZŠ JŽ</vt:lpstr>
      <vt:lpstr>ZŠ Mel</vt:lpstr>
      <vt:lpstr>ZŠ Maj</vt:lpstr>
      <vt:lpstr>RG a ZŠ</vt:lpstr>
      <vt:lpstr>ZŠ Hor</vt:lpstr>
      <vt:lpstr>ZŠ Val</vt:lpstr>
      <vt:lpstr>Sportcentrum</vt:lpstr>
      <vt:lpstr>ZUŠ</vt:lpstr>
      <vt:lpstr>Divadlo</vt:lpstr>
      <vt:lpstr>Knihovna</vt:lpstr>
      <vt:lpstr>Kino</vt:lpstr>
      <vt:lpstr>Jesle</vt:lpstr>
    </vt:vector>
  </TitlesOfParts>
  <Company>Your Company Name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 User Name</dc:creator>
  <cp:lastModifiedBy>Bachanová Jana</cp:lastModifiedBy>
  <cp:lastPrinted>2024-08-15T13:06:47Z</cp:lastPrinted>
  <dcterms:created xsi:type="dcterms:W3CDTF">2013-01-08T07:14:59Z</dcterms:created>
  <dcterms:modified xsi:type="dcterms:W3CDTF">2024-08-20T10:58:20Z</dcterms:modified>
</cp:coreProperties>
</file>