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ata_odbory\FO\Bachanová Jana\Oddělení rozpočtu a evidence majetku\Závěrečný účet 2024\RMP 19.05.2025\"/>
    </mc:Choice>
  </mc:AlternateContent>
  <bookViews>
    <workbookView xWindow="0" yWindow="0" windowWidth="18435" windowHeight="9525" firstSheet="25" activeTab="36"/>
  </bookViews>
  <sheets>
    <sheet name="MŠ Rum1" sheetId="2" r:id="rId1"/>
    <sheet name="MŠ Rum" sheetId="6" r:id="rId2"/>
    <sheet name="MŠ Šárka1" sheetId="4" r:id="rId3"/>
    <sheet name="MŠ Šárka" sheetId="3" r:id="rId4"/>
    <sheet name="MŠ Part1" sheetId="5" r:id="rId5"/>
    <sheet name="MŠ Part" sheetId="7" r:id="rId6"/>
    <sheet name="MŠ Smet1" sheetId="8" r:id="rId7"/>
    <sheet name="MŠ Smet" sheetId="9" r:id="rId8"/>
    <sheet name="MŠ Mor1" sheetId="10" r:id="rId9"/>
    <sheet name="MŠ Mor" sheetId="11" r:id="rId10"/>
    <sheet name="ZŠ Pal1" sheetId="12" r:id="rId11"/>
    <sheet name="ZŠ Pal" sheetId="13" r:id="rId12"/>
    <sheet name="ZŠ Kol1" sheetId="14" r:id="rId13"/>
    <sheet name="ZŠ Kol" sheetId="15" r:id="rId14"/>
    <sheet name="ZŠ JŽ1" sheetId="16" r:id="rId15"/>
    <sheet name="ZŠ JŽ" sheetId="17" r:id="rId16"/>
    <sheet name="ZŠ Mel1" sheetId="18" r:id="rId17"/>
    <sheet name="ZŠ Mel" sheetId="19" r:id="rId18"/>
    <sheet name="ZŠ Maj1" sheetId="20" r:id="rId19"/>
    <sheet name="ZŠ Maj" sheetId="21" r:id="rId20"/>
    <sheet name="RG a ZŠ1" sheetId="22" r:id="rId21"/>
    <sheet name="RG a ZŠ" sheetId="23" r:id="rId22"/>
    <sheet name="ZŠ Hor1" sheetId="24" r:id="rId23"/>
    <sheet name="ZŠ Hor" sheetId="25" r:id="rId24"/>
    <sheet name="ZŠ Val1" sheetId="26" r:id="rId25"/>
    <sheet name="ZŠ Val" sheetId="27" r:id="rId26"/>
    <sheet name="Sportcentrum1" sheetId="28" r:id="rId27"/>
    <sheet name="Sportcentrum" sheetId="29" r:id="rId28"/>
    <sheet name="ZUŠ1" sheetId="30" r:id="rId29"/>
    <sheet name="ZUŠ" sheetId="31" r:id="rId30"/>
    <sheet name="Divadlo1" sheetId="32" r:id="rId31"/>
    <sheet name="Divadlo" sheetId="33" r:id="rId32"/>
    <sheet name="Knihovna1" sheetId="34" r:id="rId33"/>
    <sheet name="Knihovna" sheetId="35" r:id="rId34"/>
    <sheet name="Kino1" sheetId="36" r:id="rId35"/>
    <sheet name="Kino" sheetId="37" r:id="rId36"/>
    <sheet name="Jesle1" sheetId="38" r:id="rId37"/>
    <sheet name="Jesle" sheetId="39"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xlnm.Print_Area" localSheetId="30">Divadlo1!$A$1:$K$123</definedName>
    <definedName name="_xlnm.Print_Area" localSheetId="36">Jesle1!$A$1:$K$123</definedName>
    <definedName name="_xlnm.Print_Area" localSheetId="34">Kino1!$A$1:$K$123</definedName>
    <definedName name="_xlnm.Print_Area" localSheetId="32">Knihovna1!$A$1:$K$121</definedName>
    <definedName name="_xlnm.Print_Area" localSheetId="8">'MŠ Mor1'!$A$1:$K$123</definedName>
    <definedName name="_xlnm.Print_Area" localSheetId="4">'MŠ Part1'!$A$1:$K$123</definedName>
    <definedName name="_xlnm.Print_Area" localSheetId="0">'MŠ Rum1'!$A$1:$K$123</definedName>
    <definedName name="_xlnm.Print_Area" localSheetId="6">'MŠ Smet1'!$A$1:$K$123</definedName>
    <definedName name="_xlnm.Print_Area" localSheetId="2">'MŠ Šárka1'!$A$1:$K$123</definedName>
    <definedName name="_xlnm.Print_Area" localSheetId="20">'RG a ZŠ1'!$A$1:$K$123</definedName>
    <definedName name="_xlnm.Print_Area" localSheetId="26">Sportcentrum1!$A$1:$K$132</definedName>
    <definedName name="_xlnm.Print_Area" localSheetId="22">'ZŠ Hor1'!$A$1:$K$123</definedName>
    <definedName name="_xlnm.Print_Area" localSheetId="14">'ZŠ JŽ1'!$A$1:$K$123</definedName>
    <definedName name="_xlnm.Print_Area" localSheetId="12">'ZŠ Kol1'!$A$1:$K$123</definedName>
    <definedName name="_xlnm.Print_Area" localSheetId="18">'ZŠ Maj1'!$A$1:$K$123</definedName>
    <definedName name="_xlnm.Print_Area" localSheetId="16">'ZŠ Mel1'!$A$1:$K$124</definedName>
    <definedName name="_xlnm.Print_Area" localSheetId="10">'ZŠ Pal1'!$A$1:$K$123</definedName>
    <definedName name="_xlnm.Print_Area" localSheetId="24">'ZŠ Val1'!$A$1:$K$123</definedName>
    <definedName name="_xlnm.Print_Area" localSheetId="28">ZUŠ1!$A$1:$K$123</definedName>
  </definedNames>
  <calcPr calcId="152511" calcMode="manual"/>
</workbook>
</file>

<file path=xl/calcChain.xml><?xml version="1.0" encoding="utf-8"?>
<calcChain xmlns="http://schemas.openxmlformats.org/spreadsheetml/2006/main">
  <c r="C18" i="17" l="1"/>
  <c r="C6" i="17"/>
  <c r="C18" i="15"/>
  <c r="C6" i="15"/>
  <c r="H80" i="38" l="1"/>
  <c r="F80" i="38"/>
  <c r="K120" i="38" l="1"/>
  <c r="H99" i="38"/>
  <c r="F99" i="38"/>
  <c r="G68" i="38"/>
  <c r="E68" i="38"/>
  <c r="E70" i="38" s="1"/>
  <c r="F68" i="38"/>
  <c r="J52" i="38"/>
  <c r="I52" i="38"/>
  <c r="H52" i="38"/>
  <c r="G52" i="38"/>
  <c r="F52" i="38"/>
  <c r="E52" i="38"/>
  <c r="H29" i="38"/>
  <c r="I29" i="38"/>
  <c r="G29" i="38"/>
  <c r="F26" i="38"/>
  <c r="G26" i="38"/>
  <c r="H26" i="38"/>
  <c r="I26" i="38"/>
  <c r="E26" i="38"/>
  <c r="H20" i="38"/>
  <c r="G20" i="38"/>
  <c r="F20" i="38"/>
  <c r="E20" i="38"/>
  <c r="C18" i="39" l="1"/>
  <c r="C6" i="39"/>
  <c r="C18" i="37"/>
  <c r="C6" i="37"/>
  <c r="K120" i="36"/>
  <c r="I118" i="36"/>
  <c r="K117" i="36"/>
  <c r="H116" i="36"/>
  <c r="F116" i="36"/>
  <c r="J115" i="36"/>
  <c r="J114" i="36"/>
  <c r="J113" i="36"/>
  <c r="J116" i="36" s="1"/>
  <c r="J109" i="36"/>
  <c r="H109" i="36"/>
  <c r="K119" i="36" s="1"/>
  <c r="F109" i="36"/>
  <c r="J108" i="36"/>
  <c r="J107" i="36"/>
  <c r="J106" i="36"/>
  <c r="J105" i="36"/>
  <c r="J104" i="36"/>
  <c r="H100" i="36"/>
  <c r="K118" i="36" s="1"/>
  <c r="F100" i="36"/>
  <c r="J99" i="36"/>
  <c r="J98" i="36"/>
  <c r="J97" i="36"/>
  <c r="J96" i="36"/>
  <c r="J95" i="36"/>
  <c r="J94" i="36"/>
  <c r="J93" i="36"/>
  <c r="J92" i="36"/>
  <c r="J91" i="36"/>
  <c r="J90" i="36"/>
  <c r="J89" i="36"/>
  <c r="J88" i="36"/>
  <c r="J87" i="36"/>
  <c r="J86" i="36"/>
  <c r="J85" i="36"/>
  <c r="J100" i="36" s="1"/>
  <c r="H81" i="36"/>
  <c r="F81" i="36"/>
  <c r="J80" i="36"/>
  <c r="J79" i="36"/>
  <c r="J78" i="36"/>
  <c r="J77" i="36"/>
  <c r="J81" i="36" s="1"/>
  <c r="I70" i="36"/>
  <c r="H70" i="36"/>
  <c r="H71" i="36" s="1"/>
  <c r="G70" i="36"/>
  <c r="F70" i="36"/>
  <c r="E70" i="36"/>
  <c r="H69" i="36"/>
  <c r="F69" i="36"/>
  <c r="E62" i="36"/>
  <c r="I58" i="36"/>
  <c r="I69" i="36" s="1"/>
  <c r="I71" i="36" s="1"/>
  <c r="G58" i="36"/>
  <c r="G69" i="36" s="1"/>
  <c r="F58" i="36"/>
  <c r="E58" i="36"/>
  <c r="E69" i="36" s="1"/>
  <c r="E71" i="36" s="1"/>
  <c r="J52" i="36"/>
  <c r="H52" i="36"/>
  <c r="G52" i="36"/>
  <c r="E52" i="36"/>
  <c r="I52" i="36" s="1"/>
  <c r="J51" i="36"/>
  <c r="H51" i="36"/>
  <c r="G51" i="36"/>
  <c r="E51" i="36"/>
  <c r="I51" i="36" s="1"/>
  <c r="J50" i="36"/>
  <c r="H50" i="36"/>
  <c r="G50" i="36"/>
  <c r="G53" i="36" s="1"/>
  <c r="F50" i="36"/>
  <c r="F53" i="36" s="1"/>
  <c r="E50" i="36"/>
  <c r="J49" i="36"/>
  <c r="H49" i="36"/>
  <c r="G49" i="36"/>
  <c r="E49" i="36"/>
  <c r="I49" i="36" s="1"/>
  <c r="J48" i="36"/>
  <c r="I48" i="36"/>
  <c r="H48" i="36"/>
  <c r="G48" i="36"/>
  <c r="F48" i="36"/>
  <c r="E48" i="36"/>
  <c r="J39" i="36"/>
  <c r="J38" i="36"/>
  <c r="J37" i="36"/>
  <c r="J34" i="36"/>
  <c r="J33" i="36"/>
  <c r="I32" i="36"/>
  <c r="H32" i="36"/>
  <c r="G32" i="36"/>
  <c r="I31" i="36"/>
  <c r="H31" i="36"/>
  <c r="G31" i="36"/>
  <c r="I26" i="36"/>
  <c r="H26" i="36"/>
  <c r="G26" i="36"/>
  <c r="F26" i="36"/>
  <c r="E26" i="36"/>
  <c r="I25" i="36"/>
  <c r="H25" i="36"/>
  <c r="J25" i="36" s="1"/>
  <c r="G25" i="36"/>
  <c r="F25" i="36"/>
  <c r="E25" i="36"/>
  <c r="I24" i="36"/>
  <c r="H24" i="36"/>
  <c r="G24" i="36"/>
  <c r="F24" i="36"/>
  <c r="E24" i="36"/>
  <c r="I23" i="36"/>
  <c r="I27" i="36" s="1"/>
  <c r="H23" i="36"/>
  <c r="G23" i="36"/>
  <c r="F23" i="36"/>
  <c r="E23" i="36"/>
  <c r="I19" i="36"/>
  <c r="H19" i="36"/>
  <c r="J19" i="36" s="1"/>
  <c r="G19" i="36"/>
  <c r="F19" i="36"/>
  <c r="E19" i="36"/>
  <c r="I18" i="36"/>
  <c r="H18" i="36"/>
  <c r="G18" i="36"/>
  <c r="F18" i="36"/>
  <c r="E18" i="36"/>
  <c r="I17" i="36"/>
  <c r="J17" i="36" s="1"/>
  <c r="H17" i="36"/>
  <c r="G17" i="36"/>
  <c r="F17" i="36"/>
  <c r="E17" i="36"/>
  <c r="I16" i="36"/>
  <c r="H16" i="36"/>
  <c r="G16" i="36"/>
  <c r="F16" i="36"/>
  <c r="E16" i="36"/>
  <c r="I15" i="36"/>
  <c r="H15" i="36"/>
  <c r="J15" i="36" s="1"/>
  <c r="G15" i="36"/>
  <c r="F15" i="36"/>
  <c r="E15" i="36"/>
  <c r="E21" i="36" s="1"/>
  <c r="E6" i="36"/>
  <c r="E4" i="36"/>
  <c r="E2" i="36"/>
  <c r="I30" i="36" l="1"/>
  <c r="I34" i="36" s="1"/>
  <c r="G71" i="36"/>
  <c r="J16" i="36"/>
  <c r="J18" i="36"/>
  <c r="F27" i="36"/>
  <c r="G27" i="36"/>
  <c r="G30" i="36" s="1"/>
  <c r="G34" i="36" s="1"/>
  <c r="G40" i="36" s="1"/>
  <c r="G21" i="36"/>
  <c r="J53" i="36"/>
  <c r="F21" i="36"/>
  <c r="E27" i="36"/>
  <c r="J24" i="36"/>
  <c r="E53" i="36"/>
  <c r="I21" i="36"/>
  <c r="H27" i="36"/>
  <c r="J27" i="36" s="1"/>
  <c r="J26" i="36"/>
  <c r="H53" i="36"/>
  <c r="I50" i="36"/>
  <c r="I53" i="36" s="1"/>
  <c r="F71" i="36"/>
  <c r="I121" i="36"/>
  <c r="K121" i="36"/>
  <c r="H21" i="36"/>
  <c r="J21" i="36" s="1"/>
  <c r="J23" i="36"/>
  <c r="H30" i="36" l="1"/>
  <c r="H34" i="36" s="1"/>
  <c r="C18" i="35" l="1"/>
  <c r="C6" i="35"/>
  <c r="K119" i="34"/>
  <c r="I118" i="34"/>
  <c r="J116" i="34"/>
  <c r="H116" i="34"/>
  <c r="K120" i="34" s="1"/>
  <c r="F116" i="34"/>
  <c r="J115" i="34"/>
  <c r="J114" i="34"/>
  <c r="J113" i="34"/>
  <c r="H109" i="34"/>
  <c r="F109" i="34"/>
  <c r="J108" i="34"/>
  <c r="J107" i="34"/>
  <c r="J106" i="34"/>
  <c r="J105" i="34"/>
  <c r="J109" i="34" s="1"/>
  <c r="J104" i="34"/>
  <c r="H100" i="34"/>
  <c r="K118" i="34" s="1"/>
  <c r="F100" i="34"/>
  <c r="J99" i="34"/>
  <c r="J98" i="34"/>
  <c r="J97" i="34"/>
  <c r="J96" i="34"/>
  <c r="J95" i="34"/>
  <c r="J94" i="34"/>
  <c r="J93" i="34"/>
  <c r="J92" i="34"/>
  <c r="J91" i="34"/>
  <c r="J90" i="34"/>
  <c r="J89" i="34"/>
  <c r="J88" i="34"/>
  <c r="J87" i="34"/>
  <c r="J86" i="34"/>
  <c r="J100" i="34" s="1"/>
  <c r="J85" i="34"/>
  <c r="J81" i="34"/>
  <c r="H81" i="34"/>
  <c r="K117" i="34" s="1"/>
  <c r="F81" i="34"/>
  <c r="J80" i="34"/>
  <c r="J79" i="34"/>
  <c r="J78" i="34"/>
  <c r="J77" i="34"/>
  <c r="I70" i="34"/>
  <c r="I71" i="34" s="1"/>
  <c r="H70" i="34"/>
  <c r="H71" i="34" s="1"/>
  <c r="G70" i="34"/>
  <c r="F70" i="34"/>
  <c r="E70" i="34"/>
  <c r="E71" i="34" s="1"/>
  <c r="I69" i="34"/>
  <c r="H69" i="34"/>
  <c r="G58" i="34"/>
  <c r="G69" i="34" s="1"/>
  <c r="F58" i="34"/>
  <c r="F69" i="34" s="1"/>
  <c r="F71" i="34" s="1"/>
  <c r="E58" i="34"/>
  <c r="E69" i="34" s="1"/>
  <c r="J52" i="34"/>
  <c r="I52" i="34"/>
  <c r="H52" i="34"/>
  <c r="G52" i="34"/>
  <c r="E52" i="34"/>
  <c r="J51" i="34"/>
  <c r="H51" i="34"/>
  <c r="G51" i="34"/>
  <c r="E51" i="34"/>
  <c r="J50" i="34"/>
  <c r="H50" i="34"/>
  <c r="G50" i="34"/>
  <c r="F50" i="34"/>
  <c r="E50" i="34"/>
  <c r="J49" i="34"/>
  <c r="H49" i="34"/>
  <c r="G49" i="34"/>
  <c r="G53" i="34" s="1"/>
  <c r="E49" i="34"/>
  <c r="I49" i="34" s="1"/>
  <c r="J48" i="34"/>
  <c r="H48" i="34"/>
  <c r="G48" i="34"/>
  <c r="F48" i="34"/>
  <c r="F53" i="34" s="1"/>
  <c r="E48" i="34"/>
  <c r="J39" i="34"/>
  <c r="J38" i="34"/>
  <c r="J37" i="34"/>
  <c r="J34" i="34"/>
  <c r="J33" i="34"/>
  <c r="I32" i="34"/>
  <c r="H32" i="34"/>
  <c r="G32" i="34"/>
  <c r="I31" i="34"/>
  <c r="H31" i="34"/>
  <c r="G31" i="34"/>
  <c r="I26" i="34"/>
  <c r="H26" i="34"/>
  <c r="G26" i="34"/>
  <c r="F26" i="34"/>
  <c r="E26" i="34"/>
  <c r="I25" i="34"/>
  <c r="H25" i="34"/>
  <c r="J25" i="34" s="1"/>
  <c r="G25" i="34"/>
  <c r="F25" i="34"/>
  <c r="E25" i="34"/>
  <c r="I24" i="34"/>
  <c r="H24" i="34"/>
  <c r="G24" i="34"/>
  <c r="F24" i="34"/>
  <c r="E24" i="34"/>
  <c r="J23" i="34"/>
  <c r="I23" i="34"/>
  <c r="H23" i="34"/>
  <c r="H27" i="34" s="1"/>
  <c r="G23" i="34"/>
  <c r="G27" i="34" s="1"/>
  <c r="F23" i="34"/>
  <c r="E23" i="34"/>
  <c r="I19" i="34"/>
  <c r="H19" i="34"/>
  <c r="J19" i="34" s="1"/>
  <c r="G19" i="34"/>
  <c r="F19" i="34"/>
  <c r="E19" i="34"/>
  <c r="I18" i="34"/>
  <c r="H18" i="34"/>
  <c r="G18" i="34"/>
  <c r="F18" i="34"/>
  <c r="E18" i="34"/>
  <c r="I17" i="34"/>
  <c r="H17" i="34"/>
  <c r="J17" i="34" s="1"/>
  <c r="G17" i="34"/>
  <c r="F17" i="34"/>
  <c r="E17" i="34"/>
  <c r="I16" i="34"/>
  <c r="H16" i="34"/>
  <c r="J16" i="34" s="1"/>
  <c r="G16" i="34"/>
  <c r="F16" i="34"/>
  <c r="E16" i="34"/>
  <c r="I15" i="34"/>
  <c r="H15" i="34"/>
  <c r="J15" i="34" s="1"/>
  <c r="G15" i="34"/>
  <c r="F15" i="34"/>
  <c r="F21" i="34" s="1"/>
  <c r="E15" i="34"/>
  <c r="E6" i="34"/>
  <c r="E4" i="34"/>
  <c r="E2" i="34"/>
  <c r="C18" i="33"/>
  <c r="C6" i="33"/>
  <c r="I118" i="32"/>
  <c r="K117" i="32"/>
  <c r="H116" i="32"/>
  <c r="K120" i="32" s="1"/>
  <c r="F116" i="32"/>
  <c r="J115" i="32"/>
  <c r="J114" i="32"/>
  <c r="J113" i="32"/>
  <c r="J116" i="32" s="1"/>
  <c r="H109" i="32"/>
  <c r="K119" i="32" s="1"/>
  <c r="F109" i="32"/>
  <c r="J108" i="32"/>
  <c r="J107" i="32"/>
  <c r="J106" i="32"/>
  <c r="J105" i="32"/>
  <c r="J109" i="32" s="1"/>
  <c r="J104" i="32"/>
  <c r="H100" i="32"/>
  <c r="K118" i="32" s="1"/>
  <c r="F100" i="32"/>
  <c r="J99" i="32"/>
  <c r="J98" i="32"/>
  <c r="J97" i="32"/>
  <c r="J96" i="32"/>
  <c r="J95" i="32"/>
  <c r="J94" i="32"/>
  <c r="J93" i="32"/>
  <c r="J92" i="32"/>
  <c r="J91" i="32"/>
  <c r="J90" i="32"/>
  <c r="J89" i="32"/>
  <c r="J88" i="32"/>
  <c r="J87" i="32"/>
  <c r="J86" i="32"/>
  <c r="J85" i="32"/>
  <c r="J100" i="32" s="1"/>
  <c r="H81" i="32"/>
  <c r="F81" i="32"/>
  <c r="J80" i="32"/>
  <c r="J79" i="32"/>
  <c r="J78" i="32"/>
  <c r="J77" i="32"/>
  <c r="J81" i="32" s="1"/>
  <c r="I71" i="32"/>
  <c r="I70" i="32"/>
  <c r="H70" i="32"/>
  <c r="H71" i="32" s="1"/>
  <c r="G70" i="32"/>
  <c r="F70" i="32"/>
  <c r="F71" i="32" s="1"/>
  <c r="E70" i="32"/>
  <c r="I69" i="32"/>
  <c r="H69" i="32"/>
  <c r="G58" i="32"/>
  <c r="G69" i="32" s="1"/>
  <c r="F58" i="32"/>
  <c r="F69" i="32" s="1"/>
  <c r="E58" i="32"/>
  <c r="E69" i="32" s="1"/>
  <c r="J52" i="32"/>
  <c r="H52" i="32"/>
  <c r="G52" i="32"/>
  <c r="E52" i="32"/>
  <c r="J51" i="32"/>
  <c r="H51" i="32"/>
  <c r="G51" i="32"/>
  <c r="E51" i="32"/>
  <c r="I51" i="32" s="1"/>
  <c r="J50" i="32"/>
  <c r="H50" i="32"/>
  <c r="G50" i="32"/>
  <c r="F50" i="32"/>
  <c r="E50" i="32"/>
  <c r="J49" i="32"/>
  <c r="H49" i="32"/>
  <c r="G49" i="32"/>
  <c r="I49" i="32" s="1"/>
  <c r="E49" i="32"/>
  <c r="J48" i="32"/>
  <c r="J53" i="32" s="1"/>
  <c r="H48" i="32"/>
  <c r="G48" i="32"/>
  <c r="F48" i="32"/>
  <c r="F53" i="32" s="1"/>
  <c r="E48" i="32"/>
  <c r="J39" i="32"/>
  <c r="J38" i="32"/>
  <c r="J37" i="32"/>
  <c r="J34" i="32"/>
  <c r="J33" i="32"/>
  <c r="I32" i="32"/>
  <c r="H32" i="32"/>
  <c r="G32" i="32"/>
  <c r="I31" i="32"/>
  <c r="H31" i="32"/>
  <c r="G31" i="32"/>
  <c r="I26" i="32"/>
  <c r="H26" i="32"/>
  <c r="G26" i="32"/>
  <c r="F26" i="32"/>
  <c r="E26" i="32"/>
  <c r="I25" i="32"/>
  <c r="H25" i="32"/>
  <c r="J25" i="32" s="1"/>
  <c r="G25" i="32"/>
  <c r="F25" i="32"/>
  <c r="E25" i="32"/>
  <c r="I24" i="32"/>
  <c r="H24" i="32"/>
  <c r="G24" i="32"/>
  <c r="F24" i="32"/>
  <c r="E24" i="32"/>
  <c r="I23" i="32"/>
  <c r="H23" i="32"/>
  <c r="H27" i="32" s="1"/>
  <c r="G23" i="32"/>
  <c r="G27" i="32" s="1"/>
  <c r="F23" i="32"/>
  <c r="E23" i="32"/>
  <c r="I19" i="32"/>
  <c r="H19" i="32"/>
  <c r="G19" i="32"/>
  <c r="F19" i="32"/>
  <c r="E19" i="32"/>
  <c r="I18" i="32"/>
  <c r="H18" i="32"/>
  <c r="G18" i="32"/>
  <c r="F18" i="32"/>
  <c r="E18" i="32"/>
  <c r="I17" i="32"/>
  <c r="H17" i="32"/>
  <c r="G17" i="32"/>
  <c r="J17" i="32" s="1"/>
  <c r="F17" i="32"/>
  <c r="E17" i="32"/>
  <c r="I16" i="32"/>
  <c r="H16" i="32"/>
  <c r="G16" i="32"/>
  <c r="F16" i="32"/>
  <c r="E16" i="32"/>
  <c r="I15" i="32"/>
  <c r="I21" i="32" s="1"/>
  <c r="H15" i="32"/>
  <c r="G15" i="32"/>
  <c r="F15" i="32"/>
  <c r="E15" i="32"/>
  <c r="E6" i="32"/>
  <c r="E4" i="32"/>
  <c r="E2" i="32"/>
  <c r="C18" i="31"/>
  <c r="C6" i="31"/>
  <c r="K119" i="30"/>
  <c r="I118" i="30"/>
  <c r="J116" i="30"/>
  <c r="H116" i="30"/>
  <c r="K120" i="30" s="1"/>
  <c r="F116" i="30"/>
  <c r="J115" i="30"/>
  <c r="J114" i="30"/>
  <c r="J113" i="30"/>
  <c r="H109" i="30"/>
  <c r="F109" i="30"/>
  <c r="J108" i="30"/>
  <c r="J107" i="30"/>
  <c r="J106" i="30"/>
  <c r="J105" i="30"/>
  <c r="J109" i="30" s="1"/>
  <c r="J104" i="30"/>
  <c r="H100" i="30"/>
  <c r="K118" i="30" s="1"/>
  <c r="F100" i="30"/>
  <c r="J99" i="30"/>
  <c r="J98" i="30"/>
  <c r="J97" i="30"/>
  <c r="J96" i="30"/>
  <c r="J95" i="30"/>
  <c r="J94" i="30"/>
  <c r="J93" i="30"/>
  <c r="J92" i="30"/>
  <c r="J91" i="30"/>
  <c r="J90" i="30"/>
  <c r="J89" i="30"/>
  <c r="J88" i="30"/>
  <c r="J87" i="30"/>
  <c r="J86" i="30"/>
  <c r="J100" i="30" s="1"/>
  <c r="J85" i="30"/>
  <c r="J81" i="30"/>
  <c r="H81" i="30"/>
  <c r="K117" i="30" s="1"/>
  <c r="K121" i="30" s="1"/>
  <c r="I121" i="30" s="1"/>
  <c r="F81" i="30"/>
  <c r="J80" i="30"/>
  <c r="J79" i="30"/>
  <c r="J78" i="30"/>
  <c r="J77" i="30"/>
  <c r="I70" i="30"/>
  <c r="I71" i="30" s="1"/>
  <c r="H70" i="30"/>
  <c r="H71" i="30" s="1"/>
  <c r="G70" i="30"/>
  <c r="F70" i="30"/>
  <c r="E70" i="30"/>
  <c r="E71" i="30" s="1"/>
  <c r="I69" i="30"/>
  <c r="H69" i="30"/>
  <c r="G58" i="30"/>
  <c r="G69" i="30" s="1"/>
  <c r="F58" i="30"/>
  <c r="F69" i="30" s="1"/>
  <c r="F71" i="30" s="1"/>
  <c r="E58" i="30"/>
  <c r="E69" i="30" s="1"/>
  <c r="J52" i="30"/>
  <c r="H52" i="30"/>
  <c r="G52" i="30"/>
  <c r="I52" i="30" s="1"/>
  <c r="E52" i="30"/>
  <c r="J51" i="30"/>
  <c r="H51" i="30"/>
  <c r="G51" i="30"/>
  <c r="E51" i="30"/>
  <c r="J50" i="30"/>
  <c r="H50" i="30"/>
  <c r="G50" i="30"/>
  <c r="I50" i="30" s="1"/>
  <c r="F50" i="30"/>
  <c r="E50" i="30"/>
  <c r="J49" i="30"/>
  <c r="H49" i="30"/>
  <c r="G49" i="30"/>
  <c r="E49" i="30"/>
  <c r="I49" i="30" s="1"/>
  <c r="J48" i="30"/>
  <c r="J53" i="30" s="1"/>
  <c r="H48" i="30"/>
  <c r="G48" i="30"/>
  <c r="F48" i="30"/>
  <c r="F53" i="30" s="1"/>
  <c r="E48" i="30"/>
  <c r="J39" i="30"/>
  <c r="J38" i="30"/>
  <c r="J37" i="30"/>
  <c r="J34" i="30"/>
  <c r="J33" i="30"/>
  <c r="I32" i="30"/>
  <c r="H32" i="30"/>
  <c r="G32" i="30"/>
  <c r="I31" i="30"/>
  <c r="H31" i="30"/>
  <c r="G31" i="30"/>
  <c r="I26" i="30"/>
  <c r="H26" i="30"/>
  <c r="G26" i="30"/>
  <c r="F26" i="30"/>
  <c r="E26" i="30"/>
  <c r="I25" i="30"/>
  <c r="H25" i="30"/>
  <c r="J25" i="30" s="1"/>
  <c r="G25" i="30"/>
  <c r="F25" i="30"/>
  <c r="E25" i="30"/>
  <c r="I24" i="30"/>
  <c r="H24" i="30"/>
  <c r="G24" i="30"/>
  <c r="F24" i="30"/>
  <c r="E24" i="30"/>
  <c r="J23" i="30"/>
  <c r="I23" i="30"/>
  <c r="H23" i="30"/>
  <c r="H27" i="30" s="1"/>
  <c r="G23" i="30"/>
  <c r="G27" i="30" s="1"/>
  <c r="F23" i="30"/>
  <c r="E23" i="30"/>
  <c r="E27" i="30" s="1"/>
  <c r="I19" i="30"/>
  <c r="H19" i="30"/>
  <c r="J19" i="30" s="1"/>
  <c r="G19" i="30"/>
  <c r="F19" i="30"/>
  <c r="E19" i="30"/>
  <c r="I18" i="30"/>
  <c r="H18" i="30"/>
  <c r="G18" i="30"/>
  <c r="F18" i="30"/>
  <c r="E18" i="30"/>
  <c r="I17" i="30"/>
  <c r="H17" i="30"/>
  <c r="J17" i="30" s="1"/>
  <c r="G17" i="30"/>
  <c r="F17" i="30"/>
  <c r="E17" i="30"/>
  <c r="I16" i="30"/>
  <c r="H16" i="30"/>
  <c r="J16" i="30" s="1"/>
  <c r="G16" i="30"/>
  <c r="F16" i="30"/>
  <c r="E16" i="30"/>
  <c r="I15" i="30"/>
  <c r="H15" i="30"/>
  <c r="J15" i="30" s="1"/>
  <c r="G15" i="30"/>
  <c r="F15" i="30"/>
  <c r="F21" i="30" s="1"/>
  <c r="E15" i="30"/>
  <c r="E6" i="30"/>
  <c r="E4" i="30"/>
  <c r="E2" i="30"/>
  <c r="C18" i="29"/>
  <c r="C6" i="29"/>
  <c r="K128" i="28"/>
  <c r="I127" i="28"/>
  <c r="J125" i="28"/>
  <c r="H125" i="28"/>
  <c r="K129" i="28" s="1"/>
  <c r="F125" i="28"/>
  <c r="J124" i="28"/>
  <c r="J123" i="28"/>
  <c r="J122" i="28"/>
  <c r="H118" i="28"/>
  <c r="F118" i="28"/>
  <c r="J117" i="28"/>
  <c r="J116" i="28"/>
  <c r="J115" i="28"/>
  <c r="J114" i="28"/>
  <c r="J118" i="28" s="1"/>
  <c r="J113" i="28"/>
  <c r="H109" i="28"/>
  <c r="K127" i="28" s="1"/>
  <c r="F109" i="28"/>
  <c r="J108" i="28"/>
  <c r="J107" i="28"/>
  <c r="J106" i="28"/>
  <c r="J105" i="28"/>
  <c r="J104" i="28"/>
  <c r="J103" i="28"/>
  <c r="J102" i="28"/>
  <c r="J101" i="28"/>
  <c r="J100" i="28"/>
  <c r="J99" i="28"/>
  <c r="J98" i="28"/>
  <c r="J97" i="28"/>
  <c r="J96" i="28"/>
  <c r="J95" i="28"/>
  <c r="J94" i="28"/>
  <c r="J93" i="28"/>
  <c r="J92" i="28"/>
  <c r="J91" i="28"/>
  <c r="J90" i="28"/>
  <c r="J89" i="28"/>
  <c r="J88" i="28"/>
  <c r="J87" i="28"/>
  <c r="J86" i="28"/>
  <c r="J85" i="28"/>
  <c r="J109" i="28" s="1"/>
  <c r="H81" i="28"/>
  <c r="K126" i="28" s="1"/>
  <c r="F81" i="28"/>
  <c r="J80" i="28"/>
  <c r="J79" i="28"/>
  <c r="J78" i="28"/>
  <c r="J77" i="28"/>
  <c r="J81" i="28" s="1"/>
  <c r="I71" i="28"/>
  <c r="H70" i="28"/>
  <c r="H71" i="28" s="1"/>
  <c r="G70" i="28"/>
  <c r="F70" i="28"/>
  <c r="E70" i="28"/>
  <c r="I69" i="28"/>
  <c r="H69" i="28"/>
  <c r="G58" i="28"/>
  <c r="G69" i="28" s="1"/>
  <c r="F58" i="28"/>
  <c r="F69" i="28" s="1"/>
  <c r="E58" i="28"/>
  <c r="E69" i="28" s="1"/>
  <c r="J52" i="28"/>
  <c r="I52" i="28"/>
  <c r="H52" i="28"/>
  <c r="G52" i="28"/>
  <c r="E52" i="28"/>
  <c r="J51" i="28"/>
  <c r="H51" i="28"/>
  <c r="G51" i="28"/>
  <c r="E51" i="28"/>
  <c r="J50" i="28"/>
  <c r="H50" i="28"/>
  <c r="G50" i="28"/>
  <c r="F50" i="28"/>
  <c r="E50" i="28"/>
  <c r="J49" i="28"/>
  <c r="I49" i="28"/>
  <c r="H49" i="28"/>
  <c r="G49" i="28"/>
  <c r="E49" i="28"/>
  <c r="J48" i="28"/>
  <c r="H48" i="28"/>
  <c r="G48" i="28"/>
  <c r="F48" i="28"/>
  <c r="F53" i="28" s="1"/>
  <c r="E48" i="28"/>
  <c r="I48" i="28" s="1"/>
  <c r="J39" i="28"/>
  <c r="G39" i="28"/>
  <c r="J38" i="28"/>
  <c r="J37" i="28"/>
  <c r="J34" i="28"/>
  <c r="J33" i="28"/>
  <c r="I32" i="28"/>
  <c r="H32" i="28"/>
  <c r="G32" i="28"/>
  <c r="I31" i="28"/>
  <c r="H31" i="28"/>
  <c r="G31" i="28"/>
  <c r="I26" i="28"/>
  <c r="H26" i="28"/>
  <c r="J26" i="28" s="1"/>
  <c r="G26" i="28"/>
  <c r="F26" i="28"/>
  <c r="E26" i="28"/>
  <c r="I25" i="28"/>
  <c r="H25" i="28"/>
  <c r="G25" i="28"/>
  <c r="F25" i="28"/>
  <c r="E25" i="28"/>
  <c r="J24" i="28"/>
  <c r="I24" i="28"/>
  <c r="H24" i="28"/>
  <c r="G24" i="28"/>
  <c r="F24" i="28"/>
  <c r="E24" i="28"/>
  <c r="I23" i="28"/>
  <c r="I27" i="28" s="1"/>
  <c r="H23" i="28"/>
  <c r="G23" i="28"/>
  <c r="G27" i="28" s="1"/>
  <c r="F23" i="28"/>
  <c r="F27" i="28" s="1"/>
  <c r="E23" i="28"/>
  <c r="E27" i="28" s="1"/>
  <c r="I19" i="28"/>
  <c r="H19" i="28"/>
  <c r="G19" i="28"/>
  <c r="F19" i="28"/>
  <c r="E19" i="28"/>
  <c r="J18" i="28"/>
  <c r="I18" i="28"/>
  <c r="H18" i="28"/>
  <c r="G18" i="28"/>
  <c r="F18" i="28"/>
  <c r="E18" i="28"/>
  <c r="I17" i="28"/>
  <c r="H17" i="28"/>
  <c r="G17" i="28"/>
  <c r="F17" i="28"/>
  <c r="E17" i="28"/>
  <c r="I16" i="28"/>
  <c r="H16" i="28"/>
  <c r="J16" i="28" s="1"/>
  <c r="G16" i="28"/>
  <c r="F16" i="28"/>
  <c r="E16" i="28"/>
  <c r="I15" i="28"/>
  <c r="H15" i="28"/>
  <c r="J15" i="28" s="1"/>
  <c r="G15" i="28"/>
  <c r="F15" i="28"/>
  <c r="E15" i="28"/>
  <c r="E6" i="28"/>
  <c r="E4" i="28"/>
  <c r="E2" i="28"/>
  <c r="C18" i="27"/>
  <c r="C6" i="27"/>
  <c r="I118" i="26"/>
  <c r="K117" i="26"/>
  <c r="H116" i="26"/>
  <c r="K120" i="26" s="1"/>
  <c r="F116" i="26"/>
  <c r="J115" i="26"/>
  <c r="J114" i="26"/>
  <c r="J116" i="26" s="1"/>
  <c r="J113" i="26"/>
  <c r="H109" i="26"/>
  <c r="K119" i="26" s="1"/>
  <c r="F109" i="26"/>
  <c r="J108" i="26"/>
  <c r="J107" i="26"/>
  <c r="J106" i="26"/>
  <c r="J105" i="26"/>
  <c r="J109" i="26" s="1"/>
  <c r="J104" i="26"/>
  <c r="H100" i="26"/>
  <c r="K118" i="26" s="1"/>
  <c r="F100" i="26"/>
  <c r="J99" i="26"/>
  <c r="J98" i="26"/>
  <c r="J97" i="26"/>
  <c r="J96" i="26"/>
  <c r="J95" i="26"/>
  <c r="J94" i="26"/>
  <c r="J93" i="26"/>
  <c r="J92" i="26"/>
  <c r="J91" i="26"/>
  <c r="J90" i="26"/>
  <c r="J89" i="26"/>
  <c r="J88" i="26"/>
  <c r="J87" i="26"/>
  <c r="J86" i="26"/>
  <c r="J85" i="26"/>
  <c r="J100" i="26" s="1"/>
  <c r="H81" i="26"/>
  <c r="F81" i="26"/>
  <c r="J80" i="26"/>
  <c r="J79" i="26"/>
  <c r="J78" i="26"/>
  <c r="J77" i="26"/>
  <c r="J81" i="26" s="1"/>
  <c r="I71" i="26"/>
  <c r="I70" i="26"/>
  <c r="H70" i="26"/>
  <c r="H71" i="26" s="1"/>
  <c r="G70" i="26"/>
  <c r="F70" i="26"/>
  <c r="E70" i="26"/>
  <c r="I69" i="26"/>
  <c r="H69" i="26"/>
  <c r="G58" i="26"/>
  <c r="G69" i="26" s="1"/>
  <c r="F58" i="26"/>
  <c r="F69" i="26" s="1"/>
  <c r="E58" i="26"/>
  <c r="E69" i="26" s="1"/>
  <c r="J52" i="26"/>
  <c r="H52" i="26"/>
  <c r="G52" i="26"/>
  <c r="E52" i="26"/>
  <c r="J51" i="26"/>
  <c r="H51" i="26"/>
  <c r="G51" i="26"/>
  <c r="E51" i="26"/>
  <c r="J50" i="26"/>
  <c r="H50" i="26"/>
  <c r="G50" i="26"/>
  <c r="F50" i="26"/>
  <c r="E50" i="26"/>
  <c r="J49" i="26"/>
  <c r="H49" i="26"/>
  <c r="G49" i="26"/>
  <c r="I49" i="26" s="1"/>
  <c r="E49" i="26"/>
  <c r="J48" i="26"/>
  <c r="H48" i="26"/>
  <c r="G48" i="26"/>
  <c r="G53" i="26" s="1"/>
  <c r="F48" i="26"/>
  <c r="E48" i="26"/>
  <c r="I48" i="26" s="1"/>
  <c r="J39" i="26"/>
  <c r="J38" i="26"/>
  <c r="J37" i="26"/>
  <c r="J34" i="26"/>
  <c r="J33" i="26"/>
  <c r="I32" i="26"/>
  <c r="H32" i="26"/>
  <c r="G32" i="26"/>
  <c r="I31" i="26"/>
  <c r="H31" i="26"/>
  <c r="G31" i="26"/>
  <c r="I26" i="26"/>
  <c r="H26" i="26"/>
  <c r="G26" i="26"/>
  <c r="F26" i="26"/>
  <c r="E26" i="26"/>
  <c r="I25" i="26"/>
  <c r="H25" i="26"/>
  <c r="J25" i="26" s="1"/>
  <c r="G25" i="26"/>
  <c r="F25" i="26"/>
  <c r="E25" i="26"/>
  <c r="I24" i="26"/>
  <c r="H24" i="26"/>
  <c r="G24" i="26"/>
  <c r="F24" i="26"/>
  <c r="E24" i="26"/>
  <c r="I23" i="26"/>
  <c r="H23" i="26"/>
  <c r="G23" i="26"/>
  <c r="J23" i="26" s="1"/>
  <c r="F23" i="26"/>
  <c r="F27" i="26" s="1"/>
  <c r="E23" i="26"/>
  <c r="I19" i="26"/>
  <c r="H19" i="26"/>
  <c r="G19" i="26"/>
  <c r="F19" i="26"/>
  <c r="E19" i="26"/>
  <c r="I18" i="26"/>
  <c r="H18" i="26"/>
  <c r="J18" i="26" s="1"/>
  <c r="G18" i="26"/>
  <c r="F18" i="26"/>
  <c r="E18" i="26"/>
  <c r="I17" i="26"/>
  <c r="H17" i="26"/>
  <c r="G17" i="26"/>
  <c r="F17" i="26"/>
  <c r="E17" i="26"/>
  <c r="I16" i="26"/>
  <c r="H16" i="26"/>
  <c r="J16" i="26" s="1"/>
  <c r="G16" i="26"/>
  <c r="F16" i="26"/>
  <c r="E16" i="26"/>
  <c r="I15" i="26"/>
  <c r="H15" i="26"/>
  <c r="G15" i="26"/>
  <c r="G21" i="26" s="1"/>
  <c r="F15" i="26"/>
  <c r="E15" i="26"/>
  <c r="E6" i="26"/>
  <c r="E4" i="26"/>
  <c r="E2" i="26"/>
  <c r="C18" i="25"/>
  <c r="C6" i="25"/>
  <c r="I118" i="24"/>
  <c r="H116" i="24"/>
  <c r="K120" i="24" s="1"/>
  <c r="F116" i="24"/>
  <c r="J115" i="24"/>
  <c r="J114" i="24"/>
  <c r="J116" i="24" s="1"/>
  <c r="J113" i="24"/>
  <c r="H109" i="24"/>
  <c r="K119" i="24" s="1"/>
  <c r="F109" i="24"/>
  <c r="J108" i="24"/>
  <c r="J107" i="24"/>
  <c r="J109" i="24" s="1"/>
  <c r="J106" i="24"/>
  <c r="J105" i="24"/>
  <c r="J104" i="24"/>
  <c r="F100" i="24"/>
  <c r="J99" i="24"/>
  <c r="J98" i="24"/>
  <c r="J97" i="24"/>
  <c r="J96" i="24"/>
  <c r="J95" i="24"/>
  <c r="J94" i="24"/>
  <c r="J93" i="24"/>
  <c r="J92" i="24"/>
  <c r="J91" i="24"/>
  <c r="J90" i="24"/>
  <c r="J89" i="24"/>
  <c r="J88" i="24"/>
  <c r="J87" i="24"/>
  <c r="J86" i="24"/>
  <c r="H85" i="24"/>
  <c r="H100" i="24" s="1"/>
  <c r="K118" i="24" s="1"/>
  <c r="H81" i="24"/>
  <c r="K117" i="24" s="1"/>
  <c r="F81" i="24"/>
  <c r="J80" i="24"/>
  <c r="J79" i="24"/>
  <c r="J78" i="24"/>
  <c r="J77" i="24"/>
  <c r="J81" i="24" s="1"/>
  <c r="I70" i="24"/>
  <c r="I71" i="24" s="1"/>
  <c r="H70" i="24"/>
  <c r="H71" i="24" s="1"/>
  <c r="G70" i="24"/>
  <c r="F70" i="24"/>
  <c r="E70" i="24"/>
  <c r="I69" i="24"/>
  <c r="H69" i="24"/>
  <c r="G58" i="24"/>
  <c r="G69" i="24" s="1"/>
  <c r="G71" i="24" s="1"/>
  <c r="F58" i="24"/>
  <c r="F69" i="24" s="1"/>
  <c r="E58" i="24"/>
  <c r="E69" i="24" s="1"/>
  <c r="J52" i="24"/>
  <c r="H52" i="24"/>
  <c r="G52" i="24"/>
  <c r="E52" i="24"/>
  <c r="J51" i="24"/>
  <c r="H51" i="24"/>
  <c r="G51" i="24"/>
  <c r="E51" i="24"/>
  <c r="J50" i="24"/>
  <c r="H50" i="24"/>
  <c r="G50" i="24"/>
  <c r="F50" i="24"/>
  <c r="E50" i="24"/>
  <c r="J49" i="24"/>
  <c r="H49" i="24"/>
  <c r="G49" i="24"/>
  <c r="E49" i="24"/>
  <c r="J48" i="24"/>
  <c r="H48" i="24"/>
  <c r="G48" i="24"/>
  <c r="G53" i="24" s="1"/>
  <c r="F48" i="24"/>
  <c r="E48" i="24"/>
  <c r="I48" i="24" s="1"/>
  <c r="J39" i="24"/>
  <c r="J38" i="24"/>
  <c r="J37" i="24"/>
  <c r="J34" i="24"/>
  <c r="J33" i="24"/>
  <c r="I32" i="24"/>
  <c r="H32" i="24"/>
  <c r="G32" i="24"/>
  <c r="I31" i="24"/>
  <c r="H31" i="24"/>
  <c r="G31" i="24"/>
  <c r="I26" i="24"/>
  <c r="H26" i="24"/>
  <c r="G26" i="24"/>
  <c r="F26" i="24"/>
  <c r="E26" i="24"/>
  <c r="I25" i="24"/>
  <c r="H25" i="24"/>
  <c r="J25" i="24" s="1"/>
  <c r="G25" i="24"/>
  <c r="F25" i="24"/>
  <c r="E25" i="24"/>
  <c r="I24" i="24"/>
  <c r="H24" i="24"/>
  <c r="G24" i="24"/>
  <c r="F24" i="24"/>
  <c r="E24" i="24"/>
  <c r="I23" i="24"/>
  <c r="H23" i="24"/>
  <c r="G23" i="24"/>
  <c r="F23" i="24"/>
  <c r="F27" i="24" s="1"/>
  <c r="E23" i="24"/>
  <c r="I19" i="24"/>
  <c r="H19" i="24"/>
  <c r="G19" i="24"/>
  <c r="F19" i="24"/>
  <c r="E19" i="24"/>
  <c r="I18" i="24"/>
  <c r="H18" i="24"/>
  <c r="J18" i="24" s="1"/>
  <c r="G18" i="24"/>
  <c r="F18" i="24"/>
  <c r="E18" i="24"/>
  <c r="I17" i="24"/>
  <c r="J17" i="24" s="1"/>
  <c r="H17" i="24"/>
  <c r="G17" i="24"/>
  <c r="F17" i="24"/>
  <c r="E17" i="24"/>
  <c r="I16" i="24"/>
  <c r="H16" i="24"/>
  <c r="J16" i="24" s="1"/>
  <c r="G16" i="24"/>
  <c r="F16" i="24"/>
  <c r="E16" i="24"/>
  <c r="I15" i="24"/>
  <c r="H15" i="24"/>
  <c r="G15" i="24"/>
  <c r="G21" i="24" s="1"/>
  <c r="F15" i="24"/>
  <c r="E15" i="24"/>
  <c r="E21" i="24" s="1"/>
  <c r="E6" i="24"/>
  <c r="E4" i="24"/>
  <c r="E2" i="24"/>
  <c r="C18" i="23"/>
  <c r="C6" i="23"/>
  <c r="I118" i="22"/>
  <c r="K117" i="22"/>
  <c r="F116" i="22"/>
  <c r="J115" i="22"/>
  <c r="J114" i="22"/>
  <c r="H113" i="22"/>
  <c r="H116" i="22" s="1"/>
  <c r="K120" i="22" s="1"/>
  <c r="J109" i="22"/>
  <c r="H109" i="22"/>
  <c r="K119" i="22" s="1"/>
  <c r="F109" i="22"/>
  <c r="J108" i="22"/>
  <c r="J107" i="22"/>
  <c r="J106" i="22"/>
  <c r="J105" i="22"/>
  <c r="J104" i="22"/>
  <c r="F100" i="22"/>
  <c r="J99" i="22"/>
  <c r="J98" i="22"/>
  <c r="J97" i="22"/>
  <c r="J96" i="22"/>
  <c r="J95" i="22"/>
  <c r="J94" i="22"/>
  <c r="J93" i="22"/>
  <c r="J92" i="22"/>
  <c r="J91" i="22"/>
  <c r="J90" i="22"/>
  <c r="J89" i="22"/>
  <c r="J88" i="22"/>
  <c r="J87" i="22"/>
  <c r="J86" i="22"/>
  <c r="H85" i="22"/>
  <c r="H100" i="22" s="1"/>
  <c r="K118" i="22" s="1"/>
  <c r="H81" i="22"/>
  <c r="F81" i="22"/>
  <c r="J80" i="22"/>
  <c r="J79" i="22"/>
  <c r="J78" i="22"/>
  <c r="J81" i="22" s="1"/>
  <c r="J77" i="22"/>
  <c r="I70" i="22"/>
  <c r="H70" i="22"/>
  <c r="H71" i="22" s="1"/>
  <c r="G70" i="22"/>
  <c r="F70" i="22"/>
  <c r="E70" i="22"/>
  <c r="H69" i="22"/>
  <c r="E69" i="22"/>
  <c r="I58" i="22"/>
  <c r="I69" i="22" s="1"/>
  <c r="G58" i="22"/>
  <c r="G69" i="22" s="1"/>
  <c r="F58" i="22"/>
  <c r="F69" i="22" s="1"/>
  <c r="E58" i="22"/>
  <c r="J52" i="22"/>
  <c r="H52" i="22"/>
  <c r="G52" i="22"/>
  <c r="E52" i="22"/>
  <c r="I52" i="22" s="1"/>
  <c r="J51" i="22"/>
  <c r="H51" i="22"/>
  <c r="G51" i="22"/>
  <c r="E51" i="22"/>
  <c r="J50" i="22"/>
  <c r="H50" i="22"/>
  <c r="H53" i="22" s="1"/>
  <c r="G50" i="22"/>
  <c r="F50" i="22"/>
  <c r="E50" i="22"/>
  <c r="J49" i="22"/>
  <c r="H49" i="22"/>
  <c r="G49" i="22"/>
  <c r="E49" i="22"/>
  <c r="J48" i="22"/>
  <c r="J53" i="22" s="1"/>
  <c r="H48" i="22"/>
  <c r="G48" i="22"/>
  <c r="F48" i="22"/>
  <c r="E48" i="22"/>
  <c r="J39" i="22"/>
  <c r="J38" i="22"/>
  <c r="J37" i="22"/>
  <c r="J34" i="22"/>
  <c r="J33" i="22"/>
  <c r="I32" i="22"/>
  <c r="H32" i="22"/>
  <c r="G32" i="22"/>
  <c r="I31" i="22"/>
  <c r="H31" i="22"/>
  <c r="G31" i="22"/>
  <c r="I26" i="22"/>
  <c r="H26" i="22"/>
  <c r="G26" i="22"/>
  <c r="F26" i="22"/>
  <c r="E26" i="22"/>
  <c r="I25" i="22"/>
  <c r="H25" i="22"/>
  <c r="G25" i="22"/>
  <c r="J25" i="22" s="1"/>
  <c r="F25" i="22"/>
  <c r="E25" i="22"/>
  <c r="I24" i="22"/>
  <c r="J24" i="22" s="1"/>
  <c r="H24" i="22"/>
  <c r="G24" i="22"/>
  <c r="F24" i="22"/>
  <c r="E24" i="22"/>
  <c r="I23" i="22"/>
  <c r="J23" i="22" s="1"/>
  <c r="H23" i="22"/>
  <c r="H27" i="22" s="1"/>
  <c r="G23" i="22"/>
  <c r="G27" i="22" s="1"/>
  <c r="F23" i="22"/>
  <c r="F27" i="22" s="1"/>
  <c r="E23" i="22"/>
  <c r="E27" i="22" s="1"/>
  <c r="I19" i="22"/>
  <c r="H19" i="22"/>
  <c r="G19" i="22"/>
  <c r="F19" i="22"/>
  <c r="E19" i="22"/>
  <c r="I18" i="22"/>
  <c r="J18" i="22" s="1"/>
  <c r="H18" i="22"/>
  <c r="G18" i="22"/>
  <c r="F18" i="22"/>
  <c r="E18" i="22"/>
  <c r="I17" i="22"/>
  <c r="H17" i="22"/>
  <c r="J17" i="22" s="1"/>
  <c r="G17" i="22"/>
  <c r="F17" i="22"/>
  <c r="E17" i="22"/>
  <c r="I16" i="22"/>
  <c r="H16" i="22"/>
  <c r="G16" i="22"/>
  <c r="F16" i="22"/>
  <c r="E16" i="22"/>
  <c r="I15" i="22"/>
  <c r="J15" i="22" s="1"/>
  <c r="H15" i="22"/>
  <c r="G15" i="22"/>
  <c r="F15" i="22"/>
  <c r="E15" i="22"/>
  <c r="E6" i="22"/>
  <c r="E4" i="22"/>
  <c r="E2" i="22"/>
  <c r="C18" i="21"/>
  <c r="C6" i="21"/>
  <c r="I118" i="20"/>
  <c r="K117" i="20"/>
  <c r="K121" i="20" s="1"/>
  <c r="H116" i="20"/>
  <c r="K120" i="20" s="1"/>
  <c r="F116" i="20"/>
  <c r="J115" i="20"/>
  <c r="J114" i="20"/>
  <c r="J116" i="20" s="1"/>
  <c r="J113" i="20"/>
  <c r="H109" i="20"/>
  <c r="K119" i="20" s="1"/>
  <c r="F109" i="20"/>
  <c r="J108" i="20"/>
  <c r="J109" i="20" s="1"/>
  <c r="J107" i="20"/>
  <c r="J106" i="20"/>
  <c r="J105" i="20"/>
  <c r="J104" i="20"/>
  <c r="H100" i="20"/>
  <c r="K118" i="20" s="1"/>
  <c r="F100" i="20"/>
  <c r="J99" i="20"/>
  <c r="J98" i="20"/>
  <c r="J97" i="20"/>
  <c r="J96" i="20"/>
  <c r="J95" i="20"/>
  <c r="J94" i="20"/>
  <c r="J93" i="20"/>
  <c r="J92" i="20"/>
  <c r="J91" i="20"/>
  <c r="J90" i="20"/>
  <c r="J89" i="20"/>
  <c r="J88" i="20"/>
  <c r="J87" i="20"/>
  <c r="J86" i="20"/>
  <c r="J85" i="20"/>
  <c r="J100" i="20" s="1"/>
  <c r="H81" i="20"/>
  <c r="F81" i="20"/>
  <c r="J80" i="20"/>
  <c r="J79" i="20"/>
  <c r="J78" i="20"/>
  <c r="J77" i="20"/>
  <c r="J81" i="20" s="1"/>
  <c r="I70" i="20"/>
  <c r="H70" i="20"/>
  <c r="G70" i="20"/>
  <c r="F70" i="20"/>
  <c r="E70" i="20"/>
  <c r="H69" i="20"/>
  <c r="I58" i="20"/>
  <c r="I69" i="20" s="1"/>
  <c r="I71" i="20" s="1"/>
  <c r="G58" i="20"/>
  <c r="G69" i="20" s="1"/>
  <c r="F58" i="20"/>
  <c r="F69" i="20" s="1"/>
  <c r="E58" i="20"/>
  <c r="E69" i="20" s="1"/>
  <c r="J52" i="20"/>
  <c r="H52" i="20"/>
  <c r="G52" i="20"/>
  <c r="E52" i="20"/>
  <c r="I52" i="20" s="1"/>
  <c r="J51" i="20"/>
  <c r="H51" i="20"/>
  <c r="G51" i="20"/>
  <c r="E51" i="20"/>
  <c r="J50" i="20"/>
  <c r="H50" i="20"/>
  <c r="G50" i="20"/>
  <c r="F50" i="20"/>
  <c r="E50" i="20"/>
  <c r="J49" i="20"/>
  <c r="H49" i="20"/>
  <c r="G49" i="20"/>
  <c r="I49" i="20" s="1"/>
  <c r="E49" i="20"/>
  <c r="J48" i="20"/>
  <c r="H48" i="20"/>
  <c r="G48" i="20"/>
  <c r="G53" i="20" s="1"/>
  <c r="F48" i="20"/>
  <c r="F53" i="20" s="1"/>
  <c r="E48" i="20"/>
  <c r="J39" i="20"/>
  <c r="J38" i="20"/>
  <c r="J37" i="20"/>
  <c r="J34" i="20"/>
  <c r="J33" i="20"/>
  <c r="I32" i="20"/>
  <c r="H32" i="20"/>
  <c r="G32" i="20"/>
  <c r="I31" i="20"/>
  <c r="H31" i="20"/>
  <c r="G31" i="20"/>
  <c r="I26" i="20"/>
  <c r="H26" i="20"/>
  <c r="J26" i="20" s="1"/>
  <c r="G26" i="20"/>
  <c r="F26" i="20"/>
  <c r="E26" i="20"/>
  <c r="J25" i="20"/>
  <c r="I25" i="20"/>
  <c r="H25" i="20"/>
  <c r="G25" i="20"/>
  <c r="F25" i="20"/>
  <c r="E25" i="20"/>
  <c r="J24" i="20"/>
  <c r="I24" i="20"/>
  <c r="H24" i="20"/>
  <c r="G24" i="20"/>
  <c r="F24" i="20"/>
  <c r="E24" i="20"/>
  <c r="I23" i="20"/>
  <c r="I27" i="20" s="1"/>
  <c r="H23" i="20"/>
  <c r="G23" i="20"/>
  <c r="G27" i="20" s="1"/>
  <c r="F23" i="20"/>
  <c r="E23" i="20"/>
  <c r="E27" i="20" s="1"/>
  <c r="I19" i="20"/>
  <c r="H19" i="20"/>
  <c r="J19" i="20" s="1"/>
  <c r="G19" i="20"/>
  <c r="F19" i="20"/>
  <c r="E19" i="20"/>
  <c r="I18" i="20"/>
  <c r="J18" i="20" s="1"/>
  <c r="H18" i="20"/>
  <c r="G18" i="20"/>
  <c r="F18" i="20"/>
  <c r="E18" i="20"/>
  <c r="I17" i="20"/>
  <c r="H17" i="20"/>
  <c r="J17" i="20" s="1"/>
  <c r="G17" i="20"/>
  <c r="F17" i="20"/>
  <c r="E17" i="20"/>
  <c r="I16" i="20"/>
  <c r="H16" i="20"/>
  <c r="G16" i="20"/>
  <c r="F16" i="20"/>
  <c r="F21" i="20" s="1"/>
  <c r="E16" i="20"/>
  <c r="I15" i="20"/>
  <c r="H15" i="20"/>
  <c r="G15" i="20"/>
  <c r="F15" i="20"/>
  <c r="E15" i="20"/>
  <c r="E6" i="20"/>
  <c r="E4" i="20"/>
  <c r="E2" i="20"/>
  <c r="C18" i="19"/>
  <c r="C6" i="19"/>
  <c r="K120" i="18"/>
  <c r="I118" i="18"/>
  <c r="K117" i="18"/>
  <c r="H116" i="18"/>
  <c r="F116" i="18"/>
  <c r="J115" i="18"/>
  <c r="J116" i="18" s="1"/>
  <c r="J114" i="18"/>
  <c r="J113" i="18"/>
  <c r="H109" i="18"/>
  <c r="K119" i="18" s="1"/>
  <c r="F109" i="18"/>
  <c r="J108" i="18"/>
  <c r="J107" i="18"/>
  <c r="J106" i="18"/>
  <c r="J109" i="18" s="1"/>
  <c r="J105" i="18"/>
  <c r="J104" i="18"/>
  <c r="H100" i="18"/>
  <c r="K118" i="18" s="1"/>
  <c r="F100" i="18"/>
  <c r="J99" i="18"/>
  <c r="J98" i="18"/>
  <c r="J97" i="18"/>
  <c r="J96" i="18"/>
  <c r="J95" i="18"/>
  <c r="J94" i="18"/>
  <c r="J93" i="18"/>
  <c r="J92" i="18"/>
  <c r="J91" i="18"/>
  <c r="J90" i="18"/>
  <c r="J89" i="18"/>
  <c r="J88" i="18"/>
  <c r="J87" i="18"/>
  <c r="J86" i="18"/>
  <c r="J100" i="18" s="1"/>
  <c r="J85" i="18"/>
  <c r="H81" i="18"/>
  <c r="F81" i="18"/>
  <c r="J80" i="18"/>
  <c r="J79" i="18"/>
  <c r="J78" i="18"/>
  <c r="J77" i="18"/>
  <c r="J81" i="18" s="1"/>
  <c r="I71" i="18"/>
  <c r="I70" i="18"/>
  <c r="H70" i="18"/>
  <c r="H71" i="18" s="1"/>
  <c r="G70" i="18"/>
  <c r="F70" i="18"/>
  <c r="E70" i="18"/>
  <c r="I69" i="18"/>
  <c r="H69" i="18"/>
  <c r="G69" i="18"/>
  <c r="G58" i="18"/>
  <c r="F58" i="18"/>
  <c r="F69" i="18" s="1"/>
  <c r="E58" i="18"/>
  <c r="E69" i="18" s="1"/>
  <c r="J52" i="18"/>
  <c r="H52" i="18"/>
  <c r="G52" i="18"/>
  <c r="E52" i="18"/>
  <c r="J51" i="18"/>
  <c r="H51" i="18"/>
  <c r="G51" i="18"/>
  <c r="E51" i="18"/>
  <c r="I51" i="18" s="1"/>
  <c r="J50" i="18"/>
  <c r="H50" i="18"/>
  <c r="G50" i="18"/>
  <c r="F50" i="18"/>
  <c r="E50" i="18"/>
  <c r="J49" i="18"/>
  <c r="H49" i="18"/>
  <c r="G49" i="18"/>
  <c r="E49" i="18"/>
  <c r="E53" i="18" s="1"/>
  <c r="J48" i="18"/>
  <c r="H48" i="18"/>
  <c r="G48" i="18"/>
  <c r="F48" i="18"/>
  <c r="F53" i="18" s="1"/>
  <c r="E48" i="18"/>
  <c r="J39" i="18"/>
  <c r="J38" i="18"/>
  <c r="J37" i="18"/>
  <c r="J34" i="18"/>
  <c r="J33" i="18"/>
  <c r="I32" i="18"/>
  <c r="H32" i="18"/>
  <c r="G32" i="18"/>
  <c r="I31" i="18"/>
  <c r="H31" i="18"/>
  <c r="G31" i="18"/>
  <c r="I26" i="18"/>
  <c r="H26" i="18"/>
  <c r="G26" i="18"/>
  <c r="F26" i="18"/>
  <c r="E26" i="18"/>
  <c r="I25" i="18"/>
  <c r="H25" i="18"/>
  <c r="G25" i="18"/>
  <c r="F25" i="18"/>
  <c r="E25" i="18"/>
  <c r="I24" i="18"/>
  <c r="H24" i="18"/>
  <c r="G24" i="18"/>
  <c r="F24" i="18"/>
  <c r="E24" i="18"/>
  <c r="I23" i="18"/>
  <c r="I27" i="18" s="1"/>
  <c r="H23" i="18"/>
  <c r="G23" i="18"/>
  <c r="G27" i="18" s="1"/>
  <c r="F23" i="18"/>
  <c r="F27" i="18" s="1"/>
  <c r="E23" i="18"/>
  <c r="E27" i="18" s="1"/>
  <c r="I19" i="18"/>
  <c r="H19" i="18"/>
  <c r="G19" i="18"/>
  <c r="F19" i="18"/>
  <c r="E19" i="18"/>
  <c r="I18" i="18"/>
  <c r="J18" i="18" s="1"/>
  <c r="H18" i="18"/>
  <c r="G18" i="18"/>
  <c r="F18" i="18"/>
  <c r="E18" i="18"/>
  <c r="I17" i="18"/>
  <c r="H17" i="18"/>
  <c r="J17" i="18" s="1"/>
  <c r="G17" i="18"/>
  <c r="F17" i="18"/>
  <c r="E17" i="18"/>
  <c r="I16" i="18"/>
  <c r="J16" i="18" s="1"/>
  <c r="H16" i="18"/>
  <c r="G16" i="18"/>
  <c r="F16" i="18"/>
  <c r="E16" i="18"/>
  <c r="E21" i="18" s="1"/>
  <c r="I15" i="18"/>
  <c r="H15" i="18"/>
  <c r="H21" i="18" s="1"/>
  <c r="G15" i="18"/>
  <c r="F15" i="18"/>
  <c r="E15" i="18"/>
  <c r="E6" i="18"/>
  <c r="E4" i="18"/>
  <c r="E2" i="18"/>
  <c r="K119" i="16"/>
  <c r="I118" i="16"/>
  <c r="J116" i="16"/>
  <c r="H116" i="16"/>
  <c r="K120" i="16" s="1"/>
  <c r="F116" i="16"/>
  <c r="J115" i="16"/>
  <c r="J114" i="16"/>
  <c r="J113" i="16"/>
  <c r="J109" i="16"/>
  <c r="H109" i="16"/>
  <c r="F109" i="16"/>
  <c r="J108" i="16"/>
  <c r="J107" i="16"/>
  <c r="J106" i="16"/>
  <c r="J105" i="16"/>
  <c r="J104" i="16"/>
  <c r="H100" i="16"/>
  <c r="K118" i="16" s="1"/>
  <c r="F100" i="16"/>
  <c r="J99" i="16"/>
  <c r="J98" i="16"/>
  <c r="J97" i="16"/>
  <c r="J96" i="16"/>
  <c r="J95" i="16"/>
  <c r="J94" i="16"/>
  <c r="J93" i="16"/>
  <c r="J92" i="16"/>
  <c r="J91" i="16"/>
  <c r="J90" i="16"/>
  <c r="J89" i="16"/>
  <c r="J88" i="16"/>
  <c r="J87" i="16"/>
  <c r="J86" i="16"/>
  <c r="J100" i="16" s="1"/>
  <c r="J85" i="16"/>
  <c r="J81" i="16"/>
  <c r="H81" i="16"/>
  <c r="K117" i="16" s="1"/>
  <c r="F81" i="16"/>
  <c r="J80" i="16"/>
  <c r="J79" i="16"/>
  <c r="J78" i="16"/>
  <c r="J77" i="16"/>
  <c r="I70" i="16"/>
  <c r="H70" i="16"/>
  <c r="H71" i="16" s="1"/>
  <c r="G70" i="16"/>
  <c r="F70" i="16"/>
  <c r="E70" i="16"/>
  <c r="H69" i="16"/>
  <c r="I58" i="16"/>
  <c r="I69" i="16" s="1"/>
  <c r="G58" i="16"/>
  <c r="G69" i="16" s="1"/>
  <c r="F58" i="16"/>
  <c r="F69" i="16" s="1"/>
  <c r="F71" i="16" s="1"/>
  <c r="E58" i="16"/>
  <c r="E69" i="16" s="1"/>
  <c r="J52" i="16"/>
  <c r="H52" i="16"/>
  <c r="G52" i="16"/>
  <c r="E52" i="16"/>
  <c r="J51" i="16"/>
  <c r="H51" i="16"/>
  <c r="G51" i="16"/>
  <c r="I51" i="16" s="1"/>
  <c r="E51" i="16"/>
  <c r="J50" i="16"/>
  <c r="H50" i="16"/>
  <c r="G50" i="16"/>
  <c r="F50" i="16"/>
  <c r="E50" i="16"/>
  <c r="J49" i="16"/>
  <c r="H49" i="16"/>
  <c r="G49" i="16"/>
  <c r="E49" i="16"/>
  <c r="J48" i="16"/>
  <c r="H48" i="16"/>
  <c r="G48" i="16"/>
  <c r="F48" i="16"/>
  <c r="F53" i="16" s="1"/>
  <c r="E48" i="16"/>
  <c r="J39" i="16"/>
  <c r="J38" i="16"/>
  <c r="J37" i="16"/>
  <c r="J34" i="16"/>
  <c r="J33" i="16"/>
  <c r="I32" i="16"/>
  <c r="H32" i="16"/>
  <c r="G32" i="16"/>
  <c r="I31" i="16"/>
  <c r="H31" i="16"/>
  <c r="G31" i="16"/>
  <c r="I26" i="16"/>
  <c r="H26" i="16"/>
  <c r="J26" i="16" s="1"/>
  <c r="G26" i="16"/>
  <c r="F26" i="16"/>
  <c r="E26" i="16"/>
  <c r="I25" i="16"/>
  <c r="H25" i="16"/>
  <c r="G25" i="16"/>
  <c r="F25" i="16"/>
  <c r="E25" i="16"/>
  <c r="I24" i="16"/>
  <c r="H24" i="16"/>
  <c r="G24" i="16"/>
  <c r="F24" i="16"/>
  <c r="E24" i="16"/>
  <c r="I23" i="16"/>
  <c r="H23" i="16"/>
  <c r="G23" i="16"/>
  <c r="G27" i="16" s="1"/>
  <c r="F23" i="16"/>
  <c r="E23" i="16"/>
  <c r="E27" i="16" s="1"/>
  <c r="I19" i="16"/>
  <c r="H19" i="16"/>
  <c r="G19" i="16"/>
  <c r="F19" i="16"/>
  <c r="E19" i="16"/>
  <c r="I18" i="16"/>
  <c r="H18" i="16"/>
  <c r="G18" i="16"/>
  <c r="F18" i="16"/>
  <c r="E18" i="16"/>
  <c r="I17" i="16"/>
  <c r="H17" i="16"/>
  <c r="G17" i="16"/>
  <c r="F17" i="16"/>
  <c r="E17" i="16"/>
  <c r="I16" i="16"/>
  <c r="H16" i="16"/>
  <c r="G16" i="16"/>
  <c r="F16" i="16"/>
  <c r="E16" i="16"/>
  <c r="I15" i="16"/>
  <c r="H15" i="16"/>
  <c r="H21" i="16" s="1"/>
  <c r="G15" i="16"/>
  <c r="F15" i="16"/>
  <c r="E15" i="16"/>
  <c r="E6" i="16"/>
  <c r="E4" i="16"/>
  <c r="E2" i="16"/>
  <c r="I118" i="14"/>
  <c r="K117" i="14"/>
  <c r="J116" i="14"/>
  <c r="H116" i="14"/>
  <c r="K120" i="14" s="1"/>
  <c r="F116" i="14"/>
  <c r="J115" i="14"/>
  <c r="J114" i="14"/>
  <c r="J113" i="14"/>
  <c r="J109" i="14"/>
  <c r="H109" i="14"/>
  <c r="K119" i="14" s="1"/>
  <c r="F109" i="14"/>
  <c r="J108" i="14"/>
  <c r="J107" i="14"/>
  <c r="J106" i="14"/>
  <c r="J105" i="14"/>
  <c r="J104" i="14"/>
  <c r="H100" i="14"/>
  <c r="K118" i="14" s="1"/>
  <c r="F100" i="14"/>
  <c r="J99" i="14"/>
  <c r="J98" i="14"/>
  <c r="J97" i="14"/>
  <c r="J96" i="14"/>
  <c r="J95" i="14"/>
  <c r="J94" i="14"/>
  <c r="J93" i="14"/>
  <c r="J92" i="14"/>
  <c r="J91" i="14"/>
  <c r="J90" i="14"/>
  <c r="J89" i="14"/>
  <c r="J88" i="14"/>
  <c r="J87" i="14"/>
  <c r="J86" i="14"/>
  <c r="J85" i="14"/>
  <c r="J100" i="14" s="1"/>
  <c r="H81" i="14"/>
  <c r="F81" i="14"/>
  <c r="J80" i="14"/>
  <c r="J79" i="14"/>
  <c r="J78" i="14"/>
  <c r="J77" i="14"/>
  <c r="J81" i="14" s="1"/>
  <c r="I71" i="14"/>
  <c r="I70" i="14"/>
  <c r="H70" i="14"/>
  <c r="H71" i="14" s="1"/>
  <c r="G70" i="14"/>
  <c r="F70" i="14"/>
  <c r="E70" i="14"/>
  <c r="I69" i="14"/>
  <c r="H69" i="14"/>
  <c r="G58" i="14"/>
  <c r="G69" i="14" s="1"/>
  <c r="F58" i="14"/>
  <c r="F69" i="14" s="1"/>
  <c r="E58" i="14"/>
  <c r="E69" i="14" s="1"/>
  <c r="J52" i="14"/>
  <c r="H52" i="14"/>
  <c r="G52" i="14"/>
  <c r="E52" i="14"/>
  <c r="J51" i="14"/>
  <c r="H51" i="14"/>
  <c r="G51" i="14"/>
  <c r="E51" i="14"/>
  <c r="I51" i="14" s="1"/>
  <c r="J50" i="14"/>
  <c r="H50" i="14"/>
  <c r="G50" i="14"/>
  <c r="F50" i="14"/>
  <c r="E50" i="14"/>
  <c r="J49" i="14"/>
  <c r="H49" i="14"/>
  <c r="G49" i="14"/>
  <c r="I49" i="14" s="1"/>
  <c r="E49" i="14"/>
  <c r="J48" i="14"/>
  <c r="H48" i="14"/>
  <c r="G48" i="14"/>
  <c r="F48" i="14"/>
  <c r="F53" i="14" s="1"/>
  <c r="E48" i="14"/>
  <c r="I48" i="14" s="1"/>
  <c r="J39" i="14"/>
  <c r="J38" i="14"/>
  <c r="J37" i="14"/>
  <c r="J34" i="14"/>
  <c r="J33" i="14"/>
  <c r="I32" i="14"/>
  <c r="H32" i="14"/>
  <c r="G32" i="14"/>
  <c r="I31" i="14"/>
  <c r="H31" i="14"/>
  <c r="G31" i="14"/>
  <c r="I26" i="14"/>
  <c r="H26" i="14"/>
  <c r="J26" i="14" s="1"/>
  <c r="G26" i="14"/>
  <c r="F26" i="14"/>
  <c r="E26" i="14"/>
  <c r="I25" i="14"/>
  <c r="H25" i="14"/>
  <c r="G25" i="14"/>
  <c r="F25" i="14"/>
  <c r="E25" i="14"/>
  <c r="I24" i="14"/>
  <c r="H24" i="14"/>
  <c r="G24" i="14"/>
  <c r="F24" i="14"/>
  <c r="E24" i="14"/>
  <c r="I23" i="14"/>
  <c r="I27" i="14" s="1"/>
  <c r="H23" i="14"/>
  <c r="G23" i="14"/>
  <c r="G27" i="14" s="1"/>
  <c r="F23" i="14"/>
  <c r="E23" i="14"/>
  <c r="E27" i="14" s="1"/>
  <c r="I19" i="14"/>
  <c r="H19" i="14"/>
  <c r="J19" i="14" s="1"/>
  <c r="G19" i="14"/>
  <c r="F19" i="14"/>
  <c r="E19" i="14"/>
  <c r="I18" i="14"/>
  <c r="H18" i="14"/>
  <c r="G18" i="14"/>
  <c r="F18" i="14"/>
  <c r="E18" i="14"/>
  <c r="I17" i="14"/>
  <c r="H17" i="14"/>
  <c r="G17" i="14"/>
  <c r="F17" i="14"/>
  <c r="E17" i="14"/>
  <c r="I16" i="14"/>
  <c r="H16" i="14"/>
  <c r="J16" i="14" s="1"/>
  <c r="G16" i="14"/>
  <c r="F16" i="14"/>
  <c r="E16" i="14"/>
  <c r="I15" i="14"/>
  <c r="I21" i="14" s="1"/>
  <c r="H15" i="14"/>
  <c r="G15" i="14"/>
  <c r="G21" i="14" s="1"/>
  <c r="F15" i="14"/>
  <c r="F21" i="14" s="1"/>
  <c r="E15" i="14"/>
  <c r="E6" i="14"/>
  <c r="E4" i="14"/>
  <c r="E2" i="14"/>
  <c r="C16" i="13"/>
  <c r="C18" i="13" s="1"/>
  <c r="C6" i="13"/>
  <c r="I118" i="12"/>
  <c r="K117" i="12"/>
  <c r="K121" i="12" s="1"/>
  <c r="J116" i="12"/>
  <c r="H116" i="12"/>
  <c r="K120" i="12" s="1"/>
  <c r="F116" i="12"/>
  <c r="J115" i="12"/>
  <c r="J114" i="12"/>
  <c r="J113" i="12"/>
  <c r="H109" i="12"/>
  <c r="K119" i="12" s="1"/>
  <c r="F109" i="12"/>
  <c r="J108" i="12"/>
  <c r="J107" i="12"/>
  <c r="J109" i="12" s="1"/>
  <c r="J106" i="12"/>
  <c r="J105" i="12"/>
  <c r="J104" i="12"/>
  <c r="H100" i="12"/>
  <c r="K118" i="12" s="1"/>
  <c r="F100" i="12"/>
  <c r="J99" i="12"/>
  <c r="J98" i="12"/>
  <c r="J97" i="12"/>
  <c r="J96" i="12"/>
  <c r="J95" i="12"/>
  <c r="J94" i="12"/>
  <c r="J93" i="12"/>
  <c r="J92" i="12"/>
  <c r="J91" i="12"/>
  <c r="J90" i="12"/>
  <c r="J89" i="12"/>
  <c r="J88" i="12"/>
  <c r="J87" i="12"/>
  <c r="J86" i="12"/>
  <c r="J85" i="12"/>
  <c r="J100" i="12" s="1"/>
  <c r="J81" i="12"/>
  <c r="H81" i="12"/>
  <c r="F81" i="12"/>
  <c r="J80" i="12"/>
  <c r="J79" i="12"/>
  <c r="J78" i="12"/>
  <c r="J77" i="12"/>
  <c r="I70" i="12"/>
  <c r="I71" i="12" s="1"/>
  <c r="H70" i="12"/>
  <c r="H71" i="12" s="1"/>
  <c r="G70" i="12"/>
  <c r="F70" i="12"/>
  <c r="E70" i="12"/>
  <c r="E71" i="12" s="1"/>
  <c r="I69" i="12"/>
  <c r="H69" i="12"/>
  <c r="E66" i="12"/>
  <c r="G58" i="12"/>
  <c r="G69" i="12" s="1"/>
  <c r="G71" i="12" s="1"/>
  <c r="F58" i="12"/>
  <c r="F69" i="12" s="1"/>
  <c r="E58" i="12"/>
  <c r="E69" i="12" s="1"/>
  <c r="J52" i="12"/>
  <c r="H52" i="12"/>
  <c r="G52" i="12"/>
  <c r="E52" i="12"/>
  <c r="I52" i="12" s="1"/>
  <c r="J51" i="12"/>
  <c r="H51" i="12"/>
  <c r="G51" i="12"/>
  <c r="E51" i="12"/>
  <c r="J50" i="12"/>
  <c r="H50" i="12"/>
  <c r="G50" i="12"/>
  <c r="F50" i="12"/>
  <c r="E50" i="12"/>
  <c r="J49" i="12"/>
  <c r="J53" i="12" s="1"/>
  <c r="H49" i="12"/>
  <c r="G49" i="12"/>
  <c r="I49" i="12" s="1"/>
  <c r="E49" i="12"/>
  <c r="J48" i="12"/>
  <c r="H48" i="12"/>
  <c r="G48" i="12"/>
  <c r="F48" i="12"/>
  <c r="F53" i="12" s="1"/>
  <c r="E48" i="12"/>
  <c r="J39" i="12"/>
  <c r="J38" i="12"/>
  <c r="J37" i="12"/>
  <c r="J34" i="12"/>
  <c r="J33" i="12"/>
  <c r="I32" i="12"/>
  <c r="H32" i="12"/>
  <c r="G32" i="12"/>
  <c r="I31" i="12"/>
  <c r="H31" i="12"/>
  <c r="G31" i="12"/>
  <c r="I26" i="12"/>
  <c r="H26" i="12"/>
  <c r="J26" i="12" s="1"/>
  <c r="G26" i="12"/>
  <c r="F26" i="12"/>
  <c r="E26" i="12"/>
  <c r="I25" i="12"/>
  <c r="J25" i="12" s="1"/>
  <c r="H25" i="12"/>
  <c r="G25" i="12"/>
  <c r="F25" i="12"/>
  <c r="E25" i="12"/>
  <c r="I24" i="12"/>
  <c r="J24" i="12" s="1"/>
  <c r="H24" i="12"/>
  <c r="G24" i="12"/>
  <c r="F24" i="12"/>
  <c r="E24" i="12"/>
  <c r="I23" i="12"/>
  <c r="H23" i="12"/>
  <c r="J23" i="12" s="1"/>
  <c r="G23" i="12"/>
  <c r="G27" i="12" s="1"/>
  <c r="F23" i="12"/>
  <c r="F27" i="12" s="1"/>
  <c r="E23" i="12"/>
  <c r="E27" i="12" s="1"/>
  <c r="I19" i="12"/>
  <c r="H19" i="12"/>
  <c r="J19" i="12" s="1"/>
  <c r="G19" i="12"/>
  <c r="F19" i="12"/>
  <c r="E19" i="12"/>
  <c r="I18" i="12"/>
  <c r="J18" i="12" s="1"/>
  <c r="H18" i="12"/>
  <c r="G18" i="12"/>
  <c r="F18" i="12"/>
  <c r="E18" i="12"/>
  <c r="I17" i="12"/>
  <c r="H17" i="12"/>
  <c r="J17" i="12" s="1"/>
  <c r="G17" i="12"/>
  <c r="F17" i="12"/>
  <c r="E17" i="12"/>
  <c r="I16" i="12"/>
  <c r="H16" i="12"/>
  <c r="J16" i="12" s="1"/>
  <c r="G16" i="12"/>
  <c r="F16" i="12"/>
  <c r="E16" i="12"/>
  <c r="E21" i="12" s="1"/>
  <c r="I15" i="12"/>
  <c r="I21" i="12" s="1"/>
  <c r="H15" i="12"/>
  <c r="G15" i="12"/>
  <c r="F15" i="12"/>
  <c r="E15" i="12"/>
  <c r="E6" i="12"/>
  <c r="E4" i="12"/>
  <c r="E2" i="12"/>
  <c r="C18" i="11"/>
  <c r="C6" i="11"/>
  <c r="I118" i="10"/>
  <c r="K117" i="10"/>
  <c r="J116" i="10"/>
  <c r="H116" i="10"/>
  <c r="K120" i="10" s="1"/>
  <c r="F116" i="10"/>
  <c r="J115" i="10"/>
  <c r="J113" i="10"/>
  <c r="H109" i="10"/>
  <c r="K119" i="10" s="1"/>
  <c r="F109" i="10"/>
  <c r="J108" i="10"/>
  <c r="J107" i="10"/>
  <c r="J106" i="10"/>
  <c r="J109" i="10" s="1"/>
  <c r="J105" i="10"/>
  <c r="J104" i="10"/>
  <c r="H100" i="10"/>
  <c r="K118" i="10" s="1"/>
  <c r="F100" i="10"/>
  <c r="J99" i="10"/>
  <c r="J98" i="10"/>
  <c r="J97" i="10"/>
  <c r="J96" i="10"/>
  <c r="J95" i="10"/>
  <c r="J94" i="10"/>
  <c r="J93" i="10"/>
  <c r="J92" i="10"/>
  <c r="J91" i="10"/>
  <c r="J90" i="10"/>
  <c r="J89" i="10"/>
  <c r="J88" i="10"/>
  <c r="J87" i="10"/>
  <c r="J86" i="10"/>
  <c r="J85" i="10"/>
  <c r="J100" i="10" s="1"/>
  <c r="J81" i="10"/>
  <c r="H81" i="10"/>
  <c r="F81" i="10"/>
  <c r="J80" i="10"/>
  <c r="J79" i="10"/>
  <c r="J78" i="10"/>
  <c r="J77" i="10"/>
  <c r="H71" i="10"/>
  <c r="H70" i="10"/>
  <c r="G70" i="10"/>
  <c r="F70" i="10"/>
  <c r="E70" i="10"/>
  <c r="I69" i="10"/>
  <c r="I71" i="10" s="1"/>
  <c r="H69" i="10"/>
  <c r="G69" i="10"/>
  <c r="F69" i="10"/>
  <c r="G58" i="10"/>
  <c r="F58" i="10"/>
  <c r="E58" i="10"/>
  <c r="E69" i="10" s="1"/>
  <c r="J52" i="10"/>
  <c r="H52" i="10"/>
  <c r="G52" i="10"/>
  <c r="E52" i="10"/>
  <c r="J51" i="10"/>
  <c r="H51" i="10"/>
  <c r="G51" i="10"/>
  <c r="E51" i="10"/>
  <c r="I51" i="10" s="1"/>
  <c r="J50" i="10"/>
  <c r="H50" i="10"/>
  <c r="G50" i="10"/>
  <c r="G53" i="10" s="1"/>
  <c r="F50" i="10"/>
  <c r="E50" i="10"/>
  <c r="I50" i="10" s="1"/>
  <c r="J49" i="10"/>
  <c r="H49" i="10"/>
  <c r="G49" i="10"/>
  <c r="E49" i="10"/>
  <c r="J48" i="10"/>
  <c r="H48" i="10"/>
  <c r="H53" i="10" s="1"/>
  <c r="G48" i="10"/>
  <c r="F48" i="10"/>
  <c r="F53" i="10" s="1"/>
  <c r="E48" i="10"/>
  <c r="J39" i="10"/>
  <c r="J38" i="10"/>
  <c r="J37" i="10"/>
  <c r="J34" i="10"/>
  <c r="J33" i="10"/>
  <c r="I32" i="10"/>
  <c r="H32" i="10"/>
  <c r="G32" i="10"/>
  <c r="I31" i="10"/>
  <c r="H31" i="10"/>
  <c r="G31" i="10"/>
  <c r="I26" i="10"/>
  <c r="H26" i="10"/>
  <c r="J26" i="10" s="1"/>
  <c r="G26" i="10"/>
  <c r="F26" i="10"/>
  <c r="E26" i="10"/>
  <c r="I25" i="10"/>
  <c r="H25" i="10"/>
  <c r="G25" i="10"/>
  <c r="F25" i="10"/>
  <c r="E25" i="10"/>
  <c r="I24" i="10"/>
  <c r="H24" i="10"/>
  <c r="J24" i="10" s="1"/>
  <c r="G24" i="10"/>
  <c r="F24" i="10"/>
  <c r="E24" i="10"/>
  <c r="I23" i="10"/>
  <c r="H23" i="10"/>
  <c r="G23" i="10"/>
  <c r="G27" i="10" s="1"/>
  <c r="F23" i="10"/>
  <c r="E23" i="10"/>
  <c r="E27" i="10" s="1"/>
  <c r="I19" i="10"/>
  <c r="H19" i="10"/>
  <c r="G19" i="10"/>
  <c r="F19" i="10"/>
  <c r="E19" i="10"/>
  <c r="I18" i="10"/>
  <c r="H18" i="10"/>
  <c r="G18" i="10"/>
  <c r="F18" i="10"/>
  <c r="E18" i="10"/>
  <c r="I17" i="10"/>
  <c r="J17" i="10" s="1"/>
  <c r="H17" i="10"/>
  <c r="G17" i="10"/>
  <c r="F17" i="10"/>
  <c r="E17" i="10"/>
  <c r="I16" i="10"/>
  <c r="H16" i="10"/>
  <c r="G16" i="10"/>
  <c r="F16" i="10"/>
  <c r="E16" i="10"/>
  <c r="I15" i="10"/>
  <c r="H15" i="10"/>
  <c r="H21" i="10" s="1"/>
  <c r="G15" i="10"/>
  <c r="F15" i="10"/>
  <c r="F21" i="10" s="1"/>
  <c r="E15" i="10"/>
  <c r="E6" i="10"/>
  <c r="E4" i="10"/>
  <c r="E2" i="10"/>
  <c r="C18" i="9"/>
  <c r="C6" i="9"/>
  <c r="K119" i="8"/>
  <c r="I118" i="8"/>
  <c r="K117" i="8"/>
  <c r="H116" i="8"/>
  <c r="K120" i="8" s="1"/>
  <c r="F116" i="8"/>
  <c r="J115" i="8"/>
  <c r="J113" i="8"/>
  <c r="J116" i="8" s="1"/>
  <c r="H109" i="8"/>
  <c r="F109" i="8"/>
  <c r="J108" i="8"/>
  <c r="J107" i="8"/>
  <c r="J106" i="8"/>
  <c r="J105" i="8"/>
  <c r="J104" i="8"/>
  <c r="J109" i="8" s="1"/>
  <c r="H100" i="8"/>
  <c r="K118" i="8" s="1"/>
  <c r="F100" i="8"/>
  <c r="J99" i="8"/>
  <c r="J98" i="8"/>
  <c r="J97" i="8"/>
  <c r="J96" i="8"/>
  <c r="J95" i="8"/>
  <c r="J94" i="8"/>
  <c r="J93" i="8"/>
  <c r="J92" i="8"/>
  <c r="J91" i="8"/>
  <c r="J90" i="8"/>
  <c r="J89" i="8"/>
  <c r="J88" i="8"/>
  <c r="J87" i="8"/>
  <c r="J86" i="8"/>
  <c r="J85" i="8"/>
  <c r="J100" i="8" s="1"/>
  <c r="J81" i="8"/>
  <c r="H81" i="8"/>
  <c r="F81" i="8"/>
  <c r="J80" i="8"/>
  <c r="J79" i="8"/>
  <c r="J78" i="8"/>
  <c r="J77" i="8"/>
  <c r="I70" i="8"/>
  <c r="I71" i="8" s="1"/>
  <c r="H70" i="8"/>
  <c r="H71" i="8" s="1"/>
  <c r="G70" i="8"/>
  <c r="F70" i="8"/>
  <c r="E70" i="8"/>
  <c r="E71" i="8" s="1"/>
  <c r="I69" i="8"/>
  <c r="H69" i="8"/>
  <c r="G69" i="8"/>
  <c r="G58" i="8"/>
  <c r="F58" i="8"/>
  <c r="F69" i="8" s="1"/>
  <c r="E58" i="8"/>
  <c r="E69" i="8" s="1"/>
  <c r="J52" i="8"/>
  <c r="H52" i="8"/>
  <c r="G52" i="8"/>
  <c r="E52" i="8"/>
  <c r="I52" i="8" s="1"/>
  <c r="J51" i="8"/>
  <c r="H51" i="8"/>
  <c r="G51" i="8"/>
  <c r="E51" i="8"/>
  <c r="J50" i="8"/>
  <c r="H50" i="8"/>
  <c r="G50" i="8"/>
  <c r="F50" i="8"/>
  <c r="E50" i="8"/>
  <c r="J49" i="8"/>
  <c r="H49" i="8"/>
  <c r="G49" i="8"/>
  <c r="I49" i="8" s="1"/>
  <c r="E49" i="8"/>
  <c r="J48" i="8"/>
  <c r="H48" i="8"/>
  <c r="G48" i="8"/>
  <c r="F48" i="8"/>
  <c r="F53" i="8" s="1"/>
  <c r="E48" i="8"/>
  <c r="J39" i="8"/>
  <c r="J38" i="8"/>
  <c r="J37" i="8"/>
  <c r="J34" i="8"/>
  <c r="J33" i="8"/>
  <c r="I32" i="8"/>
  <c r="H32" i="8"/>
  <c r="G32" i="8"/>
  <c r="I31" i="8"/>
  <c r="H31" i="8"/>
  <c r="G31" i="8"/>
  <c r="I26" i="8"/>
  <c r="H26" i="8"/>
  <c r="J26" i="8" s="1"/>
  <c r="G26" i="8"/>
  <c r="F26" i="8"/>
  <c r="E26" i="8"/>
  <c r="I25" i="8"/>
  <c r="H25" i="8"/>
  <c r="J25" i="8" s="1"/>
  <c r="G25" i="8"/>
  <c r="F25" i="8"/>
  <c r="E25" i="8"/>
  <c r="I24" i="8"/>
  <c r="H24" i="8"/>
  <c r="G24" i="8"/>
  <c r="F24" i="8"/>
  <c r="E24" i="8"/>
  <c r="I23" i="8"/>
  <c r="H23" i="8"/>
  <c r="J23" i="8" s="1"/>
  <c r="G23" i="8"/>
  <c r="G27" i="8" s="1"/>
  <c r="F23" i="8"/>
  <c r="F27" i="8" s="1"/>
  <c r="E23" i="8"/>
  <c r="E27" i="8" s="1"/>
  <c r="I19" i="8"/>
  <c r="H19" i="8"/>
  <c r="J19" i="8" s="1"/>
  <c r="G19" i="8"/>
  <c r="F19" i="8"/>
  <c r="E19" i="8"/>
  <c r="I18" i="8"/>
  <c r="H18" i="8"/>
  <c r="G18" i="8"/>
  <c r="F18" i="8"/>
  <c r="E18" i="8"/>
  <c r="I17" i="8"/>
  <c r="H17" i="8"/>
  <c r="G17" i="8"/>
  <c r="F17" i="8"/>
  <c r="E17" i="8"/>
  <c r="I16" i="8"/>
  <c r="H16" i="8"/>
  <c r="J16" i="8" s="1"/>
  <c r="G16" i="8"/>
  <c r="F16" i="8"/>
  <c r="E16" i="8"/>
  <c r="I15" i="8"/>
  <c r="J15" i="8" s="1"/>
  <c r="H15" i="8"/>
  <c r="G15" i="8"/>
  <c r="F15" i="8"/>
  <c r="E15" i="8"/>
  <c r="E6" i="8"/>
  <c r="E4" i="8"/>
  <c r="E2" i="8"/>
  <c r="C18" i="7"/>
  <c r="C6" i="7"/>
  <c r="I118" i="5"/>
  <c r="J116" i="5"/>
  <c r="H116" i="5"/>
  <c r="K120" i="5" s="1"/>
  <c r="F116" i="5"/>
  <c r="J115" i="5"/>
  <c r="J113" i="5"/>
  <c r="H109" i="5"/>
  <c r="K119" i="5" s="1"/>
  <c r="F109" i="5"/>
  <c r="J108" i="5"/>
  <c r="J107" i="5"/>
  <c r="J106" i="5"/>
  <c r="J105" i="5"/>
  <c r="J104" i="5"/>
  <c r="J109" i="5" s="1"/>
  <c r="H100" i="5"/>
  <c r="K118" i="5" s="1"/>
  <c r="F100" i="5"/>
  <c r="J99" i="5"/>
  <c r="J98" i="5"/>
  <c r="J97" i="5"/>
  <c r="J96" i="5"/>
  <c r="J95" i="5"/>
  <c r="J94" i="5"/>
  <c r="J93" i="5"/>
  <c r="J92" i="5"/>
  <c r="J91" i="5"/>
  <c r="J90" i="5"/>
  <c r="J89" i="5"/>
  <c r="J88" i="5"/>
  <c r="J87" i="5"/>
  <c r="J86" i="5"/>
  <c r="J85" i="5"/>
  <c r="J100" i="5" s="1"/>
  <c r="H81" i="5"/>
  <c r="K117" i="5" s="1"/>
  <c r="K121" i="5" s="1"/>
  <c r="I121" i="5" s="1"/>
  <c r="F81" i="5"/>
  <c r="J80" i="5"/>
  <c r="J81" i="5" s="1"/>
  <c r="J79" i="5"/>
  <c r="J78" i="5"/>
  <c r="J77" i="5"/>
  <c r="I71" i="5"/>
  <c r="H70" i="5"/>
  <c r="G70" i="5"/>
  <c r="F70" i="5"/>
  <c r="E70" i="5"/>
  <c r="I69" i="5"/>
  <c r="H69" i="5"/>
  <c r="G58" i="5"/>
  <c r="G69" i="5" s="1"/>
  <c r="F58" i="5"/>
  <c r="F69" i="5" s="1"/>
  <c r="E58" i="5"/>
  <c r="E69" i="5" s="1"/>
  <c r="E71" i="5" s="1"/>
  <c r="J52" i="5"/>
  <c r="H52" i="5"/>
  <c r="G52" i="5"/>
  <c r="I52" i="5" s="1"/>
  <c r="E52" i="5"/>
  <c r="J51" i="5"/>
  <c r="H51" i="5"/>
  <c r="G51" i="5"/>
  <c r="E51" i="5"/>
  <c r="I51" i="5" s="1"/>
  <c r="J50" i="5"/>
  <c r="H50" i="5"/>
  <c r="G50" i="5"/>
  <c r="F50" i="5"/>
  <c r="E50" i="5"/>
  <c r="J49" i="5"/>
  <c r="H49" i="5"/>
  <c r="G49" i="5"/>
  <c r="I49" i="5" s="1"/>
  <c r="E49" i="5"/>
  <c r="J48" i="5"/>
  <c r="H48" i="5"/>
  <c r="G48" i="5"/>
  <c r="F48" i="5"/>
  <c r="F53" i="5" s="1"/>
  <c r="E48" i="5"/>
  <c r="I48" i="5" s="1"/>
  <c r="J39" i="5"/>
  <c r="J38" i="5"/>
  <c r="J37" i="5"/>
  <c r="J34" i="5"/>
  <c r="J33" i="5"/>
  <c r="I32" i="5"/>
  <c r="H32" i="5"/>
  <c r="G32" i="5"/>
  <c r="I31" i="5"/>
  <c r="H31" i="5"/>
  <c r="G31" i="5"/>
  <c r="I26" i="5"/>
  <c r="H26" i="5"/>
  <c r="J26" i="5" s="1"/>
  <c r="G26" i="5"/>
  <c r="F26" i="5"/>
  <c r="E26" i="5"/>
  <c r="I25" i="5"/>
  <c r="H25" i="5"/>
  <c r="J25" i="5" s="1"/>
  <c r="G25" i="5"/>
  <c r="F25" i="5"/>
  <c r="E25" i="5"/>
  <c r="I24" i="5"/>
  <c r="H24" i="5"/>
  <c r="J24" i="5" s="1"/>
  <c r="G24" i="5"/>
  <c r="F24" i="5"/>
  <c r="E24" i="5"/>
  <c r="I23" i="5"/>
  <c r="I27" i="5" s="1"/>
  <c r="H23" i="5"/>
  <c r="G23" i="5"/>
  <c r="G27" i="5" s="1"/>
  <c r="F23" i="5"/>
  <c r="E23" i="5"/>
  <c r="I19" i="5"/>
  <c r="H19" i="5"/>
  <c r="G19" i="5"/>
  <c r="F19" i="5"/>
  <c r="E19" i="5"/>
  <c r="I18" i="5"/>
  <c r="H18" i="5"/>
  <c r="J18" i="5" s="1"/>
  <c r="G18" i="5"/>
  <c r="F18" i="5"/>
  <c r="E18" i="5"/>
  <c r="I17" i="5"/>
  <c r="H17" i="5"/>
  <c r="G17" i="5"/>
  <c r="J17" i="5" s="1"/>
  <c r="F17" i="5"/>
  <c r="E17" i="5"/>
  <c r="I16" i="5"/>
  <c r="H16" i="5"/>
  <c r="G16" i="5"/>
  <c r="F16" i="5"/>
  <c r="E16" i="5"/>
  <c r="I15" i="5"/>
  <c r="H15" i="5"/>
  <c r="G15" i="5"/>
  <c r="G21" i="5" s="1"/>
  <c r="F15" i="5"/>
  <c r="E15" i="5"/>
  <c r="E6" i="5"/>
  <c r="E4" i="5"/>
  <c r="E2" i="5"/>
  <c r="J19" i="16" l="1"/>
  <c r="F21" i="16"/>
  <c r="J24" i="16"/>
  <c r="I50" i="16"/>
  <c r="E71" i="16"/>
  <c r="J15" i="5"/>
  <c r="E27" i="5"/>
  <c r="G53" i="8"/>
  <c r="I50" i="8"/>
  <c r="G21" i="10"/>
  <c r="J18" i="10"/>
  <c r="F27" i="10"/>
  <c r="J15" i="12"/>
  <c r="G53" i="12"/>
  <c r="I50" i="12"/>
  <c r="I53" i="12" s="1"/>
  <c r="I121" i="12"/>
  <c r="G21" i="16"/>
  <c r="G30" i="16" s="1"/>
  <c r="G34" i="16" s="1"/>
  <c r="G40" i="16" s="1"/>
  <c r="J18" i="16"/>
  <c r="F27" i="16"/>
  <c r="G53" i="16"/>
  <c r="I52" i="16"/>
  <c r="J23" i="18"/>
  <c r="J26" i="18"/>
  <c r="J53" i="18"/>
  <c r="H53" i="18"/>
  <c r="H27" i="20"/>
  <c r="E53" i="20"/>
  <c r="E21" i="22"/>
  <c r="J26" i="22"/>
  <c r="G53" i="22"/>
  <c r="F21" i="24"/>
  <c r="E27" i="24"/>
  <c r="F53" i="24"/>
  <c r="I50" i="24"/>
  <c r="F21" i="26"/>
  <c r="E27" i="26"/>
  <c r="F53" i="26"/>
  <c r="F21" i="28"/>
  <c r="J17" i="28"/>
  <c r="H27" i="28"/>
  <c r="J27" i="28" s="1"/>
  <c r="G21" i="30"/>
  <c r="E21" i="32"/>
  <c r="I27" i="32"/>
  <c r="G21" i="34"/>
  <c r="G71" i="5"/>
  <c r="J24" i="26"/>
  <c r="J17" i="8"/>
  <c r="I27" i="8"/>
  <c r="I30" i="8" s="1"/>
  <c r="I34" i="8" s="1"/>
  <c r="J53" i="8"/>
  <c r="I21" i="10"/>
  <c r="J23" i="10"/>
  <c r="I52" i="10"/>
  <c r="F21" i="12"/>
  <c r="I27" i="12"/>
  <c r="H21" i="14"/>
  <c r="J21" i="14" s="1"/>
  <c r="F27" i="14"/>
  <c r="J24" i="14"/>
  <c r="I50" i="14"/>
  <c r="J15" i="16"/>
  <c r="J23" i="16"/>
  <c r="F21" i="18"/>
  <c r="J25" i="18"/>
  <c r="E71" i="18"/>
  <c r="G71" i="18"/>
  <c r="J16" i="20"/>
  <c r="I49" i="22"/>
  <c r="F71" i="22"/>
  <c r="H21" i="24"/>
  <c r="G27" i="24"/>
  <c r="J26" i="24"/>
  <c r="H53" i="24"/>
  <c r="E71" i="24"/>
  <c r="H21" i="26"/>
  <c r="J26" i="26"/>
  <c r="H53" i="26"/>
  <c r="I50" i="26"/>
  <c r="I52" i="26"/>
  <c r="E21" i="28"/>
  <c r="H53" i="28"/>
  <c r="I21" i="30"/>
  <c r="J18" i="30"/>
  <c r="I51" i="30"/>
  <c r="J19" i="32"/>
  <c r="I21" i="34"/>
  <c r="J18" i="34"/>
  <c r="E27" i="34"/>
  <c r="I51" i="34"/>
  <c r="E21" i="20"/>
  <c r="E71" i="22"/>
  <c r="G71" i="28"/>
  <c r="H27" i="5"/>
  <c r="H71" i="5"/>
  <c r="E21" i="8"/>
  <c r="H53" i="8"/>
  <c r="I27" i="10"/>
  <c r="I30" i="10" s="1"/>
  <c r="I34" i="10" s="1"/>
  <c r="J53" i="10"/>
  <c r="J18" i="14"/>
  <c r="G53" i="14"/>
  <c r="E21" i="16"/>
  <c r="I27" i="16"/>
  <c r="J25" i="16"/>
  <c r="I49" i="16"/>
  <c r="J19" i="18"/>
  <c r="G21" i="20"/>
  <c r="G30" i="20" s="1"/>
  <c r="G34" i="20" s="1"/>
  <c r="G40" i="20" s="1"/>
  <c r="H71" i="20"/>
  <c r="J16" i="22"/>
  <c r="J19" i="22"/>
  <c r="I51" i="22"/>
  <c r="J15" i="24"/>
  <c r="J23" i="24"/>
  <c r="I52" i="24"/>
  <c r="I53" i="24" s="1"/>
  <c r="F71" i="24"/>
  <c r="I21" i="26"/>
  <c r="J17" i="26"/>
  <c r="H27" i="26"/>
  <c r="J53" i="26"/>
  <c r="F71" i="26"/>
  <c r="J19" i="28"/>
  <c r="J25" i="28"/>
  <c r="J53" i="28"/>
  <c r="I50" i="28"/>
  <c r="I53" i="28" s="1"/>
  <c r="F27" i="30"/>
  <c r="J24" i="30"/>
  <c r="I48" i="30"/>
  <c r="J16" i="32"/>
  <c r="I48" i="32"/>
  <c r="F27" i="34"/>
  <c r="J24" i="34"/>
  <c r="I48" i="34"/>
  <c r="H53" i="12"/>
  <c r="J24" i="24"/>
  <c r="G53" i="30"/>
  <c r="H53" i="5"/>
  <c r="G53" i="5"/>
  <c r="F21" i="8"/>
  <c r="F71" i="10"/>
  <c r="E21" i="14"/>
  <c r="J23" i="14"/>
  <c r="H53" i="14"/>
  <c r="I52" i="14"/>
  <c r="E71" i="14"/>
  <c r="J17" i="16"/>
  <c r="I48" i="18"/>
  <c r="H21" i="20"/>
  <c r="J21" i="20" s="1"/>
  <c r="J53" i="20"/>
  <c r="E71" i="20"/>
  <c r="F21" i="22"/>
  <c r="I21" i="22"/>
  <c r="I27" i="24"/>
  <c r="I49" i="24"/>
  <c r="J53" i="24"/>
  <c r="E21" i="26"/>
  <c r="I27" i="26"/>
  <c r="G21" i="28"/>
  <c r="G30" i="28" s="1"/>
  <c r="G34" i="28" s="1"/>
  <c r="G30" i="30"/>
  <c r="G34" i="30" s="1"/>
  <c r="G40" i="30" s="1"/>
  <c r="F21" i="32"/>
  <c r="E27" i="32"/>
  <c r="F27" i="5"/>
  <c r="E21" i="5"/>
  <c r="H21" i="5"/>
  <c r="J21" i="5" s="1"/>
  <c r="J23" i="5"/>
  <c r="J53" i="5"/>
  <c r="G21" i="8"/>
  <c r="G30" i="8" s="1"/>
  <c r="G34" i="8" s="1"/>
  <c r="G40" i="8" s="1"/>
  <c r="I21" i="8"/>
  <c r="I51" i="8"/>
  <c r="F71" i="8"/>
  <c r="J25" i="10"/>
  <c r="I49" i="10"/>
  <c r="I53" i="10" s="1"/>
  <c r="G71" i="10"/>
  <c r="G21" i="12"/>
  <c r="G30" i="12" s="1"/>
  <c r="G34" i="12" s="1"/>
  <c r="G40" i="12" s="1"/>
  <c r="I51" i="12"/>
  <c r="J17" i="14"/>
  <c r="J53" i="14"/>
  <c r="H53" i="16"/>
  <c r="I71" i="16"/>
  <c r="I50" i="18"/>
  <c r="I21" i="20"/>
  <c r="I51" i="20"/>
  <c r="F71" i="20"/>
  <c r="G21" i="22"/>
  <c r="E53" i="22"/>
  <c r="I51" i="24"/>
  <c r="I51" i="26"/>
  <c r="I53" i="26" s="1"/>
  <c r="G53" i="28"/>
  <c r="E53" i="30"/>
  <c r="G21" i="32"/>
  <c r="F27" i="32"/>
  <c r="J24" i="32"/>
  <c r="G53" i="32"/>
  <c r="E53" i="34"/>
  <c r="I21" i="5"/>
  <c r="I30" i="20"/>
  <c r="I34" i="20" s="1"/>
  <c r="H53" i="20"/>
  <c r="I27" i="22"/>
  <c r="I30" i="28"/>
  <c r="I34" i="28" s="1"/>
  <c r="F21" i="5"/>
  <c r="J19" i="5"/>
  <c r="F71" i="5"/>
  <c r="H21" i="8"/>
  <c r="J21" i="8" s="1"/>
  <c r="J18" i="8"/>
  <c r="J24" i="8"/>
  <c r="E53" i="8"/>
  <c r="G71" i="8"/>
  <c r="E21" i="10"/>
  <c r="J16" i="10"/>
  <c r="J19" i="10"/>
  <c r="I48" i="10"/>
  <c r="H21" i="12"/>
  <c r="J21" i="12" s="1"/>
  <c r="I48" i="12"/>
  <c r="J25" i="14"/>
  <c r="J16" i="16"/>
  <c r="I48" i="16"/>
  <c r="J53" i="16"/>
  <c r="G21" i="18"/>
  <c r="J24" i="18"/>
  <c r="G53" i="18"/>
  <c r="I52" i="18"/>
  <c r="J15" i="20"/>
  <c r="F27" i="20"/>
  <c r="G71" i="20"/>
  <c r="F53" i="22"/>
  <c r="I50" i="22"/>
  <c r="J19" i="24"/>
  <c r="J19" i="26"/>
  <c r="I21" i="28"/>
  <c r="I51" i="28"/>
  <c r="F71" i="28"/>
  <c r="E21" i="30"/>
  <c r="I27" i="30"/>
  <c r="J26" i="30"/>
  <c r="H53" i="30"/>
  <c r="H21" i="32"/>
  <c r="J21" i="32" s="1"/>
  <c r="J18" i="32"/>
  <c r="J26" i="32"/>
  <c r="H53" i="32"/>
  <c r="I50" i="32"/>
  <c r="I52" i="32"/>
  <c r="E21" i="34"/>
  <c r="I27" i="34"/>
  <c r="J27" i="34" s="1"/>
  <c r="J26" i="34"/>
  <c r="H53" i="34"/>
  <c r="J53" i="34"/>
  <c r="I50" i="34"/>
  <c r="I53" i="34" s="1"/>
  <c r="G71" i="34"/>
  <c r="G30" i="34"/>
  <c r="G34" i="34" s="1"/>
  <c r="G40" i="34" s="1"/>
  <c r="K121" i="34"/>
  <c r="I121" i="34" s="1"/>
  <c r="H21" i="34"/>
  <c r="J21" i="34" s="1"/>
  <c r="I53" i="32"/>
  <c r="G30" i="32"/>
  <c r="G34" i="32" s="1"/>
  <c r="G40" i="32" s="1"/>
  <c r="E71" i="32"/>
  <c r="H30" i="32"/>
  <c r="H34" i="32" s="1"/>
  <c r="J27" i="32"/>
  <c r="K121" i="32"/>
  <c r="I121" i="32" s="1"/>
  <c r="I30" i="32"/>
  <c r="I34" i="32" s="1"/>
  <c r="G71" i="32"/>
  <c r="J15" i="32"/>
  <c r="E53" i="32"/>
  <c r="J23" i="32"/>
  <c r="I30" i="30"/>
  <c r="I34" i="30" s="1"/>
  <c r="I53" i="30"/>
  <c r="G71" i="30"/>
  <c r="J27" i="30"/>
  <c r="H21" i="30"/>
  <c r="E71" i="28"/>
  <c r="K130" i="28"/>
  <c r="I130" i="28" s="1"/>
  <c r="H21" i="28"/>
  <c r="J21" i="28" s="1"/>
  <c r="J23" i="28"/>
  <c r="E53" i="28"/>
  <c r="J21" i="26"/>
  <c r="E71" i="26"/>
  <c r="H30" i="26"/>
  <c r="H34" i="26" s="1"/>
  <c r="K121" i="26"/>
  <c r="I121" i="26" s="1"/>
  <c r="I30" i="26"/>
  <c r="I34" i="26" s="1"/>
  <c r="G71" i="26"/>
  <c r="J15" i="26"/>
  <c r="E53" i="26"/>
  <c r="G27" i="26"/>
  <c r="G30" i="26" s="1"/>
  <c r="G34" i="26" s="1"/>
  <c r="G40" i="26" s="1"/>
  <c r="G30" i="24"/>
  <c r="G34" i="24" s="1"/>
  <c r="G40" i="24" s="1"/>
  <c r="K121" i="24"/>
  <c r="I121" i="24" s="1"/>
  <c r="H27" i="24"/>
  <c r="E53" i="24"/>
  <c r="J85" i="24"/>
  <c r="J100" i="24" s="1"/>
  <c r="I21" i="24"/>
  <c r="J21" i="24" s="1"/>
  <c r="G71" i="22"/>
  <c r="I71" i="22"/>
  <c r="G30" i="22"/>
  <c r="G34" i="22" s="1"/>
  <c r="G40" i="22" s="1"/>
  <c r="J27" i="22"/>
  <c r="K121" i="22"/>
  <c r="I121" i="22" s="1"/>
  <c r="I30" i="22"/>
  <c r="I34" i="22" s="1"/>
  <c r="H21" i="22"/>
  <c r="J21" i="22" s="1"/>
  <c r="I48" i="22"/>
  <c r="I53" i="22" s="1"/>
  <c r="J85" i="22"/>
  <c r="J100" i="22" s="1"/>
  <c r="J113" i="22"/>
  <c r="J116" i="22" s="1"/>
  <c r="J27" i="20"/>
  <c r="I121" i="20"/>
  <c r="I48" i="20"/>
  <c r="J23" i="20"/>
  <c r="I50" i="20"/>
  <c r="G30" i="18"/>
  <c r="G34" i="18" s="1"/>
  <c r="G40" i="18" s="1"/>
  <c r="F71" i="18"/>
  <c r="K121" i="18"/>
  <c r="I121" i="18" s="1"/>
  <c r="J15" i="18"/>
  <c r="I49" i="18"/>
  <c r="I21" i="18"/>
  <c r="I30" i="18" s="1"/>
  <c r="I34" i="18" s="1"/>
  <c r="H27" i="18"/>
  <c r="G71" i="16"/>
  <c r="K121" i="16"/>
  <c r="I121" i="16" s="1"/>
  <c r="I53" i="16"/>
  <c r="H27" i="16"/>
  <c r="E53" i="16"/>
  <c r="I21" i="16"/>
  <c r="I53" i="14"/>
  <c r="G30" i="14"/>
  <c r="G34" i="14" s="1"/>
  <c r="G40" i="14" s="1"/>
  <c r="I30" i="14"/>
  <c r="I34" i="14" s="1"/>
  <c r="F71" i="14"/>
  <c r="G71" i="14"/>
  <c r="K121" i="14"/>
  <c r="I121" i="14"/>
  <c r="J15" i="14"/>
  <c r="H27" i="14"/>
  <c r="E53" i="14"/>
  <c r="I30" i="12"/>
  <c r="I34" i="12" s="1"/>
  <c r="F71" i="12"/>
  <c r="E53" i="12"/>
  <c r="H27" i="12"/>
  <c r="J21" i="10"/>
  <c r="G30" i="10"/>
  <c r="G34" i="10" s="1"/>
  <c r="G40" i="10" s="1"/>
  <c r="E71" i="10"/>
  <c r="K121" i="10"/>
  <c r="I121" i="10"/>
  <c r="J15" i="10"/>
  <c r="H27" i="10"/>
  <c r="E53" i="10"/>
  <c r="K121" i="8"/>
  <c r="I121" i="8" s="1"/>
  <c r="H27" i="8"/>
  <c r="I48" i="8"/>
  <c r="G30" i="5"/>
  <c r="G34" i="5" s="1"/>
  <c r="G40" i="5" s="1"/>
  <c r="J27" i="5"/>
  <c r="I30" i="5"/>
  <c r="I34" i="5" s="1"/>
  <c r="J16" i="5"/>
  <c r="I50" i="5"/>
  <c r="I53" i="5" s="1"/>
  <c r="E53" i="5"/>
  <c r="J21" i="16" l="1"/>
  <c r="G37" i="28"/>
  <c r="G40" i="28"/>
  <c r="H30" i="5"/>
  <c r="H34" i="5" s="1"/>
  <c r="I53" i="18"/>
  <c r="J21" i="30"/>
  <c r="I30" i="34"/>
  <c r="I34" i="34" s="1"/>
  <c r="I53" i="8"/>
  <c r="H30" i="20"/>
  <c r="H34" i="20" s="1"/>
  <c r="I30" i="24"/>
  <c r="I34" i="24" s="1"/>
  <c r="J27" i="26"/>
  <c r="H30" i="34"/>
  <c r="H34" i="34" s="1"/>
  <c r="H30" i="30"/>
  <c r="H34" i="30" s="1"/>
  <c r="H30" i="28"/>
  <c r="H34" i="28" s="1"/>
  <c r="H30" i="24"/>
  <c r="H34" i="24" s="1"/>
  <c r="J27" i="24"/>
  <c r="H30" i="22"/>
  <c r="H34" i="22" s="1"/>
  <c r="I53" i="20"/>
  <c r="J21" i="18"/>
  <c r="H30" i="18"/>
  <c r="H34" i="18" s="1"/>
  <c r="J27" i="18"/>
  <c r="I30" i="16"/>
  <c r="I34" i="16" s="1"/>
  <c r="H30" i="16"/>
  <c r="H34" i="16" s="1"/>
  <c r="J27" i="16"/>
  <c r="H30" i="14"/>
  <c r="H34" i="14" s="1"/>
  <c r="J27" i="14"/>
  <c r="H30" i="12"/>
  <c r="H34" i="12" s="1"/>
  <c r="J27" i="12"/>
  <c r="J27" i="10"/>
  <c r="H30" i="10"/>
  <c r="H34" i="10" s="1"/>
  <c r="H30" i="8"/>
  <c r="H34" i="8" s="1"/>
  <c r="J27" i="8"/>
  <c r="C18" i="3"/>
  <c r="C6" i="3"/>
  <c r="K120" i="4"/>
  <c r="I118" i="4"/>
  <c r="J116" i="4"/>
  <c r="H116" i="4"/>
  <c r="F116" i="4"/>
  <c r="J115" i="4"/>
  <c r="J113" i="4"/>
  <c r="H109" i="4"/>
  <c r="K119" i="4" s="1"/>
  <c r="F109" i="4"/>
  <c r="J108" i="4"/>
  <c r="J109" i="4" s="1"/>
  <c r="J107" i="4"/>
  <c r="J106" i="4"/>
  <c r="J105" i="4"/>
  <c r="J104" i="4"/>
  <c r="H100" i="4"/>
  <c r="K118" i="4" s="1"/>
  <c r="F100" i="4"/>
  <c r="J99" i="4"/>
  <c r="J98" i="4"/>
  <c r="J97" i="4"/>
  <c r="J96" i="4"/>
  <c r="J95" i="4"/>
  <c r="J94" i="4"/>
  <c r="J93" i="4"/>
  <c r="J92" i="4"/>
  <c r="J91" i="4"/>
  <c r="J90" i="4"/>
  <c r="J89" i="4"/>
  <c r="J88" i="4"/>
  <c r="J87" i="4"/>
  <c r="J86" i="4"/>
  <c r="J85" i="4"/>
  <c r="J100" i="4" s="1"/>
  <c r="J81" i="4"/>
  <c r="H81" i="4"/>
  <c r="K117" i="4" s="1"/>
  <c r="F81" i="4"/>
  <c r="J80" i="4"/>
  <c r="J79" i="4"/>
  <c r="J78" i="4"/>
  <c r="J77" i="4"/>
  <c r="G70" i="4"/>
  <c r="F70" i="4"/>
  <c r="E70" i="4"/>
  <c r="I69" i="4"/>
  <c r="I71" i="4" s="1"/>
  <c r="H69" i="4"/>
  <c r="H71" i="4" s="1"/>
  <c r="G69" i="4"/>
  <c r="G58" i="4"/>
  <c r="F58" i="4"/>
  <c r="F69" i="4" s="1"/>
  <c r="E58" i="4"/>
  <c r="E69" i="4" s="1"/>
  <c r="J52" i="4"/>
  <c r="H52" i="4"/>
  <c r="G52" i="4"/>
  <c r="E52" i="4"/>
  <c r="J51" i="4"/>
  <c r="H51" i="4"/>
  <c r="G51" i="4"/>
  <c r="E51" i="4"/>
  <c r="I51" i="4" s="1"/>
  <c r="J50" i="4"/>
  <c r="H50" i="4"/>
  <c r="G50" i="4"/>
  <c r="F50" i="4"/>
  <c r="E50" i="4"/>
  <c r="J49" i="4"/>
  <c r="H49" i="4"/>
  <c r="G49" i="4"/>
  <c r="E49" i="4"/>
  <c r="J48" i="4"/>
  <c r="H48" i="4"/>
  <c r="G48" i="4"/>
  <c r="F48" i="4"/>
  <c r="F53" i="4" s="1"/>
  <c r="E48" i="4"/>
  <c r="J39" i="4"/>
  <c r="J38" i="4"/>
  <c r="J37" i="4"/>
  <c r="J34" i="4"/>
  <c r="J33" i="4"/>
  <c r="I32" i="4"/>
  <c r="H32" i="4"/>
  <c r="G32" i="4"/>
  <c r="I31" i="4"/>
  <c r="H31" i="4"/>
  <c r="G31" i="4"/>
  <c r="I26" i="4"/>
  <c r="H26" i="4"/>
  <c r="G26" i="4"/>
  <c r="F26" i="4"/>
  <c r="E26" i="4"/>
  <c r="I25" i="4"/>
  <c r="H25" i="4"/>
  <c r="J25" i="4" s="1"/>
  <c r="G25" i="4"/>
  <c r="F25" i="4"/>
  <c r="E25" i="4"/>
  <c r="I24" i="4"/>
  <c r="H24" i="4"/>
  <c r="G24" i="4"/>
  <c r="F24" i="4"/>
  <c r="E24" i="4"/>
  <c r="I23" i="4"/>
  <c r="H23" i="4"/>
  <c r="G23" i="4"/>
  <c r="G27" i="4" s="1"/>
  <c r="F23" i="4"/>
  <c r="E23" i="4"/>
  <c r="I19" i="4"/>
  <c r="H19" i="4"/>
  <c r="G19" i="4"/>
  <c r="F19" i="4"/>
  <c r="E19" i="4"/>
  <c r="I18" i="4"/>
  <c r="H18" i="4"/>
  <c r="G18" i="4"/>
  <c r="F18" i="4"/>
  <c r="E18" i="4"/>
  <c r="I17" i="4"/>
  <c r="J17" i="4" s="1"/>
  <c r="H17" i="4"/>
  <c r="G17" i="4"/>
  <c r="F17" i="4"/>
  <c r="E17" i="4"/>
  <c r="I16" i="4"/>
  <c r="H16" i="4"/>
  <c r="G16" i="4"/>
  <c r="F16" i="4"/>
  <c r="E16" i="4"/>
  <c r="I15" i="4"/>
  <c r="H15" i="4"/>
  <c r="G15" i="4"/>
  <c r="F15" i="4"/>
  <c r="E15" i="4"/>
  <c r="E6" i="4"/>
  <c r="E4" i="4"/>
  <c r="E2" i="4"/>
  <c r="C18" i="6"/>
  <c r="C6" i="6"/>
  <c r="E21" i="4" l="1"/>
  <c r="J24" i="4"/>
  <c r="I48" i="4"/>
  <c r="F21" i="4"/>
  <c r="J16" i="4"/>
  <c r="E27" i="4"/>
  <c r="G71" i="4"/>
  <c r="J19" i="4"/>
  <c r="G21" i="4"/>
  <c r="J18" i="4"/>
  <c r="F27" i="4"/>
  <c r="G53" i="4"/>
  <c r="I52" i="4"/>
  <c r="H21" i="4"/>
  <c r="G30" i="4"/>
  <c r="G34" i="4" s="1"/>
  <c r="G40" i="4" s="1"/>
  <c r="J23" i="4"/>
  <c r="J26" i="4"/>
  <c r="H53" i="4"/>
  <c r="I27" i="4"/>
  <c r="I49" i="4"/>
  <c r="J53" i="4"/>
  <c r="I30" i="4"/>
  <c r="I34" i="4" s="1"/>
  <c r="F71" i="4"/>
  <c r="E71" i="4"/>
  <c r="K121" i="4"/>
  <c r="I121" i="4" s="1"/>
  <c r="I21" i="4"/>
  <c r="I50" i="4"/>
  <c r="I53" i="4" s="1"/>
  <c r="J15" i="4"/>
  <c r="H27" i="4"/>
  <c r="E53" i="4"/>
  <c r="J21" i="4" l="1"/>
  <c r="J27" i="4"/>
  <c r="H30" i="4"/>
  <c r="H34" i="4" s="1"/>
  <c r="I118" i="2" l="1"/>
  <c r="K117" i="2"/>
  <c r="J116" i="2"/>
  <c r="H116" i="2"/>
  <c r="K120" i="2" s="1"/>
  <c r="F116" i="2"/>
  <c r="J115" i="2"/>
  <c r="J113" i="2"/>
  <c r="H109" i="2"/>
  <c r="K119" i="2" s="1"/>
  <c r="F109" i="2"/>
  <c r="J108" i="2"/>
  <c r="J107" i="2"/>
  <c r="J106" i="2"/>
  <c r="J109" i="2" s="1"/>
  <c r="J105" i="2"/>
  <c r="J104" i="2"/>
  <c r="H100" i="2"/>
  <c r="K118" i="2" s="1"/>
  <c r="F100" i="2"/>
  <c r="J99" i="2"/>
  <c r="J98" i="2"/>
  <c r="J97" i="2"/>
  <c r="J96" i="2"/>
  <c r="J95" i="2"/>
  <c r="J94" i="2"/>
  <c r="J93" i="2"/>
  <c r="J92" i="2"/>
  <c r="J91" i="2"/>
  <c r="J90" i="2"/>
  <c r="J89" i="2"/>
  <c r="J88" i="2"/>
  <c r="J87" i="2"/>
  <c r="J86" i="2"/>
  <c r="J85" i="2"/>
  <c r="J100" i="2" s="1"/>
  <c r="J81" i="2"/>
  <c r="H81" i="2"/>
  <c r="F81" i="2"/>
  <c r="J80" i="2"/>
  <c r="J79" i="2"/>
  <c r="J78" i="2"/>
  <c r="J77" i="2"/>
  <c r="H70" i="2"/>
  <c r="H71" i="2" s="1"/>
  <c r="G70" i="2"/>
  <c r="F70" i="2"/>
  <c r="E70" i="2"/>
  <c r="I69" i="2"/>
  <c r="I71" i="2" s="1"/>
  <c r="H69" i="2"/>
  <c r="G58" i="2"/>
  <c r="G69" i="2" s="1"/>
  <c r="F58" i="2"/>
  <c r="F69" i="2" s="1"/>
  <c r="E58" i="2"/>
  <c r="E69" i="2" s="1"/>
  <c r="J52" i="2"/>
  <c r="H52" i="2"/>
  <c r="G52" i="2"/>
  <c r="E52" i="2"/>
  <c r="J51" i="2"/>
  <c r="H51" i="2"/>
  <c r="G51" i="2"/>
  <c r="E51" i="2"/>
  <c r="I51" i="2" s="1"/>
  <c r="J50" i="2"/>
  <c r="H50" i="2"/>
  <c r="G50" i="2"/>
  <c r="F50" i="2"/>
  <c r="E50" i="2"/>
  <c r="I50" i="2" s="1"/>
  <c r="J49" i="2"/>
  <c r="H49" i="2"/>
  <c r="G49" i="2"/>
  <c r="E49" i="2"/>
  <c r="J48" i="2"/>
  <c r="H48" i="2"/>
  <c r="G48" i="2"/>
  <c r="F48" i="2"/>
  <c r="F53" i="2" s="1"/>
  <c r="E48" i="2"/>
  <c r="I48" i="2" s="1"/>
  <c r="J39" i="2"/>
  <c r="J38" i="2"/>
  <c r="J37" i="2"/>
  <c r="J34" i="2"/>
  <c r="J33" i="2"/>
  <c r="I32" i="2"/>
  <c r="H32" i="2"/>
  <c r="G32" i="2"/>
  <c r="I31" i="2"/>
  <c r="H31" i="2"/>
  <c r="G31" i="2"/>
  <c r="I26" i="2"/>
  <c r="H26" i="2"/>
  <c r="G26" i="2"/>
  <c r="F26" i="2"/>
  <c r="E26" i="2"/>
  <c r="I25" i="2"/>
  <c r="H25" i="2"/>
  <c r="G25" i="2"/>
  <c r="F25" i="2"/>
  <c r="E25" i="2"/>
  <c r="I24" i="2"/>
  <c r="H24" i="2"/>
  <c r="G24" i="2"/>
  <c r="F24" i="2"/>
  <c r="E24" i="2"/>
  <c r="I23" i="2"/>
  <c r="H23" i="2"/>
  <c r="H27" i="2" s="1"/>
  <c r="G23" i="2"/>
  <c r="F23" i="2"/>
  <c r="E23" i="2"/>
  <c r="I19" i="2"/>
  <c r="H19" i="2"/>
  <c r="G19" i="2"/>
  <c r="F19" i="2"/>
  <c r="E19" i="2"/>
  <c r="I18" i="2"/>
  <c r="H18" i="2"/>
  <c r="J18" i="2" s="1"/>
  <c r="G18" i="2"/>
  <c r="F18" i="2"/>
  <c r="E18" i="2"/>
  <c r="I17" i="2"/>
  <c r="H17" i="2"/>
  <c r="G17" i="2"/>
  <c r="J17" i="2" s="1"/>
  <c r="F17" i="2"/>
  <c r="E17" i="2"/>
  <c r="I16" i="2"/>
  <c r="H16" i="2"/>
  <c r="G16" i="2"/>
  <c r="F16" i="2"/>
  <c r="E16" i="2"/>
  <c r="I15" i="2"/>
  <c r="I21" i="2" s="1"/>
  <c r="H15" i="2"/>
  <c r="G15" i="2"/>
  <c r="F15" i="2"/>
  <c r="E15" i="2"/>
  <c r="E6" i="2"/>
  <c r="E4" i="2"/>
  <c r="E2" i="2"/>
  <c r="J19" i="2" l="1"/>
  <c r="F21" i="2"/>
  <c r="E27" i="2"/>
  <c r="J24" i="2"/>
  <c r="J25" i="2"/>
  <c r="H21" i="2"/>
  <c r="J21" i="2" s="1"/>
  <c r="F27" i="2"/>
  <c r="G53" i="2"/>
  <c r="I49" i="2"/>
  <c r="I53" i="2" s="1"/>
  <c r="G21" i="2"/>
  <c r="J23" i="2"/>
  <c r="J26" i="2"/>
  <c r="H53" i="2"/>
  <c r="I52" i="2"/>
  <c r="F71" i="2"/>
  <c r="E21" i="2"/>
  <c r="I27" i="2"/>
  <c r="I30" i="2" s="1"/>
  <c r="I34" i="2" s="1"/>
  <c r="J53" i="2"/>
  <c r="E71" i="2"/>
  <c r="H30" i="2"/>
  <c r="H34" i="2" s="1"/>
  <c r="K121" i="2"/>
  <c r="G71" i="2"/>
  <c r="I121" i="2"/>
  <c r="J16" i="2"/>
  <c r="J15" i="2"/>
  <c r="G27" i="2"/>
  <c r="G30" i="2" s="1"/>
  <c r="G34" i="2" s="1"/>
  <c r="G40" i="2" s="1"/>
  <c r="E53" i="2"/>
  <c r="J27" i="2" l="1"/>
</calcChain>
</file>

<file path=xl/sharedStrings.xml><?xml version="1.0" encoding="utf-8"?>
<sst xmlns="http://schemas.openxmlformats.org/spreadsheetml/2006/main" count="3966" uniqueCount="707">
  <si>
    <t>Kategorie</t>
  </si>
  <si>
    <t>Kč</t>
  </si>
  <si>
    <t>Ostatní</t>
  </si>
  <si>
    <t>Peněžní fond</t>
  </si>
  <si>
    <t>Fond odměn</t>
  </si>
  <si>
    <t>Hlavní činnost (zřizovatel)</t>
  </si>
  <si>
    <t>Doplňková činnost (zřizovatel)</t>
  </si>
  <si>
    <t>Organizace</t>
  </si>
  <si>
    <t>Rezervní fond</t>
  </si>
  <si>
    <t>Požadovaný komentář :</t>
  </si>
  <si>
    <t xml:space="preserve">Příspěvková organizace: </t>
  </si>
  <si>
    <t>Úhrada ztráty z min.let</t>
  </si>
  <si>
    <t>Zpracoval(a):</t>
  </si>
  <si>
    <t>Schválil(a):</t>
  </si>
  <si>
    <t xml:space="preserve">V Prostějově dne </t>
  </si>
  <si>
    <t>Odvod zřizovateli</t>
  </si>
  <si>
    <t>Organizace nevykonává doplňkovou činnost.</t>
  </si>
  <si>
    <t>Zpracoval(a): Marie Šmejkalová</t>
  </si>
  <si>
    <t>Reálné gymnázium a základní škola Otto Wichterleho, Prostějov</t>
  </si>
  <si>
    <t>Ing. Jana Cesarová</t>
  </si>
  <si>
    <t>RNDr. Ing. Rostislav Halaš</t>
  </si>
  <si>
    <t>Zpracoval(a): Ing. Barbora Adámková</t>
  </si>
  <si>
    <t>Zpracovala: Veronika Kocourková</t>
  </si>
  <si>
    <t>Skutečnost</t>
  </si>
  <si>
    <t>Mateřská škola Prostějov, Partyzánská ul. 34</t>
  </si>
  <si>
    <t>Základní škola a mateřská škola Prostějov, Kollárova ul. 4</t>
  </si>
  <si>
    <t>Základní škola a mateřská škola Jana Železného Prostějov, sídliště Svobody 3578/79</t>
  </si>
  <si>
    <t>Základní škola Prostějov, ul. Dr. Horáka 24</t>
  </si>
  <si>
    <t>Schválil(a): Mgr. Monika Zbudilová</t>
  </si>
  <si>
    <t>Městská knihovna Prostějov</t>
  </si>
  <si>
    <t>Jana Zatloukalová</t>
  </si>
  <si>
    <t>MgA. Aleš Procházka</t>
  </si>
  <si>
    <t>Opatření nebyla uložena.</t>
  </si>
  <si>
    <t>Lenka Pluhařová</t>
  </si>
  <si>
    <t>RNDr. Josef Hrachovec</t>
  </si>
  <si>
    <t>Hlavní činnost</t>
  </si>
  <si>
    <t>Zpracoval(a): Jarmila Jašková, ekonomka</t>
  </si>
  <si>
    <t>Zpracoval(a): Blanka Černošková</t>
  </si>
  <si>
    <t>Schválil(a): Mgr. Roman Pazdera</t>
  </si>
  <si>
    <t>Organizace neměla žádná opatření z minulého kontrolního dne.</t>
  </si>
  <si>
    <t>Zpracoval(a): Markéta Pižlová</t>
  </si>
  <si>
    <t>REKAPITULACE ZA ORGANIZACI:</t>
  </si>
  <si>
    <t>Název organizace:</t>
  </si>
  <si>
    <t>Adresa:</t>
  </si>
  <si>
    <t>IČ</t>
  </si>
  <si>
    <t>jednotka - v Kč na 2 des. místa</t>
  </si>
  <si>
    <t xml:space="preserve">Schválený </t>
  </si>
  <si>
    <t>Upravený</t>
  </si>
  <si>
    <t>z toho:</t>
  </si>
  <si>
    <t>rozpočet</t>
  </si>
  <si>
    <t xml:space="preserve">celkem   </t>
  </si>
  <si>
    <t>Doplňková  činnost</t>
  </si>
  <si>
    <t>celkem</t>
  </si>
  <si>
    <t xml:space="preserve">a)    Náklady a výnosy v Kč    </t>
  </si>
  <si>
    <t>Náklady</t>
  </si>
  <si>
    <t xml:space="preserve">  spotřební nákupy</t>
  </si>
  <si>
    <t>501-504</t>
  </si>
  <si>
    <t>OK</t>
  </si>
  <si>
    <t xml:space="preserve">  služby</t>
  </si>
  <si>
    <t>511-513+518</t>
  </si>
  <si>
    <t xml:space="preserve">  mzdové náklady</t>
  </si>
  <si>
    <t>521,524,525,527,528</t>
  </si>
  <si>
    <t xml:space="preserve">  odpisy</t>
  </si>
  <si>
    <t xml:space="preserve">  ostatní náklady</t>
  </si>
  <si>
    <t xml:space="preserve">504, 506, 507,516, skup. 53, 54,  skup. 55 bez účtu 551, skup. 56 </t>
  </si>
  <si>
    <t xml:space="preserve">         Celkem</t>
  </si>
  <si>
    <t>Výnosy</t>
  </si>
  <si>
    <t xml:space="preserve">  vlastní výnosy</t>
  </si>
  <si>
    <t>601-624</t>
  </si>
  <si>
    <t xml:space="preserve">  dotace</t>
  </si>
  <si>
    <t>671-674</t>
  </si>
  <si>
    <t>z toho transf. podíl (odpisy, 672)</t>
  </si>
  <si>
    <t xml:space="preserve">  ostatní výnosy</t>
  </si>
  <si>
    <t>skup. 64 a 66</t>
  </si>
  <si>
    <t>Doplňující údaje:</t>
  </si>
  <si>
    <t>kontrola v Kč</t>
  </si>
  <si>
    <t xml:space="preserve"> výsledek hospodaření v Kč</t>
  </si>
  <si>
    <t>daň z příjmů</t>
  </si>
  <si>
    <t>dodatečné odvody daně z příjmů</t>
  </si>
  <si>
    <t xml:space="preserve">položky upravující VH (zapište jako v tabulce č. 1.7.) v Kč </t>
  </si>
  <si>
    <t>výsledek hospodaření /po zdanění/ v Kč</t>
  </si>
  <si>
    <t>b)</t>
  </si>
  <si>
    <t>Výsledek hospodaření v Kč (vyplní organizace)</t>
  </si>
  <si>
    <t>jedn. Kč 2 na des.místa</t>
  </si>
  <si>
    <t xml:space="preserve"> - Návrh na příděly do fondů v Kč:</t>
  </si>
  <si>
    <t>Fond rezervní Kč</t>
  </si>
  <si>
    <t>Fond odměn Kč</t>
  </si>
  <si>
    <t xml:space="preserve"> - Krytí ztráty v Kč:</t>
  </si>
  <si>
    <t>Částka</t>
  </si>
  <si>
    <t>Způsob:</t>
  </si>
  <si>
    <t>- Výsledek hospodaření minulých účetních období (účet 432)</t>
  </si>
  <si>
    <t>c)</t>
  </si>
  <si>
    <t>Fondy</t>
  </si>
  <si>
    <t>v Kč na dvě deset. místa</t>
  </si>
  <si>
    <t>Tvorba</t>
  </si>
  <si>
    <t>Čerpání</t>
  </si>
  <si>
    <t>Finanční krytí</t>
  </si>
  <si>
    <t>Poznámka k rozdílu mezi úč. a fin. stavem</t>
  </si>
  <si>
    <t>příděl ze zlepšeného VH</t>
  </si>
  <si>
    <t>jiné zdroje</t>
  </si>
  <si>
    <t>411 - Fond odměn</t>
  </si>
  <si>
    <t>412 - FKSP</t>
  </si>
  <si>
    <t>413 - Fond rezervní</t>
  </si>
  <si>
    <t>414 - Fond rezervní</t>
  </si>
  <si>
    <t>416 - Investiční fond</t>
  </si>
  <si>
    <t>d)</t>
  </si>
  <si>
    <t>Závazné ukazatele</t>
  </si>
  <si>
    <t>v Kč na dvě des. místa</t>
  </si>
  <si>
    <t>Usnesení Rady města Prostějova</t>
  </si>
  <si>
    <t>Limit mzdových prostředků</t>
  </si>
  <si>
    <t>Neinvest.přísp.   zřízeným PO        /odpisy/</t>
  </si>
  <si>
    <t>Energie</t>
  </si>
  <si>
    <t>Odvody příspěvkové organizace</t>
  </si>
  <si>
    <t>Poznámka</t>
  </si>
  <si>
    <t>a)odpisy</t>
  </si>
  <si>
    <t>b)investiční akce</t>
  </si>
  <si>
    <t>Schválený závaz. ukazatel</t>
  </si>
  <si>
    <t>schválený rozpočet</t>
  </si>
  <si>
    <t>Úprava závaz. ukazatele</t>
  </si>
  <si>
    <t>CELKEM</t>
  </si>
  <si>
    <t>SKUTEČNOST</t>
  </si>
  <si>
    <t>ROZDÍL /+ přečerpáno,- nedočerpáno/</t>
  </si>
  <si>
    <t>V případě, že dojde   k  p ř e k r o č e n í  závazného ukazatele je třeba tuto skutečnost zdůvodnit, jak stručně v poznámce, tak podrobněji v komentáři.</t>
  </si>
  <si>
    <t>e)</t>
  </si>
  <si>
    <t>Dotace z MŠMT/MPSV</t>
  </si>
  <si>
    <t>Účelová dotace z MŠMT/MPSV (jmenovitě)</t>
  </si>
  <si>
    <t>UZ</t>
  </si>
  <si>
    <t>Poskytnutá částka</t>
  </si>
  <si>
    <t>Vyčerpaná částka</t>
  </si>
  <si>
    <t>Rozdíl</t>
  </si>
  <si>
    <t>Přímé náklady na vzdělávání</t>
  </si>
  <si>
    <t>f)</t>
  </si>
  <si>
    <r>
      <t>Příspěvky z rozpočtu zřizovatele (</t>
    </r>
    <r>
      <rPr>
        <b/>
        <sz val="11"/>
        <color indexed="30"/>
        <rFont val="Calibri"/>
        <family val="2"/>
        <charset val="238"/>
      </rPr>
      <t>včetně investičních dotací</t>
    </r>
    <r>
      <rPr>
        <b/>
        <sz val="11"/>
        <color indexed="8"/>
        <rFont val="Calibri"/>
        <family val="2"/>
        <charset val="238"/>
      </rPr>
      <t>)</t>
    </r>
  </si>
  <si>
    <t>Dotace z rozpočtu zřizovatele (jmenovitě)</t>
  </si>
  <si>
    <t>Mzdové prostředky na vedení kroužků</t>
  </si>
  <si>
    <t>301</t>
  </si>
  <si>
    <t>Mzdové prostředky na správce hřiště</t>
  </si>
  <si>
    <t>302</t>
  </si>
  <si>
    <t>Celkem dotace od zřizovatele</t>
  </si>
  <si>
    <t>g)</t>
  </si>
  <si>
    <t>Dotace na projekty</t>
  </si>
  <si>
    <t>Dotace na projekty (jmenovitě)</t>
  </si>
  <si>
    <t>33092</t>
  </si>
  <si>
    <t>Celkem dotace na projekty</t>
  </si>
  <si>
    <t>h)</t>
  </si>
  <si>
    <t>Dotace od jiných poskytovatelů účtované na účtech sk. 67</t>
  </si>
  <si>
    <t>Dotace od jiných poskytovatelů (jmenovitě)</t>
  </si>
  <si>
    <t xml:space="preserve">Celkem ostatní dotace </t>
  </si>
  <si>
    <t>Kontrola na účty sk. 67</t>
  </si>
  <si>
    <t>Dotace MŠMT/MPSV:</t>
  </si>
  <si>
    <t>Dotace účt. na 67 (sk.)</t>
  </si>
  <si>
    <t>Dotace zřizovatel:</t>
  </si>
  <si>
    <t>Dotace projekty</t>
  </si>
  <si>
    <t>Dotace ost.:</t>
  </si>
  <si>
    <t>Rozdíl (V 67-dotace):</t>
  </si>
  <si>
    <t>Celkem:</t>
  </si>
  <si>
    <t>Zdůvodnění rozdílu:</t>
  </si>
  <si>
    <t>(např. investiční dotace, která se neúčtuje na 67X)</t>
  </si>
  <si>
    <t>Neinv. příspěvek</t>
  </si>
  <si>
    <t>Předfinancování projektu přírodní zahrady - MŠ Žešov</t>
  </si>
  <si>
    <t>Předfinancování projektu přírodní zahrady - rozšíření</t>
  </si>
  <si>
    <t>Oprava plotu - MŠ Libušinka</t>
  </si>
  <si>
    <t xml:space="preserve">Zdůvodnění rozdílu: </t>
  </si>
  <si>
    <t>čerpání FO</t>
  </si>
  <si>
    <t>Šablony JAK</t>
  </si>
  <si>
    <t>155</t>
  </si>
  <si>
    <t>109</t>
  </si>
  <si>
    <t>Dotace na ukrajinského asistenta pedagoga</t>
  </si>
  <si>
    <t>Národní plán obnovy - prevence digitální propasti</t>
  </si>
  <si>
    <t>Operační program Jan Amos Komenský</t>
  </si>
  <si>
    <t>143133092,143533092</t>
  </si>
  <si>
    <t>Podpora sociálně znevýhodněných žáků</t>
  </si>
  <si>
    <t>170533093</t>
  </si>
  <si>
    <t>Národní plán obnovy-prevence digitální propasti</t>
  </si>
  <si>
    <t>162</t>
  </si>
  <si>
    <t>111</t>
  </si>
  <si>
    <t>OP VVV Šablony JAK</t>
  </si>
  <si>
    <t>1050</t>
  </si>
  <si>
    <t>Dotace z Úřadu práce</t>
  </si>
  <si>
    <t>Oprava čidel na pisoárech WC</t>
  </si>
  <si>
    <t>NPO - prevence digitální propasti</t>
  </si>
  <si>
    <t>OP Jan Amos Komenský</t>
  </si>
  <si>
    <t>143533092</t>
  </si>
  <si>
    <t>143133092</t>
  </si>
  <si>
    <t>odvod zřizovateli</t>
  </si>
  <si>
    <t>čerpání fondu odměn</t>
  </si>
  <si>
    <t>953</t>
  </si>
  <si>
    <t>980</t>
  </si>
  <si>
    <t>901</t>
  </si>
  <si>
    <t>988</t>
  </si>
  <si>
    <t>170</t>
  </si>
  <si>
    <r>
      <rPr>
        <b/>
        <sz val="11"/>
        <color rgb="FF000000"/>
        <rFont val="Calibri"/>
      </rPr>
      <t>Příspěvky z rozpočtu zřizovatele (</t>
    </r>
    <r>
      <rPr>
        <b/>
        <sz val="11"/>
        <color rgb="FF0066CC"/>
        <rFont val="Calibri"/>
      </rPr>
      <t>včetně investičních dotací</t>
    </r>
    <r>
      <rPr>
        <b/>
        <sz val="11"/>
        <color rgb="FF000000"/>
        <rFont val="Calibri"/>
      </rPr>
      <t>)</t>
    </r>
  </si>
  <si>
    <t>Dětská skupina Jesle Prostějov, příspěvková organizace</t>
  </si>
  <si>
    <t>sídl. Svobody 3577/78, 796 01 Prostějov</t>
  </si>
  <si>
    <t>479 20 360</t>
  </si>
  <si>
    <t>MPSV - příspěvek na provoz dětské skupiny</t>
  </si>
  <si>
    <t>Neinestiční  příspěvek na provoz</t>
  </si>
  <si>
    <t>Organizace neprovozuje doplňkovou činnost.</t>
  </si>
  <si>
    <t>5. Upozornění na možná rizika v hospodaření</t>
  </si>
  <si>
    <t>Nebyla specifikována žádná rizika spojená s hospodařením organizace.</t>
  </si>
  <si>
    <t>Schválil(a): Jana Průšová</t>
  </si>
  <si>
    <t>Mateřská škola Prostějov, ul. Šárka 4a, 796 01 Prostějov</t>
  </si>
  <si>
    <t>Zlepšený výsledek hospodaření je dosažený úsporným a efektivním přístupem všech pracovníků.</t>
  </si>
  <si>
    <t>Schválil(a): Mgr. Iveta Bittnerová</t>
  </si>
  <si>
    <t>Příspěvková organizace: Základní škola a mateřská škola Prostějov, Palackého tř. 14</t>
  </si>
  <si>
    <t>VH v DČ je vytvořen rozdílem mezi skutečnými výnosy za pronájmy a náklady.</t>
  </si>
  <si>
    <t>Z KD nevyplynuly žádné závěry.</t>
  </si>
  <si>
    <t>K dnešnímu dni nejsou známa.</t>
  </si>
  <si>
    <t>Mírné nedočerpání nákladů a překročení výnosů v HČ.</t>
  </si>
  <si>
    <t>Zajištění pronájmů tělocvičen, zajištění poskytování stravy cizím subjektům.</t>
  </si>
  <si>
    <t>Tesaříková</t>
  </si>
  <si>
    <t>Základní škola Prostějov, ul. Vl. Majakovského 1</t>
  </si>
  <si>
    <t>Zpracoval(a): Ivana Lišková</t>
  </si>
  <si>
    <t>Nebyla uložena žádná opatření.</t>
  </si>
  <si>
    <t>Schválil(a): Mgr. Radim Weisser, ředitel školy</t>
  </si>
  <si>
    <t>Základní umělecká škola Vladimíra Ambrose Prostějov</t>
  </si>
  <si>
    <t>S. Sogelová</t>
  </si>
  <si>
    <t>IČO: 67008976</t>
  </si>
  <si>
    <t>Žádná opatření nebyla organizaci uložena.</t>
  </si>
  <si>
    <t>Příspěvková organizace: Městské divadlo v Prostějově, příspěvková organizace, IČO: 00402362</t>
  </si>
  <si>
    <t>Požadovaný komentář :  z minulého kontrolního dne nebyla uložena žádná opatření.</t>
  </si>
  <si>
    <t xml:space="preserve">Požadovaný komentář : organizace provede rozdělení a následný odvod nespotřebovaného příspěvku od zřizovatele viz. bod 2. a další hospodaření se projeví v 1. pololetí </t>
  </si>
  <si>
    <t>Schválil(a): ing. Karin Konzbulová, ředitelka</t>
  </si>
  <si>
    <t>Schválil(a): Bc. Petra Rozehnalová, DiS.</t>
  </si>
  <si>
    <t>Tabulka č.3</t>
  </si>
  <si>
    <t>Stav k 1.1.2024</t>
  </si>
  <si>
    <t>Stav k 31.12.2024</t>
  </si>
  <si>
    <t>k 31.12.2024</t>
  </si>
  <si>
    <t xml:space="preserve"> příděl z HM za 12/2024</t>
  </si>
  <si>
    <t>52x</t>
  </si>
  <si>
    <t>b)ze zlepšeného VH</t>
  </si>
  <si>
    <t>RM/2024/57/14</t>
  </si>
  <si>
    <t>úprava odpisů a účtů účtové skupiny 52X</t>
  </si>
  <si>
    <t xml:space="preserve">RM/2024/44/08 </t>
  </si>
  <si>
    <t>RM/2024/57/27</t>
  </si>
  <si>
    <t>předfinancování projektu – vyúčtování 31. 12.2025</t>
  </si>
  <si>
    <t>PVMU 229254/2024</t>
  </si>
  <si>
    <t>schváleno vedoucím OŠKS</t>
  </si>
  <si>
    <t>PVMU 238118/2024</t>
  </si>
  <si>
    <t>52x - účelově určený přísp. na předfinancování projektu, bude ukončeno v r. 2025, vratka bude odvedena v rámci fin. vypořádání za r. 2025.</t>
  </si>
  <si>
    <t>Celkem dotace SR zúčt. v r. 2024</t>
  </si>
  <si>
    <t>Oprava chodníků na pracovišti MŠ Mozartova</t>
  </si>
  <si>
    <t>223</t>
  </si>
  <si>
    <t>Oprava a nátěr venkovního plotu na pracovišti MŠ Rumun.</t>
  </si>
  <si>
    <t>224</t>
  </si>
  <si>
    <t>Pořízení dětských zahradních souprav</t>
  </si>
  <si>
    <t>270</t>
  </si>
  <si>
    <t>Předfinancování projektu</t>
  </si>
  <si>
    <t>280</t>
  </si>
  <si>
    <t>Investiční příspěvek - zahradní prvky</t>
  </si>
  <si>
    <t>213</t>
  </si>
  <si>
    <t>Projekt Šablony – OP JAK</t>
  </si>
  <si>
    <t>Investiční příspěvek na zahradní prvky za 219.373 Kč – vyznačeno modře</t>
  </si>
  <si>
    <t>Rok 2024</t>
  </si>
  <si>
    <t>Mateřská škola Prostějov, Rumunská ul. 23, příspěvková organizace</t>
  </si>
  <si>
    <t>1.Výsledek hospodaření za rok 2024</t>
  </si>
  <si>
    <t>Komentář k tvorbě hospodářského výsledku roku 2024</t>
  </si>
  <si>
    <t>Celkem rok 2024</t>
  </si>
  <si>
    <t>Zlepšený hospodářský výsledek k 31. 12. 2024 jedosažený úsporným a efektivním přístupem všech zaměstnanců MŠ. Hospodářský výsledek také pozitivně ovlivnily výnosy zvlastní činnosti - od měsíce září byla zvýšená částka za úplatu v MŠ na 800 Kč za měsíc.</t>
  </si>
  <si>
    <t>2. Návrh na rozdělení výsledku hospodaření (zřizovatel) za rok 2024 na základě jeho projednání</t>
  </si>
  <si>
    <t>3. Plnění opatření z minulého kontrolního dne k výsledkům hospodaření za I. pololetí roku 2024</t>
  </si>
  <si>
    <t>Na kontrolním dnu k výsledkům hospodaření za I. pololetí roku 2024 nebylo uloženo žádné opatření.</t>
  </si>
  <si>
    <t>4. Ostatní závěry, které vyplynuly z jednání kontrolního dne k výsledkům hospodaření za rok 2024, vztahované k období roku 2025, popř. obdobím následujícím</t>
  </si>
  <si>
    <t>Zřizovatel, vzhledem k provedené analýze výsledku hospodaření,souhlasí s navrženým rozdělením zlepšeného hospodářského výsledku za rok 2024 v hlavní činnosti ve výši 118.348,07 Kč. Doporučuje zlepšený hospodářský výsledek ponechat organizaci (dle zákona č. 250/2000 Sb., o rozpočtových pravidlech územních rozpočtů, ve znění pozdějších předpisů) pro příděl do rezervního fondu organizace částku 103.348,07 Kč na základě předložených požadavků a potřeb organizace a do fondu odměn částku 15.000 Kč.</t>
  </si>
  <si>
    <t>V Prostějově dne 25. března 2025</t>
  </si>
  <si>
    <t>příděl z HM + převod</t>
  </si>
  <si>
    <t xml:space="preserve"> schválený rozpočet</t>
  </si>
  <si>
    <t>RM/2024/42/10</t>
  </si>
  <si>
    <t xml:space="preserve"> úprava výše odpisů</t>
  </si>
  <si>
    <t>RM/2024/54/17</t>
  </si>
  <si>
    <t>RM/2024/56/37</t>
  </si>
  <si>
    <t xml:space="preserve"> zrušení úpravy odpisů – RM/2024/42/10</t>
  </si>
  <si>
    <t xml:space="preserve"> RM/2024/44/08 </t>
  </si>
  <si>
    <t xml:space="preserve"> odvod zřizovateli ze ZVH roku 2023</t>
  </si>
  <si>
    <t>RM/2025/59/23</t>
  </si>
  <si>
    <t xml:space="preserve"> navýšení prostředků na preventivní prohlídky</t>
  </si>
  <si>
    <t>Opava výdejny stravy - MŠ Šárka</t>
  </si>
  <si>
    <t>225</t>
  </si>
  <si>
    <t>Oprava podlahové krytiny - MŠ Žešov</t>
  </si>
  <si>
    <t>226</t>
  </si>
  <si>
    <t>Oprava šaten - MŠ Dvořákova</t>
  </si>
  <si>
    <t>227</t>
  </si>
  <si>
    <t>259</t>
  </si>
  <si>
    <t>Oprava chodníků - MŠ Dvořákova</t>
  </si>
  <si>
    <t>265</t>
  </si>
  <si>
    <t>Oprava herních prvků - MŠ Libušinka</t>
  </si>
  <si>
    <t>271</t>
  </si>
  <si>
    <t>Investiční příspěvek - Zastínění pískovišť</t>
  </si>
  <si>
    <t>215</t>
  </si>
  <si>
    <t>156 – r. 2023</t>
  </si>
  <si>
    <t>Investiční příspěvek – Přírodní zahrady</t>
  </si>
  <si>
    <t>116 – r. 2023</t>
  </si>
  <si>
    <t xml:space="preserve">Projekt Šablony I - OP JAK </t>
  </si>
  <si>
    <t>SFŽP – inv. Příspěvek – Přírodní zahrady</t>
  </si>
  <si>
    <t>SFŽP – Přírodní zahrady – rozšíření MŠ Šárka + Libušinka</t>
  </si>
  <si>
    <t>SFŽP – Přírodní zahrady – rozšíření MŠ Žešov</t>
  </si>
  <si>
    <t>Dotace z rozpočtu Ol.kraje - A jdem bádat</t>
  </si>
  <si>
    <t>ÚP Prostějov</t>
  </si>
  <si>
    <t xml:space="preserve">Rozdíl činí investiční příspěvek na pořízení stínění pískovišť a vyčerpaná </t>
  </si>
  <si>
    <t>část  inv. Příspěvku – ÚZ 116 – z roku 2023 + příspěvku SFŽP -  vyznačeno modře</t>
  </si>
  <si>
    <t>Zřizovatel, vzhledem k provedené analýze výsledku hospodaření, souhlasí s navrženým rozdělením zlepšeného hospodářského výsledku za rok 2024 v hlavní činnosti ve výši 214.359,88</t>
  </si>
  <si>
    <t>Kč. Doporučuje ponechat organizaci (dle zákona č. 250/2000 Sb., o rozpočtových pravidlech územních rozpočtů, ve znění pozdějších předpisů) pro příděl do rezervního fondu organizace</t>
  </si>
  <si>
    <t>částku 187.669,83 Kč na základě předložených požadavků a potřeb organizace a do fondu odměn částku 25.000 Kč. Částka 1.690,05 Kč (nevyčerpaný závazný ukazatel) bude vrácena do</t>
  </si>
  <si>
    <t>rozpočtu zřizovatele.</t>
  </si>
  <si>
    <t>tvorba 12/24, penzijní vratka</t>
  </si>
  <si>
    <t>finan.vypořádání 2024</t>
  </si>
  <si>
    <t>RM/2024/56/38</t>
  </si>
  <si>
    <t>521 - hrazen z fondu odměn</t>
  </si>
  <si>
    <t>524 - odvody z odměny hrazeny z rez. Fondu</t>
  </si>
  <si>
    <t>OŠKS 73/2024</t>
  </si>
  <si>
    <t>Oprava oken a dveří na pracovišti MŠ Květná</t>
  </si>
  <si>
    <t>228</t>
  </si>
  <si>
    <t>Oprava garáže a části zděného oplocení na MŠ Partyzán.</t>
  </si>
  <si>
    <t>229</t>
  </si>
  <si>
    <t>Oprava dveří na pracovišti MŠ Hanačka</t>
  </si>
  <si>
    <t>230</t>
  </si>
  <si>
    <t>Investiční příspěvek - Zastřešení pískoviště</t>
  </si>
  <si>
    <t>205</t>
  </si>
  <si>
    <t>Investiční příspěvek - 3 zahradní domky na školní zahrady</t>
  </si>
  <si>
    <t>212</t>
  </si>
  <si>
    <t>Šablony OP JAK</t>
  </si>
  <si>
    <t>investiční příspěvek 215.000 Kč +275.880 Kč není účtován na účet 67X</t>
  </si>
  <si>
    <t>Dosažený zisk byl vytvořen úsporou příspěvku na provoz v položce energie a zapojením prostředků rezervního fondu a fondu investic. Organizace při nákupech spotřebního materiálu důsledně prováděla průzkum trhu a optimalizovala spotřebu.</t>
  </si>
  <si>
    <t>Doplňkovou činnost tvoří pronájem části nebytových prostor Domovní správě Prostějov za účelem provozování plynové kotelny.</t>
  </si>
  <si>
    <t>Zapojit finanční prostředky fondů do hospodaření.</t>
  </si>
  <si>
    <t>Zpracoval(a): Ing. Blanka Černošková</t>
  </si>
  <si>
    <t>V Prostějově dne 14. 4. 2025</t>
  </si>
  <si>
    <t>tvorba FKSP 11-12/2024</t>
  </si>
  <si>
    <t>RM/2024/57/15</t>
  </si>
  <si>
    <t>úprava fin. plánu - energie</t>
  </si>
  <si>
    <t xml:space="preserve">přímé náklady na vzdělávání </t>
  </si>
  <si>
    <t>Investiční příspěvek - pořízení venkovní učebny</t>
  </si>
  <si>
    <t>214</t>
  </si>
  <si>
    <t>projekt OP JAK</t>
  </si>
  <si>
    <t xml:space="preserve">investiční dotace na pořízení DHM </t>
  </si>
  <si>
    <t>Mateřská škola Prostějov, Smetanova ul. 24, příspěvková organizace</t>
  </si>
  <si>
    <t xml:space="preserve">Hospodářský výsledek je tvořen výkony za stravování, školné a nespotřebovaný příspěvek na provoz. </t>
  </si>
  <si>
    <t>Hospodářský výsledek je tvořen výnosy z pronájmu.</t>
  </si>
  <si>
    <t>nebyla uložena</t>
  </si>
  <si>
    <t>Čerpat prostředky z investičního a rezervního fondu - budou čerpány během jara a léta 2025 - vybudování dopadových ploch, keramické dílny.</t>
  </si>
  <si>
    <t>Schválil(a): Eva Pírková</t>
  </si>
  <si>
    <t>V Prostějově dne 14.4.2025</t>
  </si>
  <si>
    <t>příděl z HM za 12/2024</t>
  </si>
  <si>
    <t>RM/2024/36/16</t>
  </si>
  <si>
    <t>úprava odpisů 2024</t>
  </si>
  <si>
    <t>RM/2024/54/16</t>
  </si>
  <si>
    <t>navýšení závazného ukazatele</t>
  </si>
  <si>
    <t>Náklady na energie byly překročeny – o částku 15.097,38 Kč došlo k navýšení rozpočtu na energie – viz úprava rozpočtu</t>
  </si>
  <si>
    <t>Oprava zpevněné plochy</t>
  </si>
  <si>
    <t>231</t>
  </si>
  <si>
    <t>Příspěvek na pořízení herních prvků na zahrady</t>
  </si>
  <si>
    <t>269</t>
  </si>
  <si>
    <t>Investiční příspěvek na pořízení herních prvků na zahrady</t>
  </si>
  <si>
    <t>217</t>
  </si>
  <si>
    <t>Projekt Šablony: Učíme se s Amosem</t>
  </si>
  <si>
    <t>Rozdíl činí investiční příspěvek na pořízení herních prvků  – viz FI</t>
  </si>
  <si>
    <t>Mateřská škola Prostějov, Moravská ul. 30, příspěvková organizace</t>
  </si>
  <si>
    <t>Zlepšený hospodářský výsledek k 31. 12. 2024 je dosažený úsporným a efektivním přístupem všech zaměstnanců MŠ, úsporami na nákladových položkách, které podpořili drobnými dárky spotřebního charakteru rodiče dětí, také drobnými službami a prací. Hospodřáský výsledek též pozitivně ovlivnily výnosy z vlastní činnosti - od měsíce září 2024 byla zvýšena částka za úplatu v MŠ na 800,00 Kč za měsíc.</t>
  </si>
  <si>
    <t>Organizace v roce 2024 neměla doplňkovou činnost.</t>
  </si>
  <si>
    <t>Na kontrolním dnu k výsledkům hospodaření za I. pololetí roku 2024 nebylo organizaci uloženo žádné opatření, organizace neevidovala a neměla žádné pohledávky ani závazky po lhůtě splatnosti.</t>
  </si>
  <si>
    <t>ZVH roku 2023 v celkové výši 81 591,67 Kč organizace převedla, na základě usnesení RMP čís. RM/2024/44/08 ze dne 21.05.2024 do peněžních fondů organizace ke dni 30.06.2024.</t>
  </si>
  <si>
    <t>Do RF=71 591,67 Kč, do Fondu odměn = 10 000,00 Kč. Organizaci nebyl uložen odvod na účet zřizovatele.</t>
  </si>
  <si>
    <t>Na KD ke dni 31.12.2024 nebyly organizaci uloženy žádná opatření ani závěry, organizace neevidovala a neměla žádné pohledávky ani závazky po lhůtě splatnosti, nepřekročila závazné ukazatele rozpočtu 2024. Hospodaření organizace probíhalo v souladu se stanoveným plánem organizace.</t>
  </si>
  <si>
    <t>Na KD organizace prodiskutovala se zřizovatelem opravu další části zpevněné plochy na MŠ Moravské v tomto roce a opravu venkovního skladu na MŠ Raisové v roce 2026.</t>
  </si>
  <si>
    <t>Zřizovatel, vzhledem k provedené analýze výsledku hospodaření, souhlasí s navrženým rozdělením zlepšeného hospodářského výsledku za rok 2024 v hlavní činnosti ve výši 140 526,62 Kč. Doporučuje zlepšený hospodářský výsledek ponechat organizaci (dle zákona č. 250/2000 Sb., o rozpočtových pravidlech územních rozpočtů, ve znění pozdějších předpisů) pro příděl do Rezervního fondu organizace - částku 123 526,62 Kč na základě předložených požadavků a potřeb organizace a do Fondu odměn částku 17 000,00 Kč.</t>
  </si>
  <si>
    <t>Příděl do fondů organizace provede na základě písemného vyrozumnění Odborem školství, kultury a sportu Magistátu města Prostějova. Odvod na účet zřizovatele organizaci nebyl uložen.</t>
  </si>
  <si>
    <t>Vyúčtování navýšených účelových finančních prostředků (UZ) zřizovateli bylo provedeno dne 10.01.2025 s nulovou vratkou Kč. Organizace děkuje zřizovateli za uvolnění všech finančních prostředků, které dále zkvalitnily prostředí MŠ a posílily M-T základnu školy.</t>
  </si>
  <si>
    <t>Hospodaření v roce 2024 bylo ovlivněno všeobecně velkým nárůstem cen ve všech položkách, inflací a poklesem úrokových sazeb. Organizaci se však podařilo zodpovědným a promyšleným hospodařením dostatečně zajistit provoz mateřské školy a současně pořídit mnoho nového vybavení, obnovit a zmodernizovat nábytek v další třídě MŠ. Ba co více, organizace vytvořila také ZVH, který bude využit k dalšímu rozvoji školy.</t>
  </si>
  <si>
    <t>Hospodaření v roce 2025 bude probíhat se stejně zodpovědným přísptupem jako v roce 2024, dále bude uplatňovaný úsporný režim při spotřebě energií i v nákladových položkách, aby schválené finanční prostředky pro rok 2025 byly dostačující pro provoz a všechny oblasti činnosti MŠ.</t>
  </si>
  <si>
    <t>Dále nebyla specifikována žádná rizika spojená s hospodařením organizace.</t>
  </si>
  <si>
    <t>Organizace děkuje všem zúčastněným za zdárný průběh kontrolního dne.</t>
  </si>
  <si>
    <t>Zpracoval(a): PaedDr. Alena Hekalová</t>
  </si>
  <si>
    <t>Schválil(a): PaedDr. Alena Hekalová</t>
  </si>
  <si>
    <t>V Prostějově dne 26. března 2025</t>
  </si>
  <si>
    <t>příděl 12/25=37156,-+obědy 11/2024= -11970,-</t>
  </si>
  <si>
    <t>Odvody příspěvkové organizace z IF</t>
  </si>
  <si>
    <t>RM/2024/41/20</t>
  </si>
  <si>
    <t>navýšení NIV na odpisy</t>
  </si>
  <si>
    <t>RM/2024/52/21</t>
  </si>
  <si>
    <t>navýšení prostředků na stravování</t>
  </si>
  <si>
    <t>RM/2024/57/19</t>
  </si>
  <si>
    <t>navýšení prostřtedků na odpisy</t>
  </si>
  <si>
    <t>RM/2024/57/28</t>
  </si>
  <si>
    <t>snížení příspěvku na provoz</t>
  </si>
  <si>
    <t>schváleno ved.OŠKS</t>
  </si>
  <si>
    <t>navýšení NIV na energie</t>
  </si>
  <si>
    <t>odměny z FO</t>
  </si>
  <si>
    <t>odvody k odměnám z FO (SU 524,525,527)</t>
  </si>
  <si>
    <t>digitální propast</t>
  </si>
  <si>
    <t>dotace kraj</t>
  </si>
  <si>
    <t>Oprava fasády kotelny a části dvora ZŠ Čechovická</t>
  </si>
  <si>
    <t>233</t>
  </si>
  <si>
    <t>Doprava žáků na plavání</t>
  </si>
  <si>
    <t>262</t>
  </si>
  <si>
    <t>Pomůcky pro žáky 1. tříd</t>
  </si>
  <si>
    <t>263</t>
  </si>
  <si>
    <t>Doprava žáků v době rekonstrukce MŠ Čechovice</t>
  </si>
  <si>
    <t>266</t>
  </si>
  <si>
    <t>Oprava zahradních dřevěných prvků</t>
  </si>
  <si>
    <t>268</t>
  </si>
  <si>
    <t>Projket ESF JAK</t>
  </si>
  <si>
    <t>IROP neinvestiční</t>
  </si>
  <si>
    <t>IROP investiční</t>
  </si>
  <si>
    <t>rozdíl vznikl IV dotací IROP neúčtovanou na 672 = 11.374.364,86 Kč</t>
  </si>
  <si>
    <t>a částkou 1.947.252,64 Kč použitou v roce 2023 pod UZ 155</t>
  </si>
  <si>
    <t>Výsledek hospodaření v HČ byl ovlivněn nedočerpaným závazným ukazatelem 527 = 7460,- a 551 = 0,60 Kč.</t>
  </si>
  <si>
    <t>nebylo uloženo.</t>
  </si>
  <si>
    <t>Schválila: Mgr. Jana Prokopová</t>
  </si>
  <si>
    <t>V Prostějově dne 25. 3. 2025</t>
  </si>
  <si>
    <t>odvod 12/24,prod.na stáří</t>
  </si>
  <si>
    <t>RM/2024/57/18</t>
  </si>
  <si>
    <t>RM/2024/46/28</t>
  </si>
  <si>
    <t>30.6.2024 SP a ZP k odm.z FO</t>
  </si>
  <si>
    <t>Oprava fasády na pracovišti ZŠ Kollárova</t>
  </si>
  <si>
    <t>235</t>
  </si>
  <si>
    <t>Oprava výměnou části oken na pracovišti ZŠ Kollárova</t>
  </si>
  <si>
    <t>236</t>
  </si>
  <si>
    <t>Pořízení vyvýšených záhonů a zahraního nábytku</t>
  </si>
  <si>
    <t>267</t>
  </si>
  <si>
    <t>Investiční příspěvek - vybudování venkovní učebny</t>
  </si>
  <si>
    <t>206</t>
  </si>
  <si>
    <t>Investiční příspěvek - rekonstrukce plynové kotleny Erben.</t>
  </si>
  <si>
    <t>220</t>
  </si>
  <si>
    <t>Příspěvek na vyhrazení spol.učel.pr.místa od ÚP ČR</t>
  </si>
  <si>
    <t>(např. investiční dotace, která se neúčtuje na 67X) investiční příspěvek na vybudování venkov.uč.</t>
  </si>
  <si>
    <t>nepřev. +60667,84 Kč tvorba a neodvedené penz.poj. -18300</t>
  </si>
  <si>
    <t>b)jiné nařízené odvody</t>
  </si>
  <si>
    <t>RM/2024/45/28</t>
  </si>
  <si>
    <t>RM/2024/54/23</t>
  </si>
  <si>
    <t>v souvislosti s prodejem auta Sportcentru</t>
  </si>
  <si>
    <t>RM/2024/57/17</t>
  </si>
  <si>
    <t>Schválená úprava FPOŠKS 73/2024</t>
  </si>
  <si>
    <t>schválená úprava FP čj.PVMU 195771/2024 20</t>
  </si>
  <si>
    <t>schválená úprava FP OŠKS 73/2024</t>
  </si>
  <si>
    <t>schválená úprava FP čj.PVMU 241673/2024 20</t>
  </si>
  <si>
    <t>41056,70 mínus 19926(již odvedeno v 1/25 UZ 301,302)</t>
  </si>
  <si>
    <t>Oprava vstupní haly - stropy, podlahy</t>
  </si>
  <si>
    <t>237</t>
  </si>
  <si>
    <t>Oprava průchodových dveří ze vstupní haly na pav. A</t>
  </si>
  <si>
    <t>238</t>
  </si>
  <si>
    <t>Oprava průchodových dveří ze vstupní haly na pav. D</t>
  </si>
  <si>
    <t>239</t>
  </si>
  <si>
    <t>Oprava soc. zařízení - umývárny a WC děti v pav. E</t>
  </si>
  <si>
    <t>240</t>
  </si>
  <si>
    <t>Investiční příspěvek - nákup automobilu na rozvoz stravy</t>
  </si>
  <si>
    <t>200</t>
  </si>
  <si>
    <t>Investiční příspěvek - venkovní učebna</t>
  </si>
  <si>
    <t>210</t>
  </si>
  <si>
    <t>Investiční dotace IROP UZ 111</t>
  </si>
  <si>
    <t>Neinvestiční dotace IROP UZ 162</t>
  </si>
  <si>
    <t>UZ 200,UZ 210,UZ 111 jsou investiční dotace, neúčtuje se na 672</t>
  </si>
  <si>
    <t>Opatření k výsledkům hospodaření za I. pololetí 2024 nebyla uložena.</t>
  </si>
  <si>
    <t>Kontrolní den doporučil rozdělení VH za rok 2024 dle výše uvedených částek. Nadále pečlivě sledovat spotřeby energií - Domovní správa Pv, sledování množství spotřeby vody.</t>
  </si>
  <si>
    <t>Opatření k výsledkům hospodaření za rok 2024 nebyla uložena.</t>
  </si>
  <si>
    <t>Ke dni konání kontrolního dne organizace nemá žádné informace k možným rizikům v hospodaření organizace v roce 2025.</t>
  </si>
  <si>
    <t>Mgr. Ovečka Dalibor</t>
  </si>
  <si>
    <t>faktura přijatá, tvorba 12/24</t>
  </si>
  <si>
    <t>RM/2024/57/24</t>
  </si>
  <si>
    <t>snížení příspěvku</t>
  </si>
  <si>
    <t>odměna z kladného hospodářského výsledku</t>
  </si>
  <si>
    <t>odvody z odměny z fondu odměn hrazené z RF</t>
  </si>
  <si>
    <t>dotace na přímé náklady na vzdělávání</t>
  </si>
  <si>
    <t>Oprava pdhledů a osvětlení na pracovišti ZŠ</t>
  </si>
  <si>
    <t>241</t>
  </si>
  <si>
    <t>Oprava chodníků v areálu MŠ</t>
  </si>
  <si>
    <t>242</t>
  </si>
  <si>
    <t>Oprava sociálního zařízení v prostoru školní jídelny</t>
  </si>
  <si>
    <t>260</t>
  </si>
  <si>
    <t>Oprava šaten v rpostoru budovy pro výuku tělocviku</t>
  </si>
  <si>
    <t>273</t>
  </si>
  <si>
    <t>Inv. Přísp. - pořízení venkovní učebny na školní zahradu MŠ</t>
  </si>
  <si>
    <t>211</t>
  </si>
  <si>
    <t>oprava nouzové osvětlení schodiště</t>
  </si>
  <si>
    <t>Projekt OP JAK</t>
  </si>
  <si>
    <t>investiční dotace od zřizovatele na pořízení DHM přístřešek pro MŠ</t>
  </si>
  <si>
    <t>Základní škola a mateřská škola Prostějov, Melantrichova 60</t>
  </si>
  <si>
    <t>Hospodářský výsledek tvořen z nespotřebovaného příspěvku na provoz v položce energie a v položce odpisy.</t>
  </si>
  <si>
    <t xml:space="preserve">Hospodářský výsledek je tvořen výnosy z pronájmu, prodejem stravy cizím strávníkům, prodejem elektrické energie z fotovoltaické elektrárny. </t>
  </si>
  <si>
    <t>nebyly uloženy</t>
  </si>
  <si>
    <t>neuvedena</t>
  </si>
  <si>
    <t>V Prostějově dne 1.4.2025</t>
  </si>
  <si>
    <t>OŠKS 73/2024, PVMU 229248/2024 20</t>
  </si>
  <si>
    <t>schválená úprava finančního plánu 27.11.2024</t>
  </si>
  <si>
    <t>odměna z FO</t>
  </si>
  <si>
    <t>Z nedočerpaného záv.uk. 52x už bylo 22 624 Kč vráceno v rámci FV (UZ 301, 302)</t>
  </si>
  <si>
    <t>Národní plán obnovy</t>
  </si>
  <si>
    <t>Oprava kotelny</t>
  </si>
  <si>
    <t>243</t>
  </si>
  <si>
    <t>JAK</t>
  </si>
  <si>
    <t>nevyčerpaná částka na energie (účet 502): 68 837,65Kč, nevyčerpaná částka na zákonné sociální náklady (účet 527): 915,-Kč</t>
  </si>
  <si>
    <t>z toho nedočerpaná částka na stravné zaměstnanců - účet 527 ve výši Kč 915,--</t>
  </si>
  <si>
    <t>Požadovaný komentář : nebyla navržena žádná opatření</t>
  </si>
  <si>
    <t>Schválil(a): Mgr. Martina Šírková</t>
  </si>
  <si>
    <t>RM/2024/45/29</t>
  </si>
  <si>
    <t>navýšení příspěvku na odpisy, současně odvod zřizovateli</t>
  </si>
  <si>
    <t>RM/2024/57/16</t>
  </si>
  <si>
    <t>snížení nákladů na odpisy (HČ x DČ)</t>
  </si>
  <si>
    <t>úspora energie - převod na 501 OEM</t>
  </si>
  <si>
    <t>OŠKS 10/2025</t>
  </si>
  <si>
    <t xml:space="preserve"> RM/2024/57/28</t>
  </si>
  <si>
    <t>snížení příspěvku za úsporu energie</t>
  </si>
  <si>
    <t>čerpání FO - z přídělu ze ZVH 2023</t>
  </si>
  <si>
    <t xml:space="preserve">čerpání FO - snížení </t>
  </si>
  <si>
    <t xml:space="preserve">Na 521 úspora 8 000 Kč z odměny z FO. </t>
  </si>
  <si>
    <t>Dotace na přímé výdaje vzdělávání</t>
  </si>
  <si>
    <t>Dotace na ukrajinskou asistentku</t>
  </si>
  <si>
    <t>Oprava lopolu</t>
  </si>
  <si>
    <t>244</t>
  </si>
  <si>
    <t>Oprava vodovodních stupaček</t>
  </si>
  <si>
    <t>245</t>
  </si>
  <si>
    <t>246</t>
  </si>
  <si>
    <t>Oprava části osvětlení</t>
  </si>
  <si>
    <t>277</t>
  </si>
  <si>
    <t>Automatický externí defibrilátor se skříňkou - investiční dotace</t>
  </si>
  <si>
    <t>208</t>
  </si>
  <si>
    <t>OP JAK pro ZŠ 2023-2025_ dotace 1 669 316 Kč</t>
  </si>
  <si>
    <t>OP JAK pro RG 2023-2025_dotace    481 972 Kč</t>
  </si>
  <si>
    <t>ERASMUS+ (poskytnuta 80% záloha v r. 2023,</t>
  </si>
  <si>
    <t>5015</t>
  </si>
  <si>
    <t xml:space="preserve">                                          20% dofinancování v r. 2025)</t>
  </si>
  <si>
    <t>KVV Olomouc - dotace 2022-2024</t>
  </si>
  <si>
    <t>48400 Kč = investiční dotace zřizovatele na pořízení defibrilátoru</t>
  </si>
  <si>
    <t>Škola v roce 2024 hospodařila v hlavní činnosti se ziskem 20.763,35 Kč. V zisku roku 2024 je obsažena úspora nákladů v závazném ukazateli plánu v energiích v celkové výši 50.483,67 Kč a na odpisy ve výši 10 Kč. Ve výnosech organizace tvoří hlavní položku výnosy za stravování, z toho tržby za potraviny jsou výsledkově neutrální. Proti minulým obdobím vzrostly výnosy za režie za stravování od žáků z jiných škol a od dalších cizích strávníků. Poplatky za školní družinu byly proti předchozím obdobím vyšší, protože se zvýšily ze 150 Kč na 200 Kč měsíčně od září. Z ostatních výnosů, např. ze sběru, měla škola příjmy ve výši 16.650 Kč, za poničené učebnice 8.251 Kč, za energie z pronájmu 19.436,91 Kč. Dosažený zisk byl vytvořen úsporou příspěvku na provoz a je krytý finančními prostředky na účtu organizace. Úsporu za odpisy navrhujeme k odvodu zřizovateli. Úsporu za energie navrhujeme zahrnout do tvorby rezervního fondu a zapojit do čerpání na pořízení počítačů v počítačových učebnách spolu s ostatními prostředky z hospodářského výsledku a navrženými do rezervního fondu.</t>
  </si>
  <si>
    <t>Výsledek hospodaření v doplňkové činnosti ve výši byl vytvořen převážně ze zisku 298.685,31 Kč z pronájmů, ze zisku za výnosy z prodeje elektřiny a dále ze zisku z výnosů z vlastní činnosti. Náklady, kromě nákladů přímých, jsou vypočítány podle kalkulace s pomocí koeficientů podle pronajímané plochy a vytíženosti konkrétního prostoru ze skutečných vybraných nákladů. Výnos z pronájmů činil 1.132.438 Kč a byl tvořen zejména pronájmy z tělocvičné haly, bytových prostor a příjmy z ostatních pronájmů. Výnosy za stravování byly 56.640 Kč, ale kladný čistý výsledek po odečtu odměn za stravování cizích strávníků činil 2.123,94 Kč. Celkové příjmy z fotovoltaiky činily 76.181,75 Kč. V nadcházejícím období se ve výsledku za pronájmy projeví navýšená cena za pronájem tělocvičny ze 650 Kč na 700 Kč, zároveň snížená o náklady na správce. Náklady na energie budou sice ještě vysoké, ale předpoklad je, že budou nižší než v roce 2024 a 2023 při podobném průběhu počasí.</t>
  </si>
  <si>
    <t>Kontrolní den za 1. pololetí roku 2024 nebyl konán, proto škole nebyla uložena žádná opatření.</t>
  </si>
  <si>
    <t>Škola v roce 2024 hospodařila v hlavní činnosti se ziskem 20.763,35 Kč, v něm je obsažena úspora nákladů v závazném ukazateli plánu na energie v celkové výši 50.483,67 Kč a 10 Kč na odpisy.</t>
  </si>
  <si>
    <t>V doplňkové činnosti škola dosáhla zlepšeného hospodářského výsledku 298.685,31 Kč především z pronájmů, a to bytů a ostatních nebytových prostor a dále za prodej elektřiny z fotovoltaické elektrárny.</t>
  </si>
  <si>
    <t>Škola navrhuje hospodářský výsledek ve výši 319.448,66 Kč z větší části ponechat v organizaci a rozdělit do fondů organizace, a to 50.000 Kč do fondu odměn (stávající zůstatek 8.184 Kč) a 269.438,66 Kč do rezervního fondu a část za nedočerpaný závazný ukazatel odpisy ve výši 10 Kč odvést zřizovateli.</t>
  </si>
  <si>
    <t>Prostředky převedené do rezervního fondu škola použije na financování potřeb školy, zejména na obnovu vybavení ve škole, a to především na obnovu ICT a dalšího zařízení sloužícího výuce. Potřebná je zejména průběžná obnova základního vybavení do výuky, případně pro provoz, a to pevné počítače do multimediální učebny a učebny IVT i výměna počítačů potřebných pro provoz (ředitel, školní jídelna, hospodářka) a dále zejména notebooky pro učitele.</t>
  </si>
  <si>
    <t>Prostředky z fondu odměn organizace použije na čerpání odměn zaměstnancům z fondu odměn.</t>
  </si>
  <si>
    <t>RM/2024/39/16</t>
  </si>
  <si>
    <t>RM/2024/44/08</t>
  </si>
  <si>
    <t>RM/2024/57/20</t>
  </si>
  <si>
    <t>Souhlas ved. OŠKS</t>
  </si>
  <si>
    <t>20.9.2024/OŠKS 73/2024</t>
  </si>
  <si>
    <t>Odvedená vratka z kroužků: 16 646,40 Kč, odvedená vratka správce hřiště: 53 810 Kč</t>
  </si>
  <si>
    <t>NPO - prevence digitání propasti</t>
  </si>
  <si>
    <t>Oprava podlahy v tělocvičně vč.výmalby, opravy obložení</t>
  </si>
  <si>
    <t>247</t>
  </si>
  <si>
    <t>Oprava sborovny pro učitele II. stupně</t>
  </si>
  <si>
    <t>248</t>
  </si>
  <si>
    <t>Oprava skleníku</t>
  </si>
  <si>
    <t>249</t>
  </si>
  <si>
    <t>Oprava sborovny pro vychovatele ŠD</t>
  </si>
  <si>
    <t>250</t>
  </si>
  <si>
    <t>Pronájem bazénu v Městských lázních</t>
  </si>
  <si>
    <t>256</t>
  </si>
  <si>
    <t>Mezigenerační aktivity</t>
  </si>
  <si>
    <t>258</t>
  </si>
  <si>
    <t>Inv.-Rekonstrukce sprch, WC a šaten k tělocvičnám</t>
  </si>
  <si>
    <t>204</t>
  </si>
  <si>
    <t>Inv.-Pořízení nové kuchyňské linky</t>
  </si>
  <si>
    <t>218</t>
  </si>
  <si>
    <t>OP Jan Amos Komenský - EU podíl</t>
  </si>
  <si>
    <t>OP Jan Amos Komenský - SR podíl</t>
  </si>
  <si>
    <t>investice šatny + kuch. Linka</t>
  </si>
  <si>
    <t>HV je tvořen nedočerpanými závaznými ukazateli poskytnutými zřizovatelem a úsporou v kategirii oprav, kdy se snažíme opravy realizovat v maximální možné míře vlastními silami.</t>
  </si>
  <si>
    <t>HV je tvořen výnosy ze stravování, pronájmy (tělocvičen, bazénu a učeben) a odkupem elektrické energie.</t>
  </si>
  <si>
    <t>Sledovat nejen plnění rozpočtu u syntetických účtů, ale i analytických účtů a provádět případně potřebné přesuny mezi jednotlivými účty, které nejsou současně závaznými ukazateli (úpravy finančního plánu během roku).</t>
  </si>
  <si>
    <t>Pokud je úspora v energiích, tak lze prostředky po souhlasu vedoucího OŠKS přesunout v rozpočtu tam, kde jsou ptřeba. Nemusí to být jenom opravy, které jsme loni po převodu nečerpali, ale může to být odsouhlasený přesun i na jiný účet, např. na nákup majetku.</t>
  </si>
  <si>
    <t>Srážkovné v roce 2024 kleslo na 1/3 předchozích let. Částka i množství jsou správné, neboť došlo na základě žádosti pana školníka o přepočet ze strany dodavatele Moravské vodárenské, a. s.</t>
  </si>
  <si>
    <t>Opravit tabulku na straně 12 ve spolupráci s Ing. Ptáčkovou, kde je v uzamčené buňce chybný součet vratky za nevyčerpaný závazný ukazatel 52x</t>
  </si>
  <si>
    <t>Z důvodu nové legislativy se nově u bazénové vody sleduje množství chloritanů a chlorečnanů. Na měření není žádný přístroj. Měří jen akreditovaná laboratoř ZÚ v Ostravě 1x za měsíc. V případě, že budou tyto ukazatele překročeny, musí se bazén vypustit, vyčistit a následně napustit. Což povede ke zvýšení nákladů hlavně v energiích. Již nyní dle provozního řádu musí se doplňovat voda každý den v objemu 40 l na 1 žáka (denně 200 žáků = 8.000 l).</t>
  </si>
  <si>
    <t>Schválil(a): Mgr. Petra Rubáčová</t>
  </si>
  <si>
    <t>V Prostějově dne 26. 3. 2025</t>
  </si>
  <si>
    <t>RM/2024/57/22</t>
  </si>
  <si>
    <t>zák. odvody spojené s vyplacenou odměnou z FO</t>
  </si>
  <si>
    <t>OŠKS 30.12.2024</t>
  </si>
  <si>
    <t xml:space="preserve">Přímé náklady na vzdělávání </t>
  </si>
  <si>
    <t>Národní plán obnovy - prevnce digitální propasti</t>
  </si>
  <si>
    <t>Oprava zastínění tříd blok II. stupně - 2. etapa</t>
  </si>
  <si>
    <t>251</t>
  </si>
  <si>
    <t>Modernizace šatnového zázemí pro žáky</t>
  </si>
  <si>
    <t>261</t>
  </si>
  <si>
    <t>Dofinancování obědů pro žáky ze soc. slabých rodin</t>
  </si>
  <si>
    <t>272</t>
  </si>
  <si>
    <t>Inv. přísp. - Robot na zpracování zeleniny do školní jídelny</t>
  </si>
  <si>
    <t>279</t>
  </si>
  <si>
    <t>Obědy do škol KÚOL 1.1.2024-30.6.2024</t>
  </si>
  <si>
    <t>Obědy do škol KÚOL 1.9.2024-31.12.2024</t>
  </si>
  <si>
    <t>investiční příspěvek na nákup mov. majetku - Krouhač zeleniny do ŠJ</t>
  </si>
  <si>
    <t>Základní škola Prostějov, ul. E. Valenty 52, Edvarda Valenty 3970/52, Prostějov, IČ 47922303</t>
  </si>
  <si>
    <t>Výsledek hospodaření z hlavní činnosti je dosažen úsporou v položce energií, zejména na teplu.</t>
  </si>
  <si>
    <t>Výsledek hospodaření z doplňkové činnosti je tvořen stravováním pro cizí stávníky a pronájmy.</t>
  </si>
  <si>
    <t>Organizace nepředpokládá žádná rizika hospodaření.</t>
  </si>
  <si>
    <t>V Prostějově dne 31. 3. 2025</t>
  </si>
  <si>
    <t>rozdíl mezi tvorbou a čerpáním za 12/2024</t>
  </si>
  <si>
    <t>RM/2024/47/18</t>
  </si>
  <si>
    <t>RM/2024/48/30</t>
  </si>
  <si>
    <t>RM/2024/57/23</t>
  </si>
  <si>
    <t>RM/2024/55/10</t>
  </si>
  <si>
    <t>odměny z fondu odměn</t>
  </si>
  <si>
    <t xml:space="preserve"> a </t>
  </si>
  <si>
    <t>Účelová dotace na přímé náklady na vzdělávání</t>
  </si>
  <si>
    <t>Účelová dotace na zajištění uspořádání oborových soutěží</t>
  </si>
  <si>
    <t>953;401</t>
  </si>
  <si>
    <t>Oprava střešního pláště</t>
  </si>
  <si>
    <t>Materiál a nezbytné opravy objektu Na Pohodlí</t>
  </si>
  <si>
    <t>221</t>
  </si>
  <si>
    <t>Oprava WC a vestibulu haly na pracovišti Olympijská</t>
  </si>
  <si>
    <t>252</t>
  </si>
  <si>
    <t>Služby spojené se zajištěním koncertu Lollipopz</t>
  </si>
  <si>
    <t>257</t>
  </si>
  <si>
    <t>Přídavná zařízení k LED panelům</t>
  </si>
  <si>
    <t>264</t>
  </si>
  <si>
    <t>Uspořádání akce Agent 158 se vrací</t>
  </si>
  <si>
    <t>274</t>
  </si>
  <si>
    <t>Oprava předprostoru sportovní haly</t>
  </si>
  <si>
    <t>275</t>
  </si>
  <si>
    <t>Dokrytí nákladů na elektrickou energii za minulé období</t>
  </si>
  <si>
    <t>276</t>
  </si>
  <si>
    <t>Dokrytí nákladů na elektrickou energii za aktuální období</t>
  </si>
  <si>
    <t>278</t>
  </si>
  <si>
    <t xml:space="preserve">Inv.-Vybudování soc. zázemí a kuchyně v objektu Na Pohodlí </t>
  </si>
  <si>
    <t>201</t>
  </si>
  <si>
    <t>Inv.-Výsledková tabule na zimní stadion</t>
  </si>
  <si>
    <t>202</t>
  </si>
  <si>
    <t>Inv.-Pořízení klimatizace do sálu na pracovišti Olympijská</t>
  </si>
  <si>
    <t>203</t>
  </si>
  <si>
    <t xml:space="preserve">Inv.-Přídavná zařízení k LED panelům </t>
  </si>
  <si>
    <t>207</t>
  </si>
  <si>
    <t>Inv.-Nákup 3 ks automatického externího defibrilátoru</t>
  </si>
  <si>
    <t>209</t>
  </si>
  <si>
    <t>Technické zhodnocení terasy v předprostoru haly</t>
  </si>
  <si>
    <t>216</t>
  </si>
  <si>
    <t>Nákup užitkového auta Fiat Ducato od ZŠ a MŠ JŽ</t>
  </si>
  <si>
    <t>219</t>
  </si>
  <si>
    <t>Oprava a tech.zhodnocení LED panelů v objektu Olympijská</t>
  </si>
  <si>
    <t>300</t>
  </si>
  <si>
    <t>Oprava přívodního kabelu elektřiny v budově Olympijská</t>
  </si>
  <si>
    <t>Oprava fontány před halou</t>
  </si>
  <si>
    <t>Na výměnu poničené gumy</t>
  </si>
  <si>
    <t>Inv. Příspěvek - přebudování šatny ZS na bufet</t>
  </si>
  <si>
    <t>Idividuální dotace z rozpočtu kraje 2024 v oblasti dopravy</t>
  </si>
  <si>
    <t>Dotace na rozšíření Cykloparku</t>
  </si>
  <si>
    <t>Inv. dotace na rozšíření Cykloparku</t>
  </si>
  <si>
    <t>Rozdíl činí čerpání investičních  příspěvků a investičních dotací a UZ 170 ve výši 391.454,-- bylo účtováno do výnosů v roce 2023.</t>
  </si>
  <si>
    <t>Sportcentrum – dům dětí a mládeže Prostějov</t>
  </si>
  <si>
    <t>Kladného výsledku hospodaření bylo dosaženo efektivním hospodařením organizace. Ta mimo jiné plánovala od září 2024 zaměstnat provozáře na táborové základně Pohodlí, a to z uspořených mzdových prostředků ze státního rozpočtu (organizace se o navýšení mzdových prostředků na základě hodnocení výkonových formulářů dovídá až v průběhu března). Jelikož nedošlo k zaměstnání této osoby v plánovaném termínu, alokovala organizace část těchto finančních prostředků do odměn, čím ušetřila na odměnách u tzv. půlených úvazků v rozpočtu zřizovatele. Dále pak organizace ušetřila mzdové prostředky v nákupech ochranných pracovních pomůcek. Nižší mzdové náklady byly rovněž spojeny s nadsazeným odhadem odvodů z dohod konaných mimo pracovní poměr, neboť nešlo při sestavování rozpočtu odhadnout, zda vznikne během realizace těchto pracovních poměrů povinnost odvodu sociálního a zdravotního pojištění. Negativním prvkem v hospodaření organizace bylo pak doměření elektrických energií zimního stadionu. Tyto náklady byly sanovány jak příspěvkem zřizovatele, tak i částečně z doplňkové činnosti.</t>
  </si>
  <si>
    <t>Výsledek doplňkové činnosti je pozitivně ovlivněn získáváním nových akvizic v oblasti pronájmů, pozitivním dopadem byla i doplňková činnost v rámci provozu kluziště na náměstí.</t>
  </si>
  <si>
    <t>Vytvořit nový ceník na Zimní stadion pro další sezónu 2025/2026.</t>
  </si>
  <si>
    <t>Požádat o změnu zřizovací listiny a dát relaxační centrum do doplňkové činnosti.</t>
  </si>
  <si>
    <t>Upozorňujeme zřizovatele na dlouhodobě neútěšný stav střechy zimního stadionu a nutnosti řešit koncepčně tuto stavbu, rovněž Dětské dopravní centrum je technologicky zastaralé (jak semafory, tak i samotná budova). Na pracovišti Olympijská bude potřeba výhledově natřít střechu haly.</t>
  </si>
  <si>
    <t>Libuše Gardavská</t>
  </si>
  <si>
    <t>Jan Zatloukal</t>
  </si>
  <si>
    <t>RM/2024/36/15</t>
  </si>
  <si>
    <t>PV/2024/46/28</t>
  </si>
  <si>
    <t>Šablona Jana Ámose Komenského</t>
  </si>
  <si>
    <t>Oprava přístřešku na auto a kola</t>
  </si>
  <si>
    <t>253</t>
  </si>
  <si>
    <t>Organizace důsledně dbá na výběr dodavatelů, kteří se podílejí na akcích školy. Srovnává jejich cenové nabídky a to nejen u větších objemů, ale i u drobných nákupů.</t>
  </si>
  <si>
    <t>Výnosem doplňkové činnosi je poskytování pronájmů a pořádání výtvarných kurzů.</t>
  </si>
  <si>
    <t>Organizace neměla uložená opatření z minulého kontrolního dne k výsledkům hospodaření za I. pololetí roku 2024.</t>
  </si>
  <si>
    <t>Z hospodaření organizace za rok 2024 nevyplynuly žádné závěry vztahované k období roku 2025.</t>
  </si>
  <si>
    <t>Organizace si není vědoma možných rizik v hospodaření.</t>
  </si>
  <si>
    <t>Mgr. Eliška Kunčíková</t>
  </si>
  <si>
    <t>RM/2024/43/33</t>
  </si>
  <si>
    <t>RM/2025/59/20</t>
  </si>
  <si>
    <t>čerpání odměn z FO v r. 2024</t>
  </si>
  <si>
    <t>Mzdy v doplňkové činnosti</t>
  </si>
  <si>
    <t>222</t>
  </si>
  <si>
    <t>Neuplatněný dárkový poukaz/dar od FO</t>
  </si>
  <si>
    <t xml:space="preserve">Kladného HV v HČ bylo dosaženo dodržováním nastavených úsporných opatření a také dosažením vysoké rentability hracího profilu. Dalším z důvodů takto vysokého HV je také přeúčtování společných nákladů z HČ do DČ, kdy spotřeba energií byla plánována za celý objekt v rozpočtu HČ, ale spotřeba byla účtovaná dle skutečnosti zvlášť na HČ a zvlášť na DČ. </t>
  </si>
  <si>
    <t>Ztráta vznikla z důvodu rozšíření činnosti v DČ zejména o činnost hostinskou ( iž od 01.05.2023). Naše organizace od tohoto data uvádí do provozu nefunkční restauraci, kavárnu a zahrádku což je náročné provozně, personálně a v neposlední řadě i finančně.</t>
  </si>
  <si>
    <t>roku 2025 (hlavně v doplňkové činnosti).</t>
  </si>
  <si>
    <t>Hospodaření organizace v roce 2024v HČ skončilo vysokým VH, z důvodu nespotřebovaného příspěvku na provoz, vysvětlení viz. bod č. 1 Výsledek hospodaření za rok 2024.</t>
  </si>
  <si>
    <t xml:space="preserve">Organizace však zřizovatele znovu upozornila na velice nestandardní spojení kulturní činnosti s činností hostinskou a s možnými riziky s tím spojenými. </t>
  </si>
  <si>
    <t>Zřizovatel naší organizaci přislíbil neziskovou doplňkovou činnost v průběhu roku 2025 intenzivně řešit.</t>
  </si>
  <si>
    <t>V Prostějově dne 31.03.2025</t>
  </si>
  <si>
    <t>příděl a popl. za 12/2024</t>
  </si>
  <si>
    <t>schváleno 31.12.2024</t>
  </si>
  <si>
    <t>schváleno OŠKS</t>
  </si>
  <si>
    <t>Oprava podlahových krytin, elektoinstalace a dveří vč. výmalby</t>
  </si>
  <si>
    <t>254</t>
  </si>
  <si>
    <t>Dotace - Ol. kraj - výkon regionálních funkcí</t>
  </si>
  <si>
    <t xml:space="preserve">  </t>
  </si>
  <si>
    <t>Na výši tohoto výsledku se projevily úspory na nákladových účtech a vyšší výnosy z vlastní činnosti. Ostatní úspory vznikly na účtech, které jsou závaznými ukazateli, a proto byly navrženy k odvodu zřizovateli. Ve srovnání s výsledkem hospodaření za rok 2023 je VH vyšší na účtech, které jsou závaznými ukazateli, a proto navržená částka k odvodu zřizovateli je taktéž vyšší oproti roku 2023. Zisk je krytý finančními prostředky na účtu organizace.</t>
  </si>
  <si>
    <r>
      <t xml:space="preserve">Celkové hospodaření Městské knihovny Prostějov v roce 2024 lze hodnotit pozitivně jak po stránce celkového fungování služeb pro veřejnost, tak i po stránce ekonomické.V souladu s upraveným rozpočtem bylo u </t>
    </r>
    <r>
      <rPr>
        <b/>
        <sz val="10"/>
        <color theme="1"/>
        <rFont val="Calibri"/>
        <family val="2"/>
        <charset val="238"/>
        <scheme val="minor"/>
      </rPr>
      <t>výnosů z vlastní činnosti</t>
    </r>
    <r>
      <rPr>
        <sz val="10"/>
        <color theme="1"/>
        <rFont val="Calibri"/>
        <family val="2"/>
        <charset val="238"/>
        <scheme val="minor"/>
      </rPr>
      <t xml:space="preserve"> dosaženo příjmů ve výši</t>
    </r>
    <r>
      <rPr>
        <b/>
        <sz val="10"/>
        <color theme="1"/>
        <rFont val="Calibri"/>
        <family val="2"/>
        <charset val="238"/>
        <scheme val="minor"/>
      </rPr>
      <t xml:space="preserve"> 102,94%</t>
    </r>
    <r>
      <rPr>
        <sz val="10"/>
        <color theme="1"/>
        <rFont val="Calibri"/>
        <family val="2"/>
        <charset val="238"/>
        <scheme val="minor"/>
      </rPr>
      <t>, celkové příjmy činily 100,20%.</t>
    </r>
    <r>
      <rPr>
        <b/>
        <sz val="10"/>
        <color theme="1"/>
        <rFont val="Calibri"/>
        <family val="2"/>
        <charset val="238"/>
        <scheme val="minor"/>
      </rPr>
      <t xml:space="preserve"> Náklady</t>
    </r>
    <r>
      <rPr>
        <sz val="10"/>
        <color theme="1"/>
        <rFont val="Calibri"/>
        <family val="2"/>
        <charset val="238"/>
        <scheme val="minor"/>
      </rPr>
      <t xml:space="preserve"> byl čerpány v souladu s upraveným rozpočtem ve výši </t>
    </r>
    <r>
      <rPr>
        <b/>
        <sz val="10"/>
        <color theme="1"/>
        <rFont val="Calibri"/>
        <family val="2"/>
        <charset val="238"/>
        <scheme val="minor"/>
      </rPr>
      <t>98,98%</t>
    </r>
    <r>
      <rPr>
        <sz val="10"/>
        <color theme="1"/>
        <rFont val="Calibri"/>
        <family val="2"/>
        <charset val="238"/>
        <scheme val="minor"/>
      </rPr>
      <t xml:space="preserve">. Bylo dosaženo vyrovnaného poměru mezi náklady a výnosy, výsledek hospodaření činil </t>
    </r>
    <r>
      <rPr>
        <u/>
        <sz val="10"/>
        <color theme="1"/>
        <rFont val="Calibri"/>
        <family val="2"/>
        <charset val="238"/>
        <scheme val="minor"/>
      </rPr>
      <t>175.449,72 Kč</t>
    </r>
    <r>
      <rPr>
        <sz val="10"/>
        <color theme="1"/>
        <rFont val="Calibri"/>
        <family val="2"/>
        <charset val="238"/>
        <scheme val="minor"/>
      </rPr>
      <t>.</t>
    </r>
    <r>
      <rPr>
        <b/>
        <sz val="10"/>
        <color theme="1"/>
        <rFont val="Calibri"/>
        <family val="2"/>
        <charset val="238"/>
        <scheme val="minor"/>
      </rPr>
      <t>Výhled do roku 2025</t>
    </r>
    <r>
      <rPr>
        <sz val="10"/>
        <color theme="1"/>
        <rFont val="Calibri"/>
        <family val="2"/>
        <charset val="238"/>
        <scheme val="minor"/>
      </rPr>
      <t xml:space="preserve"> se jeví optimální, pokud nenastanou mimořádné situace nebo havárie, měla by Městská knihovna Prostějov fungovat jako dobře prosperující organizace poskytující kvalitní služby veřejnosti dle knihovního zákona.</t>
    </r>
  </si>
  <si>
    <t>Možná rizika by mohla nastat v případě mimořádné situace nebo havárie, což by musela organizace řešit ve spolupráci se zřizovatelem.</t>
  </si>
  <si>
    <t>24. března 2025</t>
  </si>
  <si>
    <t>rozdíl ve výši 2.607,- Kč je mezi bankovním účtem FKSP a fondem, který je způsoben časovým nesouladem převodu platby za měsíc prosinec 2024 (příděl fondu) a bude srovnán v následujícím měsíci.</t>
  </si>
  <si>
    <t>odvod z fondu investic</t>
  </si>
  <si>
    <t>RM/2024/54/25</t>
  </si>
  <si>
    <t>navýšení rozpočtu</t>
  </si>
  <si>
    <t>snížení příspěvku -  mzdové náklady</t>
  </si>
  <si>
    <t>RM/2024/26/19</t>
  </si>
  <si>
    <t>úprava rozpočtu - příspěvek na stravu</t>
  </si>
  <si>
    <t>KINO METRO 70 Prostějov, příspěvková organizace, Školní 3694/1, Prostějov, IČ: 05592178</t>
  </si>
  <si>
    <t>Výsledek hospodaření v hlavní činnosti proběhl v souladu s rozpočtem roku 2024. Dosažený zisk byl vytvořen z vlastních příjmů (prodej vstupenek na představení). V organizaci proběhla rekonstrukce plynové kotelny a došlo ke snížení spotřeby plynu.</t>
  </si>
  <si>
    <t xml:space="preserve">Výsledek hospodaření v doplňkové činnosti proběhl v souladu s rozpočtem roku 2024. Dosažený zisk byl vytvořen z vlastních příjmů (tržby z provozování kinokavárny, pronájmy nebytových prostor a pronájmy reklamního času). </t>
  </si>
  <si>
    <t>Nebyla žádná.</t>
  </si>
  <si>
    <t>Byly doloženy požadované materiály a podklady o měsíčních spotřebách vody, včetně detailního komentáře o důvodech výkyvů ve spotřebě.</t>
  </si>
  <si>
    <t>Nejsou.</t>
  </si>
  <si>
    <t>Jaroslava Bočková</t>
  </si>
  <si>
    <t>Mgr. Barbora Kucsa Prágerová</t>
  </si>
  <si>
    <t>Dětská skupina Jesle Prostějov, příspěvková organizace, sídl. Svobody 3577/78, Prostějov</t>
  </si>
  <si>
    <t>Činnost DS Jesle a tím i hospodářský výsledek výrazně ovlivnila výstavba nového oddělení pro děti  a rekontrukce oddělení stávajícího. Z důvodu nižší obsazenosti došlo meziročně k poklesu o cca 100 tis. Kč u příspěvků z MPSV.</t>
  </si>
  <si>
    <t>Zřizovatel, vzhledem k provedené analýze výsledku hospodaření, souhlasí s navrženým rozdělením zlepšeného hospodářského výsledku za rok 2024 v hlavní činnosti ve výši 37.454,94 Kč. Doporučuje ponechat organizaci (dle zákona č. 250/2000 Sb., o rozpočtových pravidlech územních rozpočtů, ve znění pozdějších předpisů) pro příděl do rezervního fondu organizace částku 32.454,94 Kč na základě předložených požadavků a potřeb organizace a do fondu odměn částku 5.000 Kč.</t>
  </si>
  <si>
    <t>RM/2023/30/09</t>
  </si>
  <si>
    <t>RM/2024/57/43</t>
  </si>
  <si>
    <t>navýšení rozpočtu na odpisy a mzdové náklady</t>
  </si>
  <si>
    <t>schváleno vedoucí sociálního odboru</t>
  </si>
  <si>
    <t>RM/2024/57/43 - navýšení příspěvku na mzdové náklady</t>
  </si>
  <si>
    <t>Organizace se v průběhu roku snažila zajišťovat dobrý technický stav budov a veškerého zařízení, nezbytné opravy realizovala z příspěvku na provoz od zřizovatele a z navýšených, účelově určených neinvesičních příspěvků od zřizovatele, u nichž v případě potřeby přistoupila k jejich dofinancování z prostředků na provoz. Za tímto účelem organizace nastavila úsporná opatření, zejména na požce spotřeby zemního plynu. Dále organizace v průběhu roku sledovala přepočet odebraných výrobků a služeb v rámci náhradního plnění, v roce 2024 se podařilo dosáhnout nulové výše poplatku za neplnění povinného podílu osob se zdravotním postižením na celkovém počtu zaměstnanců. Hospodaření organizace za rok 2024 je ukončeno kladným hospodářským výsledkem ve výši 234 315,65 Kč.</t>
  </si>
  <si>
    <t>Výsledek hospodaření v doplňkové činnosti je ve srovnání s rokem 2023 (57 598,93 Kč) vyšší. Organizace získala nové nájemce zejména u pronájmu tělocvičny, učeben a cvičné kuchyňky. Doplňková činnost za rok 2024 vykazuje hospodářský výsledek 62 973,55 Kč.</t>
  </si>
  <si>
    <t>Po provedení analýzy výsledku hospodaření zúčastněné strany vyslovily souhlas s navrženým rozdělením zlepšeného hospodářského výsledku za rok 2024 ve výši 297 289,20 Kč, po odvodu nedočerpané částky na mzdové prostředky a odpisy ve výši 3 384,87 Kč zřizovateli, doporučují zbývající část finančních prostředků ve výši 293 904,33 Kč ponechat organizaci pro příděl do peněžních fondů organizace dle zákona č. 250/2000 Sb., o rozpočtových pravidlech územních rozpočtů, ve znění pozdějších předpisů a na základě předložených požadavků - potřeb organizace. Je navrženo převést výsledek hospodaření v souhrnu za hlavní i doplňkovou činnost v celkové výši 293 904,33 Kč do rezervního fondu, který vykazuje nízký zůstatek, organizace zamýšlí požádat o schválení - převedení části finančních prostředků do investičního fondu za účelem dofinancování plánované rekonstrukce plynové kotelny v budově ZŠ na Erbenově ulici.</t>
  </si>
  <si>
    <t>Organizace nepředpokládá žádná rizika v hospodaření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</si>
</sst>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d/m/yyyy"/>
    <numFmt numFmtId="165" formatCode="#,##0.00\ &quot;Kč&quot;"/>
  </numFmts>
  <fonts count="69"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sz val="8"/>
      <color theme="1"/>
      <name val="Calibri"/>
      <family val="2"/>
      <charset val="238"/>
      <scheme val="minor"/>
    </font>
    <font>
      <sz val="8"/>
      <color theme="1"/>
      <name val="Calibri"/>
      <family val="2"/>
      <charset val="238"/>
      <scheme val="minor"/>
    </font>
    <font>
      <b/>
      <sz val="6"/>
      <color theme="1"/>
      <name val="Calibri"/>
      <family val="2"/>
      <charset val="238"/>
      <scheme val="minor"/>
    </font>
    <font>
      <sz val="6"/>
      <color theme="1"/>
      <name val="Calibri"/>
      <family val="2"/>
      <charset val="238"/>
      <scheme val="minor"/>
    </font>
    <font>
      <sz val="8"/>
      <color rgb="FFFF0000"/>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scheme val="minor"/>
    </font>
    <font>
      <sz val="10"/>
      <color indexed="8"/>
      <name val="Calibri"/>
      <family val="2"/>
      <charset val="238"/>
      <scheme val="minor"/>
    </font>
    <font>
      <b/>
      <sz val="10"/>
      <color indexed="8"/>
      <name val="Calibri"/>
      <family val="2"/>
      <charset val="238"/>
      <scheme val="minor"/>
    </font>
    <font>
      <sz val="11"/>
      <color theme="1"/>
      <name val="Calibri"/>
      <family val="2"/>
      <charset val="238"/>
      <scheme val="minor"/>
    </font>
    <font>
      <b/>
      <sz val="10"/>
      <name val="Calibri"/>
      <family val="2"/>
      <charset val="238"/>
      <scheme val="minor"/>
    </font>
    <font>
      <b/>
      <sz val="10"/>
      <color rgb="FFFF0000"/>
      <name val="Calibri"/>
      <family val="2"/>
      <charset val="238"/>
      <scheme val="minor"/>
    </font>
    <font>
      <b/>
      <sz val="11"/>
      <name val="Calibri"/>
      <family val="2"/>
      <charset val="238"/>
      <scheme val="minor"/>
    </font>
    <font>
      <sz val="6"/>
      <name val="Times New Roman"/>
      <family val="1"/>
      <charset val="238"/>
    </font>
    <font>
      <sz val="10"/>
      <name val="Arial"/>
      <charset val="238"/>
    </font>
    <font>
      <sz val="10"/>
      <name val="Arial"/>
      <family val="2"/>
      <charset val="238"/>
    </font>
    <font>
      <b/>
      <sz val="11"/>
      <color indexed="8"/>
      <name val="Calibri"/>
      <family val="2"/>
      <charset val="238"/>
    </font>
    <font>
      <b/>
      <sz val="11"/>
      <color indexed="30"/>
      <name val="Calibri"/>
      <family val="2"/>
      <charset val="238"/>
    </font>
    <font>
      <sz val="11"/>
      <color rgb="FF000000"/>
      <name val="Calibri"/>
      <family val="2"/>
      <charset val="238"/>
    </font>
    <font>
      <u/>
      <sz val="12"/>
      <color indexed="8"/>
      <name val="Calibri"/>
      <family val="2"/>
      <charset val="238"/>
      <scheme val="minor"/>
    </font>
    <font>
      <sz val="12"/>
      <color indexed="8"/>
      <name val="Calibri"/>
      <family val="2"/>
      <charset val="238"/>
      <scheme val="minor"/>
    </font>
    <font>
      <b/>
      <sz val="12"/>
      <color indexed="8"/>
      <name val="Calibri"/>
      <family val="2"/>
      <charset val="238"/>
      <scheme val="minor"/>
    </font>
    <font>
      <b/>
      <sz val="11"/>
      <color indexed="8"/>
      <name val="Calibri"/>
      <family val="2"/>
      <charset val="238"/>
      <scheme val="minor"/>
    </font>
    <font>
      <sz val="8"/>
      <color indexed="8"/>
      <name val="Calibri"/>
      <family val="2"/>
      <charset val="238"/>
      <scheme val="minor"/>
    </font>
    <font>
      <sz val="11"/>
      <color indexed="8"/>
      <name val="Calibri"/>
      <family val="2"/>
      <charset val="238"/>
      <scheme val="minor"/>
    </font>
    <font>
      <b/>
      <sz val="9"/>
      <color indexed="8"/>
      <name val="Calibri"/>
      <family val="2"/>
      <charset val="238"/>
      <scheme val="minor"/>
    </font>
    <font>
      <b/>
      <u val="double"/>
      <sz val="12"/>
      <color indexed="8"/>
      <name val="Calibri"/>
      <family val="2"/>
      <charset val="238"/>
      <scheme val="minor"/>
    </font>
    <font>
      <sz val="9"/>
      <color indexed="8"/>
      <name val="Calibri"/>
      <family val="2"/>
      <charset val="238"/>
      <scheme val="minor"/>
    </font>
    <font>
      <u/>
      <sz val="12"/>
      <color rgb="FF000000"/>
      <name val="Calibri"/>
    </font>
    <font>
      <sz val="12"/>
      <color rgb="FF000000"/>
      <name val="Calibri"/>
    </font>
    <font>
      <sz val="10"/>
      <color rgb="FF000000"/>
      <name val="Calibri"/>
    </font>
    <font>
      <b/>
      <sz val="12"/>
      <color rgb="FF000000"/>
      <name val="Calibri"/>
    </font>
    <font>
      <sz val="10"/>
      <name val="Arial"/>
    </font>
    <font>
      <sz val="8"/>
      <color rgb="FF000000"/>
      <name val="Calibri"/>
    </font>
    <font>
      <b/>
      <sz val="10"/>
      <color rgb="FF000000"/>
      <name val="Calibri"/>
    </font>
    <font>
      <b/>
      <sz val="11"/>
      <color rgb="FF000000"/>
      <name val="Calibri"/>
    </font>
    <font>
      <sz val="11"/>
      <color rgb="FF000000"/>
      <name val="Calibri"/>
    </font>
    <font>
      <b/>
      <sz val="9"/>
      <color rgb="FF000000"/>
      <name val="Calibri"/>
    </font>
    <font>
      <b/>
      <sz val="11"/>
      <color theme="1"/>
      <name val="Calibri"/>
    </font>
    <font>
      <b/>
      <u/>
      <sz val="12"/>
      <color rgb="FF000000"/>
      <name val="Calibri"/>
    </font>
    <font>
      <sz val="10"/>
      <color theme="1"/>
      <name val="Calibri"/>
    </font>
    <font>
      <sz val="9"/>
      <color rgb="FF000000"/>
      <name val="Calibri"/>
    </font>
    <font>
      <b/>
      <sz val="11"/>
      <color rgb="FF0066CC"/>
      <name val="Calibri"/>
    </font>
    <font>
      <b/>
      <sz val="10"/>
      <color theme="1"/>
      <name val="Calibri"/>
    </font>
    <font>
      <u/>
      <sz val="12"/>
      <color indexed="8"/>
      <name val="Calibri"/>
      <family val="2"/>
      <charset val="238"/>
    </font>
    <font>
      <sz val="12"/>
      <color indexed="8"/>
      <name val="Calibri"/>
      <family val="2"/>
      <charset val="238"/>
    </font>
    <font>
      <sz val="10"/>
      <color indexed="8"/>
      <name val="Calibri"/>
      <family val="2"/>
      <charset val="238"/>
    </font>
    <font>
      <b/>
      <sz val="12"/>
      <color indexed="8"/>
      <name val="Calibri"/>
      <family val="2"/>
      <charset val="238"/>
    </font>
    <font>
      <sz val="8"/>
      <color indexed="8"/>
      <name val="Calibri"/>
      <family val="2"/>
      <charset val="238"/>
    </font>
    <font>
      <b/>
      <sz val="10"/>
      <color indexed="8"/>
      <name val="Calibri"/>
      <family val="2"/>
      <charset val="238"/>
    </font>
    <font>
      <sz val="11"/>
      <color indexed="8"/>
      <name val="Calibri"/>
      <family val="2"/>
      <charset val="238"/>
    </font>
    <font>
      <b/>
      <sz val="9"/>
      <color indexed="8"/>
      <name val="Calibri"/>
      <family val="2"/>
      <charset val="238"/>
    </font>
    <font>
      <b/>
      <sz val="11"/>
      <name val="Calibri"/>
      <family val="2"/>
      <charset val="238"/>
    </font>
    <font>
      <b/>
      <u val="double"/>
      <sz val="12"/>
      <color indexed="8"/>
      <name val="Calibri"/>
      <family val="2"/>
      <charset val="238"/>
    </font>
    <font>
      <sz val="10"/>
      <name val="Calibri"/>
      <family val="2"/>
      <charset val="238"/>
    </font>
    <font>
      <sz val="9"/>
      <color indexed="8"/>
      <name val="Calibri"/>
      <family val="2"/>
      <charset val="238"/>
    </font>
    <font>
      <sz val="10"/>
      <color indexed="12"/>
      <name val="Calibri"/>
      <family val="2"/>
      <charset val="238"/>
    </font>
    <font>
      <b/>
      <sz val="10"/>
      <name val="Calibri"/>
      <family val="2"/>
      <charset val="238"/>
    </font>
    <font>
      <u/>
      <sz val="10"/>
      <color theme="1"/>
      <name val="Calibri"/>
      <family val="2"/>
      <charset val="238"/>
      <scheme val="minor"/>
    </font>
    <font>
      <b/>
      <sz val="14"/>
      <color indexed="8"/>
      <name val="Calibri"/>
      <family val="2"/>
      <charset val="238"/>
    </font>
    <font>
      <b/>
      <sz val="8"/>
      <color indexed="8"/>
      <name val="Calibri"/>
      <family val="2"/>
      <charset val="238"/>
    </font>
    <font>
      <b/>
      <sz val="6"/>
      <color indexed="8"/>
      <name val="Calibri"/>
      <family val="2"/>
      <charset val="238"/>
    </font>
    <font>
      <sz val="9"/>
      <name val="Calibri"/>
      <family val="2"/>
      <charset val="238"/>
    </font>
    <font>
      <sz val="6"/>
      <color indexed="8"/>
      <name val="Calibri"/>
      <family val="2"/>
      <charset val="238"/>
    </font>
    <font>
      <sz val="8"/>
      <color indexed="10"/>
      <name val="Calibri"/>
      <family val="2"/>
      <charset val="238"/>
    </font>
  </fonts>
  <fills count="36">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rgb="FFFFFF00"/>
      </patternFill>
    </fill>
    <fill>
      <patternFill patternType="solid">
        <fgColor indexed="9"/>
        <bgColor indexed="64"/>
      </patternFill>
    </fill>
    <fill>
      <patternFill patternType="solid">
        <fgColor rgb="FFFFFFFF"/>
        <bgColor rgb="FFFFFFFF"/>
      </patternFill>
    </fill>
    <fill>
      <patternFill patternType="solid">
        <fgColor indexed="42"/>
        <bgColor indexed="64"/>
      </patternFill>
    </fill>
    <fill>
      <patternFill patternType="solid">
        <fgColor indexed="13"/>
        <bgColor indexed="64"/>
      </patternFill>
    </fill>
    <fill>
      <patternFill patternType="solid">
        <fgColor indexed="52"/>
        <bgColor indexed="64"/>
      </patternFill>
    </fill>
    <fill>
      <patternFill patternType="solid">
        <fgColor rgb="FFCCFFCC"/>
        <bgColor indexed="64"/>
      </patternFill>
    </fill>
    <fill>
      <patternFill patternType="solid">
        <fgColor theme="6" tint="0.59999389629810485"/>
        <bgColor indexed="64"/>
      </patternFill>
    </fill>
    <fill>
      <patternFill patternType="solid">
        <fgColor rgb="FFFF0000"/>
        <bgColor indexed="64"/>
      </patternFill>
    </fill>
    <fill>
      <patternFill patternType="solid">
        <fgColor rgb="FF66FFFF"/>
        <bgColor indexed="64"/>
      </patternFill>
    </fill>
    <fill>
      <patternFill patternType="solid">
        <fgColor rgb="FFFF9900"/>
        <bgColor rgb="FFFF9900"/>
      </patternFill>
    </fill>
    <fill>
      <patternFill patternType="solid">
        <fgColor rgb="FFCCFFCC"/>
        <bgColor rgb="FFCCFFCC"/>
      </patternFill>
    </fill>
    <fill>
      <patternFill patternType="solid">
        <fgColor rgb="FF99CCFF"/>
        <bgColor rgb="FF99CCFF"/>
      </patternFill>
    </fill>
    <fill>
      <patternFill patternType="solid">
        <fgColor rgb="FFD6E3BC"/>
        <bgColor rgb="FFD6E3BC"/>
      </patternFill>
    </fill>
    <fill>
      <patternFill patternType="solid">
        <fgColor theme="0"/>
        <bgColor theme="0"/>
      </patternFill>
    </fill>
    <fill>
      <patternFill patternType="solid">
        <fgColor rgb="FFFF0000"/>
        <bgColor rgb="FFFF0000"/>
      </patternFill>
    </fill>
    <fill>
      <patternFill patternType="solid">
        <fgColor indexed="9"/>
        <bgColor indexed="26"/>
      </patternFill>
    </fill>
    <fill>
      <patternFill patternType="solid">
        <fgColor indexed="52"/>
        <bgColor indexed="51"/>
      </patternFill>
    </fill>
    <fill>
      <patternFill patternType="solid">
        <fgColor indexed="42"/>
        <bgColor indexed="27"/>
      </patternFill>
    </fill>
    <fill>
      <patternFill patternType="solid">
        <fgColor indexed="13"/>
        <bgColor indexed="34"/>
      </patternFill>
    </fill>
    <fill>
      <patternFill patternType="solid">
        <fgColor indexed="44"/>
        <bgColor indexed="31"/>
      </patternFill>
    </fill>
    <fill>
      <patternFill patternType="solid">
        <fgColor indexed="11"/>
        <bgColor indexed="49"/>
      </patternFill>
    </fill>
    <fill>
      <patternFill patternType="solid">
        <fgColor indexed="10"/>
        <bgColor indexed="16"/>
      </patternFill>
    </fill>
    <fill>
      <patternFill patternType="solid">
        <fgColor indexed="11"/>
        <bgColor indexed="15"/>
      </patternFill>
    </fill>
    <fill>
      <patternFill patternType="solid">
        <fgColor indexed="10"/>
        <bgColor indexed="60"/>
      </patternFill>
    </fill>
    <fill>
      <patternFill patternType="solid">
        <fgColor indexed="31"/>
        <bgColor indexed="22"/>
      </patternFill>
    </fill>
    <fill>
      <patternFill patternType="solid">
        <fgColor indexed="26"/>
        <bgColor indexed="9"/>
      </patternFill>
    </fill>
    <fill>
      <patternFill patternType="solid">
        <fgColor indexed="55"/>
        <bgColor indexed="23"/>
      </patternFill>
    </fill>
    <fill>
      <patternFill patternType="solid">
        <fgColor indexed="23"/>
        <bgColor indexed="55"/>
      </patternFill>
    </fill>
  </fills>
  <borders count="3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auto="1"/>
      </bottom>
      <diagonal/>
    </border>
    <border>
      <left style="thin">
        <color indexed="64"/>
      </left>
      <right/>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hair">
        <color auto="1"/>
      </bottom>
      <diagonal/>
    </border>
    <border>
      <left style="thin">
        <color indexed="64"/>
      </left>
      <right/>
      <top style="thin">
        <color indexed="64"/>
      </top>
      <bottom/>
      <diagonal/>
    </border>
    <border>
      <left/>
      <right/>
      <top style="hair">
        <color auto="1"/>
      </top>
      <bottom/>
      <diagonal/>
    </border>
    <border>
      <left/>
      <right style="thin">
        <color indexed="64"/>
      </right>
      <top style="hair">
        <color auto="1"/>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bottom style="hair">
        <color rgb="FF000000"/>
      </bottom>
      <diagonal/>
    </border>
    <border>
      <left/>
      <right/>
      <top/>
      <bottom style="thin">
        <color rgb="FF000000"/>
      </bottom>
      <diagonal/>
    </border>
    <border>
      <left/>
      <right/>
      <top/>
      <bottom style="hair">
        <color rgb="FF000000"/>
      </bottom>
      <diagonal/>
    </border>
    <border>
      <left/>
      <right style="thin">
        <color rgb="FF000000"/>
      </right>
      <top/>
      <bottom style="hair">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ck">
        <color indexed="64"/>
      </top>
      <bottom style="thin">
        <color indexed="64"/>
      </bottom>
      <diagonal/>
    </border>
    <border>
      <left/>
      <right style="thick">
        <color indexed="64"/>
      </right>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ck">
        <color indexed="64"/>
      </left>
      <right/>
      <top/>
      <bottom style="medium">
        <color indexed="64"/>
      </bottom>
      <diagonal/>
    </border>
    <border>
      <left style="medium">
        <color indexed="64"/>
      </left>
      <right/>
      <top/>
      <bottom style="thick">
        <color indexed="64"/>
      </bottom>
      <diagonal/>
    </border>
    <border>
      <left/>
      <right/>
      <top/>
      <bottom style="thick">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style="thin">
        <color indexed="64"/>
      </right>
      <top style="double">
        <color indexed="64"/>
      </top>
      <bottom/>
      <diagonal/>
    </border>
    <border>
      <left/>
      <right/>
      <top style="double">
        <color indexed="64"/>
      </top>
      <bottom/>
      <diagonal/>
    </border>
    <border>
      <left style="thick">
        <color indexed="64"/>
      </left>
      <right/>
      <top style="double">
        <color indexed="64"/>
      </top>
      <bottom/>
      <diagonal/>
    </border>
    <border>
      <left style="thin">
        <color indexed="64"/>
      </left>
      <right/>
      <top style="double">
        <color indexed="64"/>
      </top>
      <bottom style="medium">
        <color indexed="64"/>
      </bottom>
      <diagonal/>
    </border>
    <border>
      <left style="medium">
        <color indexed="64"/>
      </left>
      <right/>
      <top style="thick">
        <color indexed="64"/>
      </top>
      <bottom/>
      <diagonal/>
    </border>
    <border>
      <left/>
      <right/>
      <top style="thick">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thick">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ck">
        <color indexed="64"/>
      </left>
      <right style="thin">
        <color indexed="64"/>
      </right>
      <top/>
      <bottom style="hair">
        <color indexed="64"/>
      </bottom>
      <diagonal/>
    </border>
    <border>
      <left style="thin">
        <color indexed="64"/>
      </left>
      <right style="thin">
        <color indexed="64"/>
      </right>
      <top/>
      <bottom style="thick">
        <color indexed="64"/>
      </bottom>
      <diagonal/>
    </border>
    <border>
      <left/>
      <right/>
      <top style="thick">
        <color indexed="64"/>
      </top>
      <bottom style="thin">
        <color indexed="64"/>
      </bottom>
      <diagonal/>
    </border>
    <border>
      <left style="thin">
        <color indexed="64"/>
      </left>
      <right/>
      <top style="hair">
        <color indexed="64"/>
      </top>
      <bottom/>
      <diagonal/>
    </border>
    <border>
      <left style="medium">
        <color indexed="64"/>
      </left>
      <right/>
      <top/>
      <bottom style="hair">
        <color indexed="64"/>
      </bottom>
      <diagonal/>
    </border>
    <border>
      <left/>
      <right style="thick">
        <color indexed="64"/>
      </right>
      <top/>
      <bottom style="hair">
        <color indexed="64"/>
      </bottom>
      <diagonal/>
    </border>
    <border>
      <left/>
      <right style="medium">
        <color indexed="64"/>
      </right>
      <top/>
      <bottom style="hair">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ck">
        <color indexed="64"/>
      </bottom>
      <diagonal/>
    </border>
    <border>
      <left/>
      <right style="medium">
        <color indexed="64"/>
      </right>
      <top style="hair">
        <color indexed="64"/>
      </top>
      <bottom/>
      <diagonal/>
    </border>
    <border>
      <left/>
      <right style="thin">
        <color indexed="64"/>
      </right>
      <top style="thin">
        <color indexed="64"/>
      </top>
      <bottom style="double">
        <color indexed="64"/>
      </bottom>
      <diagonal/>
    </border>
    <border>
      <left/>
      <right/>
      <top style="medium">
        <color rgb="FF000000"/>
      </top>
      <bottom/>
      <diagonal/>
    </border>
    <border>
      <left style="thick">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ck">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ck">
        <color rgb="FF000000"/>
      </left>
      <right/>
      <top style="medium">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top style="thin">
        <color rgb="FF000000"/>
      </top>
      <bottom/>
      <diagonal/>
    </border>
    <border>
      <left style="thick">
        <color rgb="FF000000"/>
      </left>
      <right/>
      <top style="thin">
        <color rgb="FF000000"/>
      </top>
      <bottom/>
      <diagonal/>
    </border>
    <border>
      <left/>
      <right/>
      <top style="thin">
        <color rgb="FF000000"/>
      </top>
      <bottom style="medium">
        <color rgb="FF000000"/>
      </bottom>
      <diagonal/>
    </border>
    <border>
      <left style="thick">
        <color rgb="FF000000"/>
      </left>
      <right/>
      <top style="thin">
        <color rgb="FF000000"/>
      </top>
      <bottom style="medium">
        <color rgb="FF000000"/>
      </bottom>
      <diagonal/>
    </border>
    <border>
      <left/>
      <right/>
      <top/>
      <bottom style="medium">
        <color rgb="FF000000"/>
      </bottom>
      <diagonal/>
    </border>
    <border>
      <left style="thick">
        <color rgb="FF000000"/>
      </left>
      <right/>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ck">
        <color rgb="FF000000"/>
      </right>
      <top style="medium">
        <color rgb="FF000000"/>
      </top>
      <bottom/>
      <diagonal/>
    </border>
    <border>
      <left/>
      <right style="medium">
        <color rgb="FF000000"/>
      </right>
      <top style="medium">
        <color rgb="FF000000"/>
      </top>
      <bottom/>
      <diagonal/>
    </border>
    <border>
      <left style="medium">
        <color rgb="FF000000"/>
      </left>
      <right/>
      <top/>
      <bottom style="thick">
        <color rgb="FF000000"/>
      </bottom>
      <diagonal/>
    </border>
    <border>
      <left/>
      <right/>
      <top/>
      <bottom style="thick">
        <color rgb="FF000000"/>
      </bottom>
      <diagonal/>
    </border>
    <border>
      <left style="thin">
        <color rgb="FF000000"/>
      </left>
      <right style="thick">
        <color rgb="FF000000"/>
      </right>
      <top/>
      <bottom style="thick">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medium">
        <color rgb="FF000000"/>
      </right>
      <top/>
      <bottom style="medium">
        <color rgb="FF000000"/>
      </bottom>
      <diagonal/>
    </border>
    <border>
      <left style="medium">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ck">
        <color rgb="FF000000"/>
      </right>
      <top/>
      <bottom/>
      <diagonal/>
    </border>
    <border>
      <left style="thick">
        <color rgb="FF000000"/>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style="double">
        <color rgb="FF000000"/>
      </top>
      <bottom style="thick">
        <color rgb="FF000000"/>
      </bottom>
      <diagonal/>
    </border>
    <border>
      <left/>
      <right/>
      <top style="double">
        <color rgb="FF000000"/>
      </top>
      <bottom style="thick">
        <color rgb="FF000000"/>
      </bottom>
      <diagonal/>
    </border>
    <border>
      <left style="thin">
        <color rgb="FF000000"/>
      </left>
      <right style="thick">
        <color rgb="FF000000"/>
      </right>
      <top style="double">
        <color rgb="FF000000"/>
      </top>
      <bottom style="thick">
        <color rgb="FF000000"/>
      </bottom>
      <diagonal/>
    </border>
    <border>
      <left/>
      <right style="thin">
        <color rgb="FF000000"/>
      </right>
      <top style="double">
        <color rgb="FF000000"/>
      </top>
      <bottom/>
      <diagonal/>
    </border>
    <border>
      <left/>
      <right/>
      <top style="double">
        <color rgb="FF000000"/>
      </top>
      <bottom/>
      <diagonal/>
    </border>
    <border>
      <left style="thick">
        <color rgb="FF000000"/>
      </left>
      <right/>
      <top style="double">
        <color rgb="FF000000"/>
      </top>
      <bottom/>
      <diagonal/>
    </border>
    <border>
      <left style="thin">
        <color rgb="FF000000"/>
      </left>
      <right/>
      <top style="double">
        <color rgb="FF000000"/>
      </top>
      <bottom style="medium">
        <color rgb="FF000000"/>
      </bottom>
      <diagonal/>
    </border>
    <border>
      <left style="medium">
        <color rgb="FF000000"/>
      </left>
      <right/>
      <top style="thick">
        <color rgb="FF000000"/>
      </top>
      <bottom/>
      <diagonal/>
    </border>
    <border>
      <left/>
      <right/>
      <top style="thick">
        <color rgb="FF000000"/>
      </top>
      <bottom/>
      <diagonal/>
    </border>
    <border>
      <left style="thick">
        <color rgb="FF000000"/>
      </left>
      <right style="thin">
        <color rgb="FF000000"/>
      </right>
      <top style="medium">
        <color rgb="FF000000"/>
      </top>
      <bottom style="thin">
        <color rgb="FF000000"/>
      </bottom>
      <diagonal/>
    </border>
    <border>
      <left/>
      <right style="medium">
        <color rgb="FF000000"/>
      </right>
      <top/>
      <bottom/>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right style="medium">
        <color rgb="FF000000"/>
      </right>
      <top/>
      <bottom style="hair">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right style="thin">
        <color rgb="FF000000"/>
      </right>
      <top style="double">
        <color rgb="FF000000"/>
      </top>
      <bottom style="medium">
        <color rgb="FF000000"/>
      </bottom>
      <diagonal/>
    </border>
    <border>
      <left/>
      <right/>
      <top style="hair">
        <color rgb="FF000000"/>
      </top>
      <bottom/>
      <diagonal/>
    </border>
    <border>
      <left style="thin">
        <color rgb="FF000000"/>
      </left>
      <right/>
      <top style="hair">
        <color rgb="FF000000"/>
      </top>
      <bottom/>
      <diagonal/>
    </border>
    <border>
      <left/>
      <right style="thin">
        <color rgb="FF000000"/>
      </right>
      <top style="hair">
        <color rgb="FF000000"/>
      </top>
      <bottom/>
      <diagonal/>
    </border>
    <border>
      <left/>
      <right style="medium">
        <color rgb="FF000000"/>
      </right>
      <top style="hair">
        <color rgb="FF000000"/>
      </top>
      <bottom/>
      <diagonal/>
    </border>
    <border>
      <left/>
      <right style="thin">
        <color rgb="FF000000"/>
      </right>
      <top/>
      <bottom style="thin">
        <color rgb="FF000000"/>
      </bottom>
      <diagonal/>
    </border>
    <border>
      <left style="thin">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bottom style="hair">
        <color rgb="FF000000"/>
      </bottom>
      <diagonal/>
    </border>
    <border>
      <left style="medium">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style="thin">
        <color rgb="FF000000"/>
      </bottom>
      <diagonal/>
    </border>
    <border>
      <left/>
      <right style="thick">
        <color rgb="FF000000"/>
      </right>
      <top/>
      <bottom style="thin">
        <color rgb="FF000000"/>
      </bottom>
      <diagonal/>
    </border>
    <border>
      <left/>
      <right style="thick">
        <color rgb="FF000000"/>
      </right>
      <top/>
      <bottom style="hair">
        <color rgb="FF000000"/>
      </bottom>
      <diagonal/>
    </border>
    <border>
      <left style="thick">
        <color rgb="FF000000"/>
      </left>
      <right style="thin">
        <color rgb="FF000000"/>
      </right>
      <top/>
      <bottom style="hair">
        <color rgb="FF000000"/>
      </bottom>
      <diagonal/>
    </border>
    <border>
      <left/>
      <right style="thick">
        <color rgb="FF000000"/>
      </right>
      <top style="double">
        <color rgb="FF000000"/>
      </top>
      <bottom style="medium">
        <color rgb="FF000000"/>
      </bottom>
      <diagonal/>
    </border>
    <border>
      <left style="medium">
        <color indexed="8"/>
      </left>
      <right/>
      <top style="medium">
        <color indexed="8"/>
      </top>
      <bottom/>
      <diagonal/>
    </border>
    <border>
      <left/>
      <right/>
      <top style="medium">
        <color indexed="8"/>
      </top>
      <bottom/>
      <diagonal/>
    </border>
    <border>
      <left style="thick">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ck">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ck">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style="thick">
        <color indexed="8"/>
      </left>
      <right/>
      <top style="thin">
        <color indexed="8"/>
      </top>
      <bottom/>
      <diagonal/>
    </border>
    <border>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ck">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top/>
      <bottom style="medium">
        <color indexed="8"/>
      </bottom>
      <diagonal/>
    </border>
    <border>
      <left style="thick">
        <color indexed="8"/>
      </left>
      <right/>
      <top/>
      <bottom style="medium">
        <color indexed="8"/>
      </bottom>
      <diagonal/>
    </border>
    <border>
      <left style="thin">
        <color indexed="8"/>
      </left>
      <right style="thick">
        <color indexed="8"/>
      </right>
      <top style="medium">
        <color indexed="8"/>
      </top>
      <bottom style="thick">
        <color indexed="8"/>
      </bottom>
      <diagonal/>
    </border>
    <border>
      <left style="thick">
        <color indexed="8"/>
      </left>
      <right style="thin">
        <color indexed="8"/>
      </right>
      <top style="medium">
        <color indexed="8"/>
      </top>
      <bottom style="thick">
        <color indexed="8"/>
      </bottom>
      <diagonal/>
    </border>
    <border>
      <left style="thin">
        <color indexed="8"/>
      </left>
      <right style="thin">
        <color indexed="8"/>
      </right>
      <top style="medium">
        <color indexed="8"/>
      </top>
      <bottom style="thick">
        <color indexed="8"/>
      </bottom>
      <diagonal/>
    </border>
    <border>
      <left/>
      <right/>
      <top style="medium">
        <color indexed="8"/>
      </top>
      <bottom style="thick">
        <color indexed="8"/>
      </bottom>
      <diagonal/>
    </border>
    <border>
      <left style="medium">
        <color indexed="8"/>
      </left>
      <right style="medium">
        <color indexed="8"/>
      </right>
      <top style="medium">
        <color indexed="8"/>
      </top>
      <bottom style="medium">
        <color indexed="8"/>
      </bottom>
      <diagonal/>
    </border>
    <border>
      <left style="medium">
        <color indexed="8"/>
      </left>
      <right/>
      <top/>
      <bottom style="thick">
        <color indexed="8"/>
      </bottom>
      <diagonal/>
    </border>
    <border>
      <left/>
      <right/>
      <top/>
      <bottom style="thick">
        <color indexed="8"/>
      </bottom>
      <diagonal/>
    </border>
    <border>
      <left style="thick">
        <color indexed="8"/>
      </left>
      <right style="thin">
        <color indexed="8"/>
      </right>
      <top/>
      <bottom style="thick">
        <color indexed="8"/>
      </bottom>
      <diagonal/>
    </border>
    <border>
      <left style="thin">
        <color indexed="8"/>
      </left>
      <right/>
      <top/>
      <bottom style="thick">
        <color indexed="8"/>
      </bottom>
      <diagonal/>
    </border>
    <border>
      <left style="medium">
        <color indexed="8"/>
      </left>
      <right style="thin">
        <color indexed="8"/>
      </right>
      <top style="thick">
        <color indexed="8"/>
      </top>
      <bottom style="thin">
        <color indexed="8"/>
      </bottom>
      <diagonal/>
    </border>
    <border>
      <left style="thin">
        <color indexed="8"/>
      </left>
      <right style="thick">
        <color indexed="8"/>
      </right>
      <top/>
      <bottom/>
      <diagonal/>
    </border>
    <border>
      <left style="thin">
        <color indexed="8"/>
      </left>
      <right style="thin">
        <color indexed="8"/>
      </right>
      <top/>
      <bottom/>
      <diagonal/>
    </border>
    <border>
      <left style="thick">
        <color indexed="8"/>
      </left>
      <right style="thin">
        <color indexed="8"/>
      </right>
      <top/>
      <bottom/>
      <diagonal/>
    </border>
    <border>
      <left style="thin">
        <color indexed="8"/>
      </left>
      <right/>
      <top/>
      <bottom/>
      <diagonal/>
    </border>
    <border>
      <left style="medium">
        <color indexed="8"/>
      </left>
      <right style="medium">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double">
        <color indexed="8"/>
      </top>
      <bottom style="thick">
        <color indexed="8"/>
      </bottom>
      <diagonal/>
    </border>
    <border>
      <left/>
      <right/>
      <top style="double">
        <color indexed="8"/>
      </top>
      <bottom style="thick">
        <color indexed="8"/>
      </bottom>
      <diagonal/>
    </border>
    <border>
      <left style="thin">
        <color indexed="8"/>
      </left>
      <right style="thick">
        <color indexed="8"/>
      </right>
      <top style="double">
        <color indexed="8"/>
      </top>
      <bottom style="thick">
        <color indexed="8"/>
      </bottom>
      <diagonal/>
    </border>
    <border>
      <left/>
      <right style="thin">
        <color indexed="8"/>
      </right>
      <top style="double">
        <color indexed="8"/>
      </top>
      <bottom/>
      <diagonal/>
    </border>
    <border>
      <left/>
      <right/>
      <top style="double">
        <color indexed="8"/>
      </top>
      <bottom/>
      <diagonal/>
    </border>
    <border>
      <left style="thick">
        <color indexed="8"/>
      </left>
      <right/>
      <top style="double">
        <color indexed="8"/>
      </top>
      <bottom/>
      <diagonal/>
    </border>
    <border>
      <left style="thin">
        <color indexed="8"/>
      </left>
      <right/>
      <top style="double">
        <color indexed="8"/>
      </top>
      <bottom style="medium">
        <color indexed="8"/>
      </bottom>
      <diagonal/>
    </border>
    <border>
      <left style="medium">
        <color indexed="8"/>
      </left>
      <right/>
      <top style="thick">
        <color indexed="8"/>
      </top>
      <bottom/>
      <diagonal/>
    </border>
    <border>
      <left/>
      <right/>
      <top style="thick">
        <color indexed="8"/>
      </top>
      <bottom/>
      <diagonal/>
    </border>
    <border>
      <left style="thick">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ck">
        <color indexed="8"/>
      </left>
      <right style="thin">
        <color indexed="8"/>
      </right>
      <top style="thin">
        <color indexed="8"/>
      </top>
      <bottom style="medium">
        <color indexed="8"/>
      </bottom>
      <diagonal/>
    </border>
    <border>
      <left style="thin">
        <color indexed="8"/>
      </left>
      <right style="thick">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bottom style="double">
        <color indexed="8"/>
      </bottom>
      <diagonal/>
    </border>
    <border>
      <left style="thin">
        <color indexed="8"/>
      </left>
      <right style="medium">
        <color indexed="8"/>
      </right>
      <top/>
      <bottom style="hair">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medium">
        <color indexed="8"/>
      </right>
      <top style="double">
        <color indexed="8"/>
      </top>
      <bottom style="medium">
        <color indexed="8"/>
      </bottom>
      <diagonal/>
    </border>
    <border>
      <left style="medium">
        <color indexed="8"/>
      </left>
      <right style="thin">
        <color indexed="8"/>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right/>
      <top style="medium">
        <color indexed="8"/>
      </top>
      <bottom style="medium">
        <color indexed="8"/>
      </bottom>
      <diagonal/>
    </border>
    <border>
      <left/>
      <right/>
      <top style="hair">
        <color indexed="8"/>
      </top>
      <bottom/>
      <diagonal/>
    </border>
    <border>
      <left style="thin">
        <color indexed="8"/>
      </left>
      <right style="thin">
        <color indexed="8"/>
      </right>
      <top style="hair">
        <color indexed="8"/>
      </top>
      <bottom/>
      <diagonal/>
    </border>
    <border>
      <left style="thin">
        <color indexed="8"/>
      </left>
      <right style="medium">
        <color indexed="8"/>
      </right>
      <top style="hair">
        <color indexed="8"/>
      </top>
      <bottom/>
      <diagonal/>
    </border>
    <border>
      <left style="thin">
        <color indexed="8"/>
      </left>
      <right style="thin">
        <color indexed="8"/>
      </right>
      <top/>
      <bottom style="thin">
        <color indexed="8"/>
      </bottom>
      <diagonal/>
    </border>
    <border>
      <left/>
      <right/>
      <top/>
      <bottom style="hair">
        <color indexed="8"/>
      </bottom>
      <diagonal/>
    </border>
    <border>
      <left style="thin">
        <color indexed="8"/>
      </left>
      <right style="medium">
        <color indexed="8"/>
      </right>
      <top style="thin">
        <color indexed="8"/>
      </top>
      <bottom style="double">
        <color indexed="8"/>
      </bottom>
      <diagonal/>
    </border>
    <border>
      <left style="medium">
        <color indexed="8"/>
      </left>
      <right style="thin">
        <color indexed="8"/>
      </right>
      <top style="thin">
        <color indexed="8"/>
      </top>
      <bottom/>
      <diagonal/>
    </border>
    <border>
      <left style="medium">
        <color indexed="8"/>
      </left>
      <right style="medium">
        <color indexed="8"/>
      </right>
      <top/>
      <bottom style="hair">
        <color indexed="8"/>
      </bottom>
      <diagonal/>
    </border>
    <border>
      <left style="medium">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medium">
        <color indexed="8"/>
      </left>
      <right style="thick">
        <color indexed="8"/>
      </right>
      <top style="medium">
        <color indexed="8"/>
      </top>
      <bottom style="medium">
        <color indexed="8"/>
      </bottom>
      <diagonal/>
    </border>
    <border>
      <left style="medium">
        <color indexed="8"/>
      </left>
      <right style="thick">
        <color indexed="8"/>
      </right>
      <top style="medium">
        <color indexed="8"/>
      </top>
      <bottom style="thin">
        <color indexed="8"/>
      </bottom>
      <diagonal/>
    </border>
    <border>
      <left style="medium">
        <color indexed="8"/>
      </left>
      <right style="thick">
        <color indexed="8"/>
      </right>
      <top/>
      <bottom style="thin">
        <color indexed="8"/>
      </bottom>
      <diagonal/>
    </border>
    <border>
      <left style="thin">
        <color indexed="8"/>
      </left>
      <right style="medium">
        <color indexed="8"/>
      </right>
      <top/>
      <bottom style="thin">
        <color indexed="8"/>
      </bottom>
      <diagonal/>
    </border>
    <border>
      <left style="medium">
        <color indexed="8"/>
      </left>
      <right style="thick">
        <color indexed="8"/>
      </right>
      <top/>
      <bottom style="hair">
        <color indexed="8"/>
      </bottom>
      <diagonal/>
    </border>
    <border>
      <left style="thick">
        <color indexed="8"/>
      </left>
      <right style="thin">
        <color indexed="8"/>
      </right>
      <top/>
      <bottom style="hair">
        <color indexed="8"/>
      </bottom>
      <diagonal/>
    </border>
    <border>
      <left style="thin">
        <color indexed="8"/>
      </left>
      <right style="thin">
        <color indexed="8"/>
      </right>
      <top/>
      <bottom style="hair">
        <color indexed="8"/>
      </bottom>
      <diagonal/>
    </border>
    <border>
      <left/>
      <right style="thick">
        <color indexed="8"/>
      </right>
      <top style="double">
        <color indexed="8"/>
      </top>
      <bottom style="medium">
        <color indexed="8"/>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indexed="64"/>
      </top>
      <bottom/>
      <diagonal/>
    </border>
    <border>
      <left/>
      <right style="medium">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auto="1"/>
      </right>
      <top/>
      <bottom style="hair">
        <color auto="1"/>
      </bottom>
      <diagonal/>
    </border>
    <border>
      <left/>
      <right style="hair">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xf numFmtId="4" fontId="17" fillId="0" borderId="0">
      <alignment vertical="top"/>
    </xf>
    <xf numFmtId="0" fontId="18" fillId="0" borderId="0"/>
    <xf numFmtId="43" fontId="18" fillId="0" borderId="0" applyFont="0" applyFill="0" applyBorder="0" applyAlignment="0" applyProtection="0"/>
    <xf numFmtId="43" fontId="19" fillId="0" borderId="0" applyFont="0" applyFill="0" applyBorder="0" applyAlignment="0" applyProtection="0"/>
    <xf numFmtId="0" fontId="22" fillId="0" borderId="0"/>
    <xf numFmtId="0" fontId="13" fillId="0" borderId="0"/>
    <xf numFmtId="0" fontId="54" fillId="0" borderId="0"/>
  </cellStyleXfs>
  <cellXfs count="1094">
    <xf numFmtId="0" fontId="0" fillId="0" borderId="0" xfId="0"/>
    <xf numFmtId="0" fontId="5" fillId="0" borderId="0" xfId="0" applyFont="1"/>
    <xf numFmtId="0" fontId="7" fillId="0" borderId="0" xfId="0" applyFont="1"/>
    <xf numFmtId="4" fontId="4" fillId="0" borderId="0" xfId="0" applyNumberFormat="1" applyFont="1" applyAlignment="1">
      <alignment horizontal="left"/>
    </xf>
    <xf numFmtId="0" fontId="7" fillId="0" borderId="0" xfId="0" applyFont="1" applyAlignment="1">
      <alignment vertical="center" wrapText="1"/>
    </xf>
    <xf numFmtId="0" fontId="7" fillId="0" borderId="0" xfId="0" applyFont="1" applyAlignment="1">
      <alignment horizontal="left" vertical="center" wrapText="1"/>
    </xf>
    <xf numFmtId="0" fontId="3" fillId="0" borderId="0" xfId="0" applyFont="1" applyAlignment="1">
      <alignment vertical="center"/>
    </xf>
    <xf numFmtId="0" fontId="4" fillId="0" borderId="0" xfId="0" applyFont="1" applyAlignment="1">
      <alignment horizontal="left" vertical="center" wrapText="1"/>
    </xf>
    <xf numFmtId="4" fontId="4" fillId="0" borderId="0" xfId="0" applyNumberFormat="1" applyFont="1" applyAlignment="1">
      <alignment horizontal="center" vertical="center" wrapText="1"/>
    </xf>
    <xf numFmtId="4" fontId="4" fillId="0" borderId="0" xfId="0" applyNumberFormat="1" applyFont="1" applyAlignment="1">
      <alignment vertical="center" wrapText="1"/>
    </xf>
    <xf numFmtId="14" fontId="8" fillId="0" borderId="0" xfId="0" applyNumberFormat="1" applyFont="1" applyAlignment="1">
      <alignment horizontal="left"/>
    </xf>
    <xf numFmtId="0" fontId="9" fillId="5" borderId="1" xfId="0" applyFont="1" applyFill="1" applyBorder="1" applyAlignment="1">
      <alignment vertical="center"/>
    </xf>
    <xf numFmtId="0" fontId="8" fillId="3" borderId="1" xfId="0" applyFont="1" applyFill="1" applyBorder="1" applyAlignment="1">
      <alignment vertical="center"/>
    </xf>
    <xf numFmtId="4" fontId="8" fillId="0" borderId="1" xfId="0" applyNumberFormat="1" applyFont="1" applyBorder="1" applyAlignment="1">
      <alignment vertical="center"/>
    </xf>
    <xf numFmtId="0" fontId="8" fillId="0" borderId="1" xfId="0" applyFont="1" applyBorder="1" applyAlignment="1">
      <alignment vertical="center"/>
    </xf>
    <xf numFmtId="4" fontId="8" fillId="0" borderId="1" xfId="0" applyNumberFormat="1" applyFont="1" applyBorder="1" applyAlignment="1">
      <alignment horizontal="right" vertical="center"/>
    </xf>
    <xf numFmtId="0" fontId="2" fillId="0" borderId="0" xfId="0" applyFont="1"/>
    <xf numFmtId="0" fontId="3" fillId="0" borderId="0" xfId="0" applyFont="1"/>
    <xf numFmtId="0" fontId="4" fillId="0" borderId="0" xfId="0" applyFont="1"/>
    <xf numFmtId="0" fontId="5" fillId="0" borderId="0" xfId="0" applyFont="1" applyAlignment="1">
      <alignment horizontal="center"/>
    </xf>
    <xf numFmtId="4" fontId="4" fillId="0" borderId="0" xfId="0" applyNumberFormat="1" applyFont="1" applyAlignment="1"/>
    <xf numFmtId="0" fontId="4" fillId="0" borderId="0" xfId="0" applyFont="1" applyBorder="1"/>
    <xf numFmtId="0" fontId="5" fillId="0" borderId="0" xfId="0" applyFont="1" applyFill="1" applyBorder="1" applyAlignment="1"/>
    <xf numFmtId="0" fontId="6" fillId="0" borderId="0" xfId="0" applyFont="1"/>
    <xf numFmtId="0" fontId="7" fillId="0" borderId="0" xfId="0" applyFont="1" applyFill="1" applyBorder="1" applyAlignment="1"/>
    <xf numFmtId="4" fontId="4" fillId="0" borderId="0" xfId="0" applyNumberFormat="1" applyFont="1" applyFill="1" applyBorder="1" applyAlignment="1">
      <alignment horizontal="left"/>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3" fillId="0" borderId="0" xfId="0" applyFont="1" applyFill="1" applyBorder="1" applyAlignment="1">
      <alignment vertical="center"/>
    </xf>
    <xf numFmtId="0" fontId="4" fillId="0" borderId="0" xfId="0" applyFont="1" applyFill="1"/>
    <xf numFmtId="4" fontId="4" fillId="0" borderId="0" xfId="0" applyNumberFormat="1" applyFont="1" applyFill="1" applyAlignment="1"/>
    <xf numFmtId="0" fontId="4" fillId="0" borderId="0" xfId="0" applyFont="1" applyFill="1" applyBorder="1"/>
    <xf numFmtId="4" fontId="4" fillId="0" borderId="0" xfId="0" applyNumberFormat="1" applyFont="1"/>
    <xf numFmtId="0" fontId="4" fillId="0" borderId="0" xfId="0" applyFont="1" applyBorder="1" applyAlignment="1">
      <alignment horizontal="left" vertical="center" wrapText="1"/>
    </xf>
    <xf numFmtId="4" fontId="4" fillId="0" borderId="0" xfId="0" applyNumberFormat="1" applyFont="1" applyBorder="1" applyAlignment="1">
      <alignment horizontal="center" vertical="center" wrapText="1"/>
    </xf>
    <xf numFmtId="4" fontId="4" fillId="0" borderId="0" xfId="0" applyNumberFormat="1" applyFont="1" applyBorder="1" applyAlignment="1">
      <alignment vertical="center" wrapText="1"/>
    </xf>
    <xf numFmtId="0" fontId="8" fillId="0" borderId="0" xfId="0" applyFont="1"/>
    <xf numFmtId="4" fontId="9" fillId="5" borderId="1" xfId="0" applyNumberFormat="1" applyFont="1" applyFill="1" applyBorder="1" applyAlignment="1">
      <alignment vertical="center"/>
    </xf>
    <xf numFmtId="0" fontId="9" fillId="3" borderId="1" xfId="0" applyFont="1" applyFill="1" applyBorder="1" applyAlignment="1">
      <alignment vertical="center"/>
    </xf>
    <xf numFmtId="4" fontId="9" fillId="0" borderId="1" xfId="0" applyNumberFormat="1" applyFont="1" applyBorder="1" applyAlignment="1">
      <alignment vertical="center"/>
    </xf>
    <xf numFmtId="0" fontId="8" fillId="0" borderId="0" xfId="0" applyFont="1" applyAlignment="1"/>
    <xf numFmtId="14" fontId="8" fillId="0" borderId="0" xfId="0" applyNumberFormat="1" applyFont="1"/>
    <xf numFmtId="0" fontId="8" fillId="0" borderId="1" xfId="0" applyFont="1" applyFill="1" applyBorder="1" applyAlignment="1">
      <alignment vertical="center"/>
    </xf>
    <xf numFmtId="4" fontId="8" fillId="0" borderId="1" xfId="0" applyNumberFormat="1" applyFont="1" applyFill="1" applyBorder="1" applyAlignment="1">
      <alignment horizontal="right" vertical="center"/>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23" fillId="8" borderId="0" xfId="0" applyFont="1" applyFill="1" applyProtection="1">
      <protection locked="0"/>
    </xf>
    <xf numFmtId="0" fontId="24" fillId="8" borderId="0" xfId="0" applyFont="1" applyFill="1" applyProtection="1">
      <protection locked="0"/>
    </xf>
    <xf numFmtId="0" fontId="11" fillId="8" borderId="0" xfId="0" applyFont="1" applyFill="1" applyProtection="1">
      <protection locked="0"/>
    </xf>
    <xf numFmtId="0" fontId="11" fillId="8" borderId="0" xfId="0" applyFont="1" applyFill="1" applyAlignment="1" applyProtection="1">
      <alignment horizontal="right"/>
      <protection locked="0"/>
    </xf>
    <xf numFmtId="0" fontId="25" fillId="8" borderId="0" xfId="0" applyFont="1" applyFill="1" applyProtection="1">
      <protection locked="0"/>
    </xf>
    <xf numFmtId="0" fontId="25" fillId="8" borderId="0" xfId="0" applyFont="1" applyFill="1" applyAlignment="1" applyProtection="1">
      <protection locked="0"/>
    </xf>
    <xf numFmtId="0" fontId="12" fillId="8" borderId="0" xfId="0" applyFont="1" applyFill="1" applyProtection="1">
      <protection locked="0"/>
    </xf>
    <xf numFmtId="0" fontId="11" fillId="8" borderId="0" xfId="0" applyFont="1" applyFill="1" applyAlignment="1" applyProtection="1">
      <alignment shrinkToFit="1"/>
      <protection locked="0"/>
    </xf>
    <xf numFmtId="0" fontId="12" fillId="8" borderId="0" xfId="0" applyFont="1" applyFill="1" applyAlignment="1" applyProtection="1">
      <alignment horizontal="left" shrinkToFit="1"/>
      <protection locked="0"/>
    </xf>
    <xf numFmtId="0" fontId="11" fillId="8" borderId="0" xfId="0" applyFont="1" applyFill="1" applyBorder="1" applyAlignment="1" applyProtection="1">
      <alignment horizontal="center" vertical="center"/>
      <protection locked="0"/>
    </xf>
    <xf numFmtId="0" fontId="11" fillId="8" borderId="0" xfId="0" applyFont="1" applyFill="1" applyBorder="1" applyAlignment="1" applyProtection="1">
      <alignment horizontal="right"/>
      <protection locked="0"/>
    </xf>
    <xf numFmtId="0" fontId="11" fillId="8" borderId="0" xfId="0" applyFont="1" applyFill="1" applyBorder="1" applyAlignment="1" applyProtection="1">
      <alignment horizontal="center"/>
      <protection locked="0"/>
    </xf>
    <xf numFmtId="0" fontId="11" fillId="8" borderId="0" xfId="0" applyFont="1" applyFill="1" applyBorder="1" applyProtection="1">
      <protection locked="0"/>
    </xf>
    <xf numFmtId="0" fontId="12" fillId="8" borderId="0" xfId="0" applyFont="1" applyFill="1" applyBorder="1" applyAlignment="1" applyProtection="1">
      <alignment horizontal="right"/>
      <protection locked="0"/>
    </xf>
    <xf numFmtId="0" fontId="12" fillId="8" borderId="0" xfId="0" applyFont="1" applyFill="1" applyBorder="1" applyAlignment="1" applyProtection="1">
      <alignment horizontal="center"/>
      <protection locked="0"/>
    </xf>
    <xf numFmtId="0" fontId="26" fillId="8" borderId="0" xfId="0" applyFont="1" applyFill="1" applyBorder="1" applyProtection="1">
      <protection locked="0"/>
    </xf>
    <xf numFmtId="0" fontId="12" fillId="8" borderId="0" xfId="0" applyFont="1" applyFill="1" applyBorder="1" applyProtection="1">
      <protection locked="0"/>
    </xf>
    <xf numFmtId="0" fontId="25" fillId="8" borderId="0" xfId="0" applyFont="1" applyFill="1" applyBorder="1" applyProtection="1">
      <protection locked="0"/>
    </xf>
    <xf numFmtId="0" fontId="11" fillId="8" borderId="0" xfId="0" applyFont="1" applyFill="1" applyAlignment="1" applyProtection="1">
      <alignment horizontal="left" vertical="justify"/>
      <protection locked="0"/>
    </xf>
    <xf numFmtId="0" fontId="11" fillId="8" borderId="0" xfId="0" applyFont="1" applyFill="1" applyAlignment="1" applyProtection="1">
      <alignment horizontal="right" vertical="justify"/>
      <protection locked="0"/>
    </xf>
    <xf numFmtId="0" fontId="27" fillId="8" borderId="0" xfId="0" applyFont="1" applyFill="1" applyBorder="1" applyProtection="1">
      <protection locked="0"/>
    </xf>
    <xf numFmtId="4" fontId="26" fillId="10" borderId="0" xfId="0" applyNumberFormat="1" applyFont="1" applyFill="1" applyBorder="1" applyAlignment="1" applyProtection="1">
      <alignment shrinkToFit="1"/>
    </xf>
    <xf numFmtId="4" fontId="28" fillId="10" borderId="0" xfId="0" applyNumberFormat="1" applyFont="1" applyFill="1" applyBorder="1" applyAlignment="1" applyProtection="1">
      <alignment shrinkToFit="1"/>
    </xf>
    <xf numFmtId="4" fontId="11" fillId="8" borderId="0" xfId="0" applyNumberFormat="1" applyFont="1" applyFill="1" applyBorder="1" applyAlignment="1" applyProtection="1">
      <alignment shrinkToFit="1"/>
    </xf>
    <xf numFmtId="4" fontId="11" fillId="8" borderId="0" xfId="0" applyNumberFormat="1" applyFont="1" applyFill="1" applyBorder="1" applyProtection="1">
      <protection locked="0"/>
    </xf>
    <xf numFmtId="0" fontId="27" fillId="8" borderId="0" xfId="0" applyFont="1" applyFill="1" applyBorder="1" applyAlignment="1" applyProtection="1">
      <alignment horizontal="left"/>
      <protection locked="0"/>
    </xf>
    <xf numFmtId="0" fontId="11" fillId="8" borderId="0" xfId="0" applyFont="1" applyFill="1" applyBorder="1" applyAlignment="1" applyProtection="1">
      <alignment vertical="top"/>
      <protection locked="0"/>
    </xf>
    <xf numFmtId="4" fontId="26" fillId="8" borderId="0" xfId="0" applyNumberFormat="1" applyFont="1" applyFill="1" applyBorder="1" applyProtection="1">
      <protection locked="0"/>
    </xf>
    <xf numFmtId="49" fontId="26" fillId="8" borderId="0" xfId="0" applyNumberFormat="1" applyFont="1" applyFill="1" applyBorder="1" applyProtection="1">
      <protection locked="0"/>
    </xf>
    <xf numFmtId="4" fontId="11" fillId="8" borderId="0" xfId="0" applyNumberFormat="1" applyFont="1" applyFill="1" applyBorder="1" applyAlignment="1" applyProtection="1">
      <alignment shrinkToFit="1"/>
      <protection locked="0"/>
    </xf>
    <xf numFmtId="4" fontId="11" fillId="8" borderId="0" xfId="0" applyNumberFormat="1" applyFont="1" applyFill="1" applyAlignment="1" applyProtection="1">
      <alignment shrinkToFit="1"/>
      <protection locked="0"/>
    </xf>
    <xf numFmtId="0" fontId="11" fillId="8" borderId="0" xfId="0" applyFont="1" applyFill="1" applyBorder="1" applyAlignment="1" applyProtection="1">
      <alignment shrinkToFit="1"/>
      <protection locked="0"/>
    </xf>
    <xf numFmtId="4" fontId="26" fillId="8" borderId="0" xfId="0" applyNumberFormat="1" applyFont="1" applyFill="1" applyBorder="1" applyAlignment="1" applyProtection="1">
      <alignment shrinkToFit="1"/>
      <protection locked="0"/>
    </xf>
    <xf numFmtId="0" fontId="29" fillId="8" borderId="0" xfId="0" applyFont="1" applyFill="1" applyBorder="1" applyAlignment="1" applyProtection="1">
      <alignment horizontal="right"/>
      <protection locked="0"/>
    </xf>
    <xf numFmtId="4" fontId="16" fillId="10" borderId="0" xfId="0" applyNumberFormat="1" applyFont="1" applyFill="1" applyBorder="1" applyAlignment="1" applyProtection="1">
      <alignment shrinkToFit="1"/>
    </xf>
    <xf numFmtId="2" fontId="29" fillId="8" borderId="0" xfId="0" applyNumberFormat="1" applyFont="1" applyFill="1" applyBorder="1" applyProtection="1">
      <protection locked="0"/>
    </xf>
    <xf numFmtId="4" fontId="26" fillId="11" borderId="0" xfId="0" applyNumberFormat="1" applyFont="1" applyFill="1" applyBorder="1" applyAlignment="1" applyProtection="1">
      <alignment shrinkToFit="1"/>
      <protection locked="0"/>
    </xf>
    <xf numFmtId="4" fontId="28" fillId="11" borderId="0" xfId="0" applyNumberFormat="1" applyFont="1" applyFill="1" applyBorder="1" applyAlignment="1" applyProtection="1">
      <alignment shrinkToFit="1"/>
      <protection locked="0"/>
    </xf>
    <xf numFmtId="2" fontId="26" fillId="8" borderId="0" xfId="0" applyNumberFormat="1" applyFont="1" applyFill="1" applyBorder="1" applyProtection="1"/>
    <xf numFmtId="4" fontId="30" fillId="8" borderId="0" xfId="0" applyNumberFormat="1" applyFont="1" applyFill="1" applyBorder="1" applyProtection="1">
      <protection locked="0"/>
    </xf>
    <xf numFmtId="4" fontId="24" fillId="10" borderId="0" xfId="0" applyNumberFormat="1" applyFont="1" applyFill="1" applyBorder="1" applyAlignment="1" applyProtection="1">
      <alignment shrinkToFit="1"/>
      <protection locked="0"/>
    </xf>
    <xf numFmtId="0" fontId="12" fillId="12" borderId="0" xfId="0" applyFont="1" applyFill="1" applyBorder="1" applyAlignment="1" applyProtection="1">
      <alignment shrinkToFit="1"/>
      <protection locked="0"/>
    </xf>
    <xf numFmtId="4" fontId="24" fillId="8" borderId="0" xfId="0" applyNumberFormat="1" applyFont="1" applyFill="1" applyBorder="1" applyProtection="1">
      <protection locked="0"/>
    </xf>
    <xf numFmtId="0" fontId="28" fillId="8" borderId="0" xfId="0" applyFont="1" applyFill="1" applyBorder="1" applyProtection="1">
      <protection locked="0"/>
    </xf>
    <xf numFmtId="4" fontId="11" fillId="8" borderId="0" xfId="0" applyNumberFormat="1" applyFont="1" applyFill="1" applyBorder="1" applyProtection="1"/>
    <xf numFmtId="4" fontId="25" fillId="8" borderId="0" xfId="0" applyNumberFormat="1" applyFont="1" applyFill="1" applyBorder="1" applyProtection="1">
      <protection locked="0"/>
    </xf>
    <xf numFmtId="4" fontId="28" fillId="16" borderId="0" xfId="0" applyNumberFormat="1" applyFont="1" applyFill="1" applyBorder="1" applyAlignment="1" applyProtection="1">
      <alignment shrinkToFit="1"/>
      <protection locked="0"/>
    </xf>
    <xf numFmtId="4" fontId="28" fillId="10" borderId="0" xfId="0" applyNumberFormat="1" applyFont="1" applyFill="1" applyBorder="1" applyAlignment="1" applyProtection="1">
      <alignment horizontal="right" shrinkToFit="1"/>
      <protection locked="0"/>
    </xf>
    <xf numFmtId="2" fontId="11" fillId="8" borderId="0" xfId="0" applyNumberFormat="1" applyFont="1" applyFill="1" applyBorder="1" applyProtection="1">
      <protection locked="0"/>
    </xf>
    <xf numFmtId="0" fontId="26" fillId="8" borderId="0" xfId="0" applyFont="1" applyFill="1" applyBorder="1" applyAlignment="1" applyProtection="1">
      <protection locked="0"/>
    </xf>
    <xf numFmtId="0" fontId="11" fillId="8" borderId="0" xfId="0" applyFont="1" applyFill="1" applyBorder="1" applyAlignment="1" applyProtection="1">
      <protection locked="0"/>
    </xf>
    <xf numFmtId="0" fontId="28" fillId="8" borderId="0" xfId="0" applyFont="1" applyFill="1" applyBorder="1" applyAlignment="1" applyProtection="1">
      <protection locked="0"/>
    </xf>
    <xf numFmtId="4" fontId="25" fillId="8" borderId="0" xfId="0" applyNumberFormat="1" applyFont="1" applyFill="1" applyBorder="1" applyAlignment="1" applyProtection="1">
      <protection locked="0"/>
    </xf>
    <xf numFmtId="49" fontId="11" fillId="8" borderId="0" xfId="0" applyNumberFormat="1" applyFont="1" applyFill="1" applyBorder="1" applyAlignment="1" applyProtection="1">
      <protection locked="0"/>
    </xf>
    <xf numFmtId="4" fontId="28" fillId="14" borderId="0" xfId="0" applyNumberFormat="1" applyFont="1" applyFill="1" applyBorder="1" applyAlignment="1" applyProtection="1">
      <alignment horizontal="right"/>
      <protection locked="0"/>
    </xf>
    <xf numFmtId="0" fontId="10" fillId="0" borderId="0" xfId="0" applyFont="1" applyFill="1" applyAlignment="1" applyProtection="1">
      <protection locked="0"/>
    </xf>
    <xf numFmtId="4" fontId="11" fillId="0" borderId="0" xfId="0" applyNumberFormat="1" applyFont="1" applyFill="1" applyBorder="1" applyProtection="1">
      <protection locked="0"/>
    </xf>
    <xf numFmtId="0" fontId="12" fillId="12" borderId="0" xfId="0" applyFont="1" applyFill="1" applyBorder="1" applyProtection="1">
      <protection locked="0"/>
    </xf>
    <xf numFmtId="0" fontId="28" fillId="12" borderId="0" xfId="0" applyFont="1" applyFill="1" applyAlignment="1" applyProtection="1">
      <alignment horizontal="right"/>
      <protection locked="0"/>
    </xf>
    <xf numFmtId="0" fontId="26" fillId="10" borderId="17" xfId="0" applyFont="1" applyFill="1" applyBorder="1" applyProtection="1">
      <protection locked="0"/>
    </xf>
    <xf numFmtId="0" fontId="11" fillId="10" borderId="96" xfId="0" applyFont="1" applyFill="1" applyBorder="1" applyProtection="1">
      <protection locked="0"/>
    </xf>
    <xf numFmtId="0" fontId="26" fillId="10" borderId="96" xfId="0" applyFont="1" applyFill="1" applyBorder="1" applyProtection="1">
      <protection locked="0"/>
    </xf>
    <xf numFmtId="49" fontId="11" fillId="10" borderId="42" xfId="0" applyNumberFormat="1" applyFont="1" applyFill="1" applyBorder="1" applyAlignment="1" applyProtection="1">
      <alignment horizontal="center" vertical="center"/>
      <protection locked="0"/>
    </xf>
    <xf numFmtId="0" fontId="11" fillId="10" borderId="94" xfId="0" applyFont="1" applyFill="1" applyBorder="1" applyProtection="1">
      <protection locked="0"/>
    </xf>
    <xf numFmtId="0" fontId="11" fillId="10" borderId="0" xfId="0" applyFont="1" applyFill="1" applyBorder="1" applyProtection="1">
      <protection locked="0"/>
    </xf>
    <xf numFmtId="0" fontId="11" fillId="10" borderId="20" xfId="0" applyFont="1" applyFill="1" applyBorder="1" applyAlignment="1" applyProtection="1">
      <alignment horizontal="center" vertical="center" wrapText="1"/>
      <protection locked="0"/>
    </xf>
    <xf numFmtId="49" fontId="11" fillId="10" borderId="34" xfId="0" applyNumberFormat="1" applyFont="1" applyFill="1" applyBorder="1" applyAlignment="1" applyProtection="1">
      <alignment horizontal="center" vertical="top"/>
      <protection locked="0"/>
    </xf>
    <xf numFmtId="0" fontId="11" fillId="8" borderId="22" xfId="0" applyFont="1" applyFill="1" applyBorder="1" applyProtection="1">
      <protection locked="0"/>
    </xf>
    <xf numFmtId="0" fontId="11" fillId="8" borderId="95" xfId="0" applyFont="1" applyFill="1" applyBorder="1" applyProtection="1">
      <protection locked="0"/>
    </xf>
    <xf numFmtId="4" fontId="11" fillId="0" borderId="103" xfId="0" applyNumberFormat="1" applyFont="1" applyFill="1" applyBorder="1" applyProtection="1"/>
    <xf numFmtId="4" fontId="11" fillId="0" borderId="24" xfId="0" applyNumberFormat="1" applyFont="1" applyFill="1" applyBorder="1" applyAlignment="1" applyProtection="1">
      <alignment horizontal="right"/>
    </xf>
    <xf numFmtId="4" fontId="11" fillId="0" borderId="23" xfId="0" applyNumberFormat="1" applyFont="1" applyFill="1" applyBorder="1" applyProtection="1"/>
    <xf numFmtId="4" fontId="11" fillId="0" borderId="24" xfId="0" applyNumberFormat="1" applyFont="1" applyFill="1" applyBorder="1" applyProtection="1"/>
    <xf numFmtId="4" fontId="11" fillId="0" borderId="95" xfId="0" applyNumberFormat="1" applyFont="1" applyFill="1" applyBorder="1" applyProtection="1"/>
    <xf numFmtId="0" fontId="11" fillId="8" borderId="25" xfId="0" applyFont="1" applyFill="1" applyBorder="1" applyProtection="1">
      <protection locked="0"/>
    </xf>
    <xf numFmtId="0" fontId="11" fillId="8" borderId="26" xfId="0" applyFont="1" applyFill="1" applyBorder="1" applyProtection="1">
      <protection locked="0"/>
    </xf>
    <xf numFmtId="0" fontId="11" fillId="8" borderId="8" xfId="0" applyFont="1" applyFill="1" applyBorder="1" applyProtection="1">
      <protection locked="0"/>
    </xf>
    <xf numFmtId="4" fontId="11" fillId="0" borderId="104" xfId="0" applyNumberFormat="1" applyFont="1" applyFill="1" applyBorder="1" applyProtection="1"/>
    <xf numFmtId="4" fontId="11" fillId="0" borderId="1" xfId="0" applyNumberFormat="1" applyFont="1" applyFill="1" applyBorder="1" applyAlignment="1" applyProtection="1">
      <alignment horizontal="right"/>
    </xf>
    <xf numFmtId="4" fontId="11" fillId="0" borderId="3" xfId="0" applyNumberFormat="1" applyFont="1" applyFill="1" applyBorder="1" applyProtection="1"/>
    <xf numFmtId="4" fontId="11" fillId="0" borderId="5" xfId="0" applyNumberFormat="1" applyFont="1" applyFill="1" applyBorder="1" applyProtection="1"/>
    <xf numFmtId="4" fontId="11" fillId="0" borderId="1" xfId="0" applyNumberFormat="1" applyFont="1" applyFill="1" applyBorder="1" applyProtection="1"/>
    <xf numFmtId="4" fontId="11" fillId="0" borderId="8" xfId="0" applyNumberFormat="1" applyFont="1" applyFill="1" applyBorder="1" applyProtection="1"/>
    <xf numFmtId="0" fontId="11" fillId="8" borderId="27" xfId="0" applyFont="1" applyFill="1" applyBorder="1" applyProtection="1">
      <protection locked="0"/>
    </xf>
    <xf numFmtId="0" fontId="11" fillId="8" borderId="89" xfId="0" applyFont="1" applyFill="1" applyBorder="1" applyProtection="1">
      <protection locked="0"/>
    </xf>
    <xf numFmtId="0" fontId="11" fillId="8" borderId="7" xfId="0" applyFont="1" applyFill="1" applyBorder="1" applyProtection="1">
      <protection locked="0"/>
    </xf>
    <xf numFmtId="4" fontId="11" fillId="0" borderId="105" xfId="0" applyNumberFormat="1" applyFont="1" applyFill="1" applyBorder="1" applyProtection="1"/>
    <xf numFmtId="4" fontId="11" fillId="0" borderId="20" xfId="0" applyNumberFormat="1" applyFont="1" applyFill="1" applyBorder="1" applyAlignment="1" applyProtection="1">
      <alignment horizontal="right"/>
    </xf>
    <xf numFmtId="4" fontId="11" fillId="0" borderId="11" xfId="0" applyNumberFormat="1" applyFont="1" applyFill="1" applyBorder="1" applyProtection="1"/>
    <xf numFmtId="4" fontId="11" fillId="0" borderId="7" xfId="0" applyNumberFormat="1" applyFont="1" applyFill="1" applyBorder="1" applyProtection="1"/>
    <xf numFmtId="0" fontId="11" fillId="8" borderId="36" xfId="0" applyFont="1" applyFill="1" applyBorder="1" applyProtection="1">
      <protection locked="0"/>
    </xf>
    <xf numFmtId="0" fontId="11" fillId="8" borderId="28" xfId="0" applyFont="1" applyFill="1" applyBorder="1" applyProtection="1">
      <protection locked="0"/>
    </xf>
    <xf numFmtId="0" fontId="11" fillId="8" borderId="98" xfId="0" applyFont="1" applyFill="1" applyBorder="1" applyProtection="1">
      <protection locked="0"/>
    </xf>
    <xf numFmtId="4" fontId="11" fillId="0" borderId="106" xfId="0" applyNumberFormat="1" applyFont="1" applyFill="1" applyBorder="1" applyProtection="1"/>
    <xf numFmtId="4" fontId="11" fillId="0" borderId="30" xfId="0" applyNumberFormat="1" applyFont="1" applyFill="1" applyBorder="1" applyAlignment="1" applyProtection="1">
      <alignment horizontal="right"/>
    </xf>
    <xf numFmtId="4" fontId="11" fillId="0" borderId="29" xfId="0" applyNumberFormat="1" applyFont="1" applyFill="1" applyBorder="1" applyProtection="1"/>
    <xf numFmtId="4" fontId="11" fillId="0" borderId="98" xfId="0" applyNumberFormat="1" applyFont="1" applyFill="1" applyBorder="1" applyProtection="1"/>
    <xf numFmtId="4" fontId="11" fillId="0" borderId="30" xfId="0" applyNumberFormat="1" applyFont="1" applyFill="1" applyBorder="1" applyProtection="1"/>
    <xf numFmtId="0" fontId="11" fillId="8" borderId="31" xfId="0" applyFont="1" applyFill="1" applyBorder="1" applyProtection="1">
      <protection locked="0"/>
    </xf>
    <xf numFmtId="0" fontId="26" fillId="10" borderId="18" xfId="0" applyFont="1" applyFill="1" applyBorder="1" applyProtection="1">
      <protection locked="0"/>
    </xf>
    <xf numFmtId="0" fontId="26" fillId="10" borderId="85" xfId="0" applyFont="1" applyFill="1" applyBorder="1" applyProtection="1">
      <protection locked="0"/>
    </xf>
    <xf numFmtId="4" fontId="26" fillId="10" borderId="107" xfId="0" applyNumberFormat="1" applyFont="1" applyFill="1" applyBorder="1" applyProtection="1"/>
    <xf numFmtId="4" fontId="26" fillId="10" borderId="34" xfId="0" applyNumberFormat="1" applyFont="1" applyFill="1" applyBorder="1" applyProtection="1"/>
    <xf numFmtId="4" fontId="26" fillId="10" borderId="85" xfId="0" applyNumberFormat="1" applyFont="1" applyFill="1" applyBorder="1" applyProtection="1"/>
    <xf numFmtId="0" fontId="26" fillId="0" borderId="84" xfId="0" applyFont="1" applyFill="1" applyBorder="1" applyProtection="1">
      <protection locked="0"/>
    </xf>
    <xf numFmtId="0" fontId="11" fillId="8" borderId="94" xfId="0" applyFont="1" applyFill="1" applyBorder="1" applyProtection="1">
      <protection locked="0"/>
    </xf>
    <xf numFmtId="0" fontId="26" fillId="8" borderId="17" xfId="0" applyFont="1" applyFill="1" applyBorder="1" applyProtection="1">
      <protection locked="0"/>
    </xf>
    <xf numFmtId="0" fontId="26" fillId="8" borderId="96" xfId="0" applyFont="1" applyFill="1" applyBorder="1" applyProtection="1">
      <protection locked="0"/>
    </xf>
    <xf numFmtId="0" fontId="26" fillId="8" borderId="108" xfId="0" applyFont="1" applyFill="1" applyBorder="1" applyProtection="1">
      <protection locked="0"/>
    </xf>
    <xf numFmtId="0" fontId="26" fillId="8" borderId="109" xfId="0" applyFont="1" applyFill="1" applyBorder="1" applyProtection="1">
      <protection locked="0"/>
    </xf>
    <xf numFmtId="0" fontId="11" fillId="10" borderId="110" xfId="0" applyFont="1" applyFill="1" applyBorder="1" applyAlignment="1" applyProtection="1">
      <alignment horizontal="center"/>
      <protection locked="0"/>
    </xf>
    <xf numFmtId="0" fontId="11" fillId="10" borderId="111" xfId="0" applyFont="1" applyFill="1" applyBorder="1" applyAlignment="1" applyProtection="1">
      <alignment horizontal="center"/>
      <protection locked="0"/>
    </xf>
    <xf numFmtId="0" fontId="28" fillId="8" borderId="112" xfId="0" applyFont="1" applyFill="1" applyBorder="1" applyAlignment="1" applyProtection="1">
      <alignment horizontal="center" shrinkToFit="1"/>
      <protection locked="0"/>
    </xf>
    <xf numFmtId="4" fontId="11" fillId="8" borderId="21" xfId="0" applyNumberFormat="1" applyFont="1" applyFill="1" applyBorder="1" applyAlignment="1" applyProtection="1">
      <alignment shrinkToFit="1"/>
      <protection locked="0"/>
    </xf>
    <xf numFmtId="4" fontId="11" fillId="8" borderId="0" xfId="0" applyNumberFormat="1" applyFont="1" applyFill="1" applyBorder="1" applyAlignment="1" applyProtection="1">
      <protection locked="0"/>
    </xf>
    <xf numFmtId="4" fontId="11" fillId="8" borderId="113" xfId="0" applyNumberFormat="1" applyFont="1" applyFill="1" applyBorder="1" applyAlignment="1" applyProtection="1">
      <protection locked="0"/>
    </xf>
    <xf numFmtId="4" fontId="11" fillId="8" borderId="4" xfId="0" applyNumberFormat="1" applyFont="1" applyFill="1" applyBorder="1" applyAlignment="1" applyProtection="1">
      <protection locked="0"/>
    </xf>
    <xf numFmtId="0" fontId="31" fillId="8" borderId="26" xfId="0" applyFont="1" applyFill="1" applyBorder="1" applyProtection="1">
      <protection locked="0"/>
    </xf>
    <xf numFmtId="0" fontId="26" fillId="8" borderId="8" xfId="0" applyFont="1" applyFill="1" applyBorder="1" applyProtection="1">
      <protection locked="0"/>
    </xf>
    <xf numFmtId="14" fontId="28" fillId="8" borderId="114" xfId="0" applyNumberFormat="1" applyFont="1" applyFill="1" applyBorder="1" applyAlignment="1" applyProtection="1">
      <alignment horizontal="center" shrinkToFit="1"/>
      <protection locked="0"/>
    </xf>
    <xf numFmtId="4" fontId="11" fillId="8" borderId="8" xfId="0" applyNumberFormat="1" applyFont="1" applyFill="1" applyBorder="1" applyAlignment="1" applyProtection="1">
      <alignment shrinkToFit="1"/>
      <protection locked="0"/>
    </xf>
    <xf numFmtId="4" fontId="11" fillId="8" borderId="1" xfId="0" applyNumberFormat="1" applyFont="1" applyFill="1" applyBorder="1" applyAlignment="1" applyProtection="1">
      <alignment shrinkToFit="1"/>
      <protection locked="0"/>
    </xf>
    <xf numFmtId="4" fontId="11" fillId="8" borderId="115" xfId="0" applyNumberFormat="1" applyFont="1" applyFill="1" applyBorder="1" applyAlignment="1" applyProtection="1">
      <alignment shrinkToFit="1"/>
      <protection locked="0"/>
    </xf>
    <xf numFmtId="2" fontId="11" fillId="8" borderId="2" xfId="0" applyNumberFormat="1" applyFont="1" applyFill="1" applyBorder="1" applyProtection="1">
      <protection locked="0"/>
    </xf>
    <xf numFmtId="0" fontId="28" fillId="8" borderId="114" xfId="0" applyFont="1" applyFill="1" applyBorder="1" applyAlignment="1" applyProtection="1">
      <alignment horizontal="center" shrinkToFit="1"/>
      <protection locked="0"/>
    </xf>
    <xf numFmtId="0" fontId="29" fillId="10" borderId="116" xfId="0" applyFont="1" applyFill="1" applyBorder="1" applyProtection="1">
      <protection locked="0"/>
    </xf>
    <xf numFmtId="0" fontId="26" fillId="10" borderId="117" xfId="0" applyFont="1" applyFill="1" applyBorder="1" applyProtection="1">
      <protection locked="0"/>
    </xf>
    <xf numFmtId="0" fontId="26" fillId="10" borderId="118" xfId="0" applyFont="1" applyFill="1" applyBorder="1" applyAlignment="1" applyProtection="1">
      <alignment shrinkToFit="1"/>
      <protection locked="0"/>
    </xf>
    <xf numFmtId="4" fontId="11" fillId="10" borderId="119" xfId="0" applyNumberFormat="1" applyFont="1" applyFill="1" applyBorder="1" applyAlignment="1" applyProtection="1">
      <alignment shrinkToFit="1"/>
    </xf>
    <xf numFmtId="4" fontId="11" fillId="10" borderId="120" xfId="0" applyNumberFormat="1" applyFont="1" applyFill="1" applyBorder="1" applyAlignment="1" applyProtection="1">
      <alignment shrinkToFit="1"/>
    </xf>
    <xf numFmtId="4" fontId="11" fillId="10" borderId="121" xfId="0" applyNumberFormat="1" applyFont="1" applyFill="1" applyBorder="1" applyAlignment="1" applyProtection="1">
      <alignment shrinkToFit="1"/>
    </xf>
    <xf numFmtId="4" fontId="11" fillId="10" borderId="122" xfId="0" applyNumberFormat="1" applyFont="1" applyFill="1" applyBorder="1" applyAlignment="1" applyProtection="1">
      <alignment shrinkToFit="1"/>
    </xf>
    <xf numFmtId="0" fontId="31" fillId="10" borderId="123" xfId="0" applyFont="1" applyFill="1" applyBorder="1" applyProtection="1">
      <protection locked="0"/>
    </xf>
    <xf numFmtId="0" fontId="26" fillId="10" borderId="124" xfId="0" applyFont="1" applyFill="1" applyBorder="1" applyProtection="1">
      <protection locked="0"/>
    </xf>
    <xf numFmtId="4" fontId="11" fillId="0" borderId="125" xfId="0" applyNumberFormat="1" applyFont="1" applyFill="1" applyBorder="1" applyProtection="1">
      <protection locked="0"/>
    </xf>
    <xf numFmtId="4" fontId="11" fillId="0" borderId="24" xfId="0" applyNumberFormat="1" applyFont="1" applyFill="1" applyBorder="1" applyProtection="1">
      <protection locked="0"/>
    </xf>
    <xf numFmtId="4" fontId="11" fillId="0" borderId="39" xfId="0" applyNumberFormat="1" applyFont="1" applyFill="1" applyBorder="1" applyProtection="1">
      <protection locked="0"/>
    </xf>
    <xf numFmtId="0" fontId="11" fillId="0" borderId="39" xfId="0" applyFont="1" applyFill="1" applyBorder="1" applyProtection="1">
      <protection locked="0"/>
    </xf>
    <xf numFmtId="0" fontId="31" fillId="10" borderId="18" xfId="0" applyFont="1" applyFill="1" applyBorder="1" applyProtection="1">
      <protection locked="0"/>
    </xf>
    <xf numFmtId="4" fontId="11" fillId="10" borderId="126" xfId="0" applyNumberFormat="1" applyFont="1" applyFill="1" applyBorder="1" applyProtection="1"/>
    <xf numFmtId="4" fontId="11" fillId="10" borderId="30" xfId="0" applyNumberFormat="1" applyFont="1" applyFill="1" applyBorder="1" applyProtection="1"/>
    <xf numFmtId="4" fontId="11" fillId="10" borderId="127" xfId="0" applyNumberFormat="1" applyFont="1" applyFill="1" applyBorder="1" applyProtection="1"/>
    <xf numFmtId="4" fontId="11" fillId="10" borderId="41" xfId="0" applyNumberFormat="1" applyFont="1" applyFill="1" applyBorder="1" applyProtection="1"/>
    <xf numFmtId="0" fontId="31" fillId="8" borderId="0" xfId="0" applyFont="1" applyFill="1" applyBorder="1" applyProtection="1">
      <protection locked="0"/>
    </xf>
    <xf numFmtId="0" fontId="11" fillId="12" borderId="0" xfId="0" applyFont="1" applyFill="1" applyBorder="1" applyProtection="1">
      <protection locked="0"/>
    </xf>
    <xf numFmtId="0" fontId="12" fillId="10" borderId="83" xfId="0" applyFont="1" applyFill="1" applyBorder="1" applyAlignment="1" applyProtection="1">
      <alignment horizontal="center"/>
      <protection locked="0"/>
    </xf>
    <xf numFmtId="1" fontId="11" fillId="8" borderId="23" xfId="0" applyNumberFormat="1" applyFont="1" applyFill="1" applyBorder="1" applyAlignment="1" applyProtection="1">
      <alignment horizontal="center"/>
      <protection locked="0"/>
    </xf>
    <xf numFmtId="0" fontId="11" fillId="8" borderId="8" xfId="0" applyFont="1" applyFill="1" applyBorder="1" applyAlignment="1" applyProtection="1">
      <alignment horizontal="center"/>
      <protection locked="0"/>
    </xf>
    <xf numFmtId="0" fontId="11" fillId="8" borderId="38" xfId="0" applyFont="1" applyFill="1" applyBorder="1" applyAlignment="1" applyProtection="1">
      <alignment horizontal="center"/>
      <protection locked="0"/>
    </xf>
    <xf numFmtId="0" fontId="26" fillId="10" borderId="128" xfId="0" applyFont="1" applyFill="1" applyBorder="1" applyProtection="1">
      <protection locked="0"/>
    </xf>
    <xf numFmtId="0" fontId="12" fillId="10" borderId="129" xfId="0" applyFont="1" applyFill="1" applyBorder="1" applyProtection="1">
      <protection locked="0"/>
    </xf>
    <xf numFmtId="0" fontId="12" fillId="10" borderId="130" xfId="0" applyFont="1" applyFill="1" applyBorder="1" applyProtection="1">
      <protection locked="0"/>
    </xf>
    <xf numFmtId="0" fontId="12" fillId="10" borderId="131" xfId="0" applyFont="1" applyFill="1" applyBorder="1" applyProtection="1">
      <protection locked="0"/>
    </xf>
    <xf numFmtId="0" fontId="12" fillId="10" borderId="32" xfId="0" applyFont="1" applyFill="1" applyBorder="1" applyProtection="1">
      <protection locked="0"/>
    </xf>
    <xf numFmtId="0" fontId="12" fillId="10" borderId="99" xfId="0" applyFont="1" applyFill="1" applyBorder="1" applyProtection="1">
      <protection locked="0"/>
    </xf>
    <xf numFmtId="49" fontId="11" fillId="8" borderId="15" xfId="0" applyNumberFormat="1" applyFont="1" applyFill="1" applyBorder="1" applyAlignment="1" applyProtection="1">
      <alignment horizontal="center"/>
      <protection locked="0"/>
    </xf>
    <xf numFmtId="49" fontId="11" fillId="8" borderId="38" xfId="0" applyNumberFormat="1" applyFont="1" applyFill="1" applyBorder="1" applyAlignment="1" applyProtection="1">
      <alignment horizontal="center"/>
      <protection locked="0"/>
    </xf>
    <xf numFmtId="49" fontId="11" fillId="8" borderId="9" xfId="0" applyNumberFormat="1" applyFont="1" applyFill="1" applyBorder="1" applyAlignment="1" applyProtection="1">
      <alignment horizontal="center"/>
      <protection locked="0"/>
    </xf>
    <xf numFmtId="0" fontId="12" fillId="8" borderId="85" xfId="0" applyFont="1" applyFill="1" applyBorder="1" applyAlignment="1" applyProtection="1">
      <alignment shrinkToFit="1"/>
      <protection locked="0"/>
    </xf>
    <xf numFmtId="0" fontId="16" fillId="0" borderId="0" xfId="0" applyFont="1" applyBorder="1" applyAlignment="1" applyProtection="1">
      <protection locked="0"/>
    </xf>
    <xf numFmtId="0" fontId="14" fillId="0" borderId="0" xfId="0" applyFont="1" applyBorder="1" applyAlignment="1" applyProtection="1">
      <alignment shrinkToFit="1"/>
      <protection locked="0"/>
    </xf>
    <xf numFmtId="0" fontId="10" fillId="0" borderId="0" xfId="0" applyFont="1" applyBorder="1" applyAlignment="1" applyProtection="1">
      <alignment shrinkToFit="1"/>
      <protection locked="0"/>
    </xf>
    <xf numFmtId="49" fontId="11" fillId="8" borderId="85" xfId="0" applyNumberFormat="1" applyFont="1" applyFill="1" applyBorder="1" applyAlignment="1" applyProtection="1">
      <alignment horizontal="center"/>
      <protection locked="0"/>
    </xf>
    <xf numFmtId="4" fontId="11" fillId="8" borderId="85" xfId="0" applyNumberFormat="1" applyFont="1" applyFill="1" applyBorder="1" applyAlignment="1" applyProtection="1">
      <alignment horizontal="center"/>
      <protection locked="0"/>
    </xf>
    <xf numFmtId="4" fontId="11" fillId="8" borderId="0" xfId="0" applyNumberFormat="1" applyFont="1" applyFill="1" applyBorder="1" applyAlignment="1" applyProtection="1">
      <alignment horizontal="center"/>
      <protection locked="0"/>
    </xf>
    <xf numFmtId="49" fontId="11" fillId="8" borderId="40" xfId="0" applyNumberFormat="1" applyFont="1" applyFill="1" applyBorder="1" applyAlignment="1" applyProtection="1">
      <alignment horizontal="center"/>
      <protection locked="0"/>
    </xf>
    <xf numFmtId="49" fontId="11" fillId="8" borderId="133" xfId="0" applyNumberFormat="1" applyFont="1" applyFill="1" applyBorder="1" applyAlignment="1" applyProtection="1">
      <alignment horizontal="center"/>
      <protection locked="0"/>
    </xf>
    <xf numFmtId="0" fontId="12" fillId="10" borderId="99" xfId="0" applyFont="1" applyFill="1" applyBorder="1" applyAlignment="1" applyProtection="1">
      <alignment horizontal="center"/>
      <protection locked="0"/>
    </xf>
    <xf numFmtId="0" fontId="11" fillId="8" borderId="95"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3" fontId="11" fillId="8" borderId="134" xfId="0" applyNumberFormat="1" applyFont="1" applyFill="1" applyBorder="1" applyAlignment="1" applyProtection="1">
      <alignment horizontal="center"/>
      <protection locked="0"/>
    </xf>
    <xf numFmtId="0" fontId="12" fillId="10" borderId="132" xfId="0" applyFont="1" applyFill="1" applyBorder="1" applyProtection="1">
      <protection locked="0"/>
    </xf>
    <xf numFmtId="0" fontId="12" fillId="10" borderId="6" xfId="0" applyFont="1" applyFill="1" applyBorder="1" applyProtection="1">
      <protection locked="0"/>
    </xf>
    <xf numFmtId="4" fontId="11" fillId="10" borderId="6" xfId="0" applyNumberFormat="1" applyFont="1" applyFill="1" applyBorder="1" applyProtection="1">
      <protection locked="0"/>
    </xf>
    <xf numFmtId="0" fontId="31" fillId="10" borderId="2" xfId="0" applyFont="1" applyFill="1" applyBorder="1" applyProtection="1">
      <protection locked="0"/>
    </xf>
    <xf numFmtId="4" fontId="11" fillId="10" borderId="8" xfId="0" applyNumberFormat="1" applyFont="1" applyFill="1" applyBorder="1" applyProtection="1">
      <protection locked="0"/>
    </xf>
    <xf numFmtId="0" fontId="12" fillId="10" borderId="1" xfId="0" applyFont="1" applyFill="1" applyBorder="1" applyProtection="1">
      <protection locked="0"/>
    </xf>
    <xf numFmtId="4" fontId="11" fillId="10" borderId="1" xfId="0" applyNumberFormat="1" applyFont="1" applyFill="1" applyBorder="1" applyProtection="1">
      <protection locked="0"/>
    </xf>
    <xf numFmtId="0" fontId="11" fillId="6" borderId="2" xfId="0" applyFont="1" applyFill="1" applyBorder="1" applyProtection="1">
      <protection locked="0"/>
    </xf>
    <xf numFmtId="4" fontId="11" fillId="6" borderId="3" xfId="0" applyNumberFormat="1" applyFont="1" applyFill="1" applyBorder="1" applyProtection="1">
      <protection locked="0"/>
    </xf>
    <xf numFmtId="4" fontId="12" fillId="10" borderId="1" xfId="0" applyNumberFormat="1" applyFont="1" applyFill="1" applyBorder="1" applyProtection="1">
      <protection locked="0"/>
    </xf>
    <xf numFmtId="0" fontId="11" fillId="15" borderId="0" xfId="0" applyFont="1" applyFill="1" applyProtection="1">
      <protection locked="0"/>
    </xf>
    <xf numFmtId="14" fontId="11" fillId="8" borderId="0" xfId="0" applyNumberFormat="1" applyFont="1" applyFill="1" applyProtection="1">
      <protection locked="0"/>
    </xf>
    <xf numFmtId="4" fontId="25" fillId="8" borderId="0" xfId="0" applyNumberFormat="1" applyFont="1" applyFill="1" applyBorder="1" applyProtection="1"/>
    <xf numFmtId="4" fontId="12" fillId="8" borderId="0" xfId="0" applyNumberFormat="1" applyFont="1" applyFill="1" applyBorder="1" applyProtection="1">
      <protection locked="0"/>
    </xf>
    <xf numFmtId="0" fontId="11" fillId="8" borderId="0" xfId="0" applyFont="1" applyFill="1" applyAlignment="1" applyProtection="1">
      <alignment vertical="center"/>
      <protection locked="0"/>
    </xf>
    <xf numFmtId="4" fontId="11" fillId="8" borderId="0" xfId="0" applyNumberFormat="1" applyFont="1" applyFill="1" applyProtection="1">
      <protection locked="0"/>
    </xf>
    <xf numFmtId="0" fontId="32" fillId="9" borderId="0" xfId="0" applyFont="1" applyFill="1" applyBorder="1" applyAlignment="1"/>
    <xf numFmtId="0" fontId="33" fillId="9" borderId="0" xfId="0" applyFont="1" applyFill="1" applyBorder="1" applyAlignment="1"/>
    <xf numFmtId="0" fontId="34" fillId="9" borderId="0" xfId="0" applyFont="1" applyFill="1" applyBorder="1" applyAlignment="1"/>
    <xf numFmtId="0" fontId="34" fillId="9" borderId="0" xfId="0" applyFont="1" applyFill="1" applyBorder="1" applyAlignment="1">
      <alignment horizontal="right"/>
    </xf>
    <xf numFmtId="0" fontId="38" fillId="9" borderId="0" xfId="0" applyFont="1" applyFill="1" applyBorder="1" applyAlignment="1"/>
    <xf numFmtId="0" fontId="34" fillId="9" borderId="0" xfId="0" applyFont="1" applyFill="1" applyBorder="1" applyAlignment="1">
      <alignment shrinkToFit="1"/>
    </xf>
    <xf numFmtId="0" fontId="34" fillId="9" borderId="0" xfId="0" applyFont="1" applyFill="1" applyBorder="1" applyAlignment="1">
      <alignment horizontal="center"/>
    </xf>
    <xf numFmtId="0" fontId="38" fillId="9" borderId="0" xfId="0" applyFont="1" applyFill="1" applyBorder="1" applyAlignment="1">
      <alignment horizontal="center"/>
    </xf>
    <xf numFmtId="0" fontId="39" fillId="9" borderId="0" xfId="0" applyFont="1" applyFill="1" applyBorder="1" applyAlignment="1"/>
    <xf numFmtId="0" fontId="34" fillId="9" borderId="0" xfId="0" applyFont="1" applyFill="1" applyBorder="1" applyAlignment="1">
      <alignment horizontal="right" vertical="center"/>
    </xf>
    <xf numFmtId="0" fontId="37" fillId="9" borderId="0" xfId="0" applyFont="1" applyFill="1" applyBorder="1" applyAlignment="1"/>
    <xf numFmtId="4" fontId="39" fillId="18" borderId="0" xfId="0" applyNumberFormat="1" applyFont="1" applyFill="1" applyBorder="1" applyAlignment="1">
      <alignment shrinkToFit="1"/>
    </xf>
    <xf numFmtId="4" fontId="40" fillId="18" borderId="0" xfId="0" applyNumberFormat="1" applyFont="1" applyFill="1" applyBorder="1" applyAlignment="1">
      <alignment shrinkToFit="1"/>
    </xf>
    <xf numFmtId="4" fontId="34" fillId="9" borderId="0" xfId="0" applyNumberFormat="1" applyFont="1" applyFill="1" applyBorder="1" applyAlignment="1">
      <alignment shrinkToFit="1"/>
    </xf>
    <xf numFmtId="4" fontId="34" fillId="9" borderId="0" xfId="0" applyNumberFormat="1" applyFont="1" applyFill="1" applyBorder="1" applyAlignment="1"/>
    <xf numFmtId="0" fontId="37" fillId="9" borderId="0" xfId="0" applyFont="1" applyFill="1" applyBorder="1" applyAlignment="1">
      <alignment horizontal="left"/>
    </xf>
    <xf numFmtId="0" fontId="34" fillId="9" borderId="0" xfId="0" applyFont="1" applyFill="1" applyBorder="1" applyAlignment="1">
      <alignment vertical="top"/>
    </xf>
    <xf numFmtId="4" fontId="39" fillId="9" borderId="0" xfId="0" applyNumberFormat="1" applyFont="1" applyFill="1" applyBorder="1" applyAlignment="1"/>
    <xf numFmtId="49" fontId="39" fillId="9" borderId="0" xfId="0" applyNumberFormat="1" applyFont="1" applyFill="1" applyBorder="1" applyAlignment="1"/>
    <xf numFmtId="4" fontId="39" fillId="9" borderId="0" xfId="0" applyNumberFormat="1" applyFont="1" applyFill="1" applyBorder="1" applyAlignment="1">
      <alignment shrinkToFit="1"/>
    </xf>
    <xf numFmtId="0" fontId="41" fillId="9" borderId="0" xfId="0" applyFont="1" applyFill="1" applyBorder="1" applyAlignment="1">
      <alignment horizontal="right"/>
    </xf>
    <xf numFmtId="4" fontId="42" fillId="18" borderId="0" xfId="0" applyNumberFormat="1" applyFont="1" applyFill="1" applyBorder="1" applyAlignment="1">
      <alignment shrinkToFit="1"/>
    </xf>
    <xf numFmtId="2" fontId="41" fillId="9" borderId="0" xfId="0" applyNumberFormat="1" applyFont="1" applyFill="1" applyBorder="1" applyAlignment="1"/>
    <xf numFmtId="4" fontId="39" fillId="7" borderId="0" xfId="0" applyNumberFormat="1" applyFont="1" applyFill="1" applyBorder="1" applyAlignment="1">
      <alignment shrinkToFit="1"/>
    </xf>
    <xf numFmtId="4" fontId="40" fillId="7" borderId="0" xfId="0" applyNumberFormat="1" applyFont="1" applyFill="1" applyBorder="1" applyAlignment="1">
      <alignment shrinkToFit="1"/>
    </xf>
    <xf numFmtId="2" fontId="39" fillId="9" borderId="0" xfId="0" applyNumberFormat="1" applyFont="1" applyFill="1" applyBorder="1" applyAlignment="1"/>
    <xf numFmtId="4" fontId="43" fillId="9" borderId="0" xfId="0" applyNumberFormat="1" applyFont="1" applyFill="1" applyBorder="1" applyAlignment="1"/>
    <xf numFmtId="4" fontId="33" fillId="18" borderId="0" xfId="0" applyNumberFormat="1" applyFont="1" applyFill="1" applyBorder="1" applyAlignment="1">
      <alignment shrinkToFit="1"/>
    </xf>
    <xf numFmtId="0" fontId="38" fillId="17" borderId="0" xfId="0" applyFont="1" applyFill="1" applyBorder="1" applyAlignment="1">
      <alignment shrinkToFit="1"/>
    </xf>
    <xf numFmtId="4" fontId="33" fillId="9" borderId="0" xfId="0" applyNumberFormat="1" applyFont="1" applyFill="1" applyBorder="1" applyAlignment="1"/>
    <xf numFmtId="0" fontId="40" fillId="9" borderId="0" xfId="0" applyFont="1" applyFill="1" applyBorder="1" applyAlignment="1"/>
    <xf numFmtId="4" fontId="35" fillId="9" borderId="0" xfId="0" applyNumberFormat="1" applyFont="1" applyFill="1" applyBorder="1" applyAlignment="1"/>
    <xf numFmtId="4" fontId="40" fillId="19" borderId="0" xfId="0" applyNumberFormat="1" applyFont="1" applyFill="1" applyBorder="1" applyAlignment="1">
      <alignment shrinkToFit="1"/>
    </xf>
    <xf numFmtId="4" fontId="40" fillId="18" borderId="0" xfId="0" applyNumberFormat="1" applyFont="1" applyFill="1" applyBorder="1" applyAlignment="1">
      <alignment horizontal="right" shrinkToFit="1"/>
    </xf>
    <xf numFmtId="2" fontId="34" fillId="9" borderId="0" xfId="0" applyNumberFormat="1" applyFont="1" applyFill="1" applyBorder="1" applyAlignment="1"/>
    <xf numFmtId="49" fontId="34" fillId="9" borderId="0" xfId="0" applyNumberFormat="1" applyFont="1" applyFill="1" applyBorder="1" applyAlignment="1"/>
    <xf numFmtId="4" fontId="40" fillId="20" borderId="0" xfId="0" applyNumberFormat="1" applyFont="1" applyFill="1" applyBorder="1" applyAlignment="1">
      <alignment horizontal="right"/>
    </xf>
    <xf numFmtId="4" fontId="34" fillId="0" borderId="0" xfId="0" applyNumberFormat="1" applyFont="1" applyAlignment="1"/>
    <xf numFmtId="0" fontId="38" fillId="17" borderId="0" xfId="0" applyFont="1" applyFill="1" applyBorder="1" applyAlignment="1"/>
    <xf numFmtId="0" fontId="40" fillId="17" borderId="0" xfId="0" applyFont="1" applyFill="1" applyBorder="1" applyAlignment="1">
      <alignment horizontal="right"/>
    </xf>
    <xf numFmtId="0" fontId="39" fillId="18" borderId="55" xfId="0" applyFont="1" applyFill="1" applyBorder="1" applyAlignment="1"/>
    <xf numFmtId="0" fontId="34" fillId="18" borderId="155" xfId="0" applyFont="1" applyFill="1" applyBorder="1" applyAlignment="1"/>
    <xf numFmtId="0" fontId="39" fillId="18" borderId="155" xfId="0" applyFont="1" applyFill="1" applyBorder="1" applyAlignment="1"/>
    <xf numFmtId="49" fontId="34" fillId="18" borderId="157" xfId="0" applyNumberFormat="1" applyFont="1" applyFill="1" applyBorder="1" applyAlignment="1">
      <alignment horizontal="center" vertical="center"/>
    </xf>
    <xf numFmtId="0" fontId="34" fillId="18" borderId="59" xfId="0" applyFont="1" applyFill="1" applyBorder="1" applyAlignment="1"/>
    <xf numFmtId="0" fontId="34" fillId="18" borderId="0" xfId="0" applyFont="1" applyFill="1" applyBorder="1" applyAlignment="1"/>
    <xf numFmtId="0" fontId="34" fillId="18" borderId="45" xfId="0" applyFont="1" applyFill="1" applyBorder="1" applyAlignment="1">
      <alignment horizontal="center" vertical="center" wrapText="1"/>
    </xf>
    <xf numFmtId="49" fontId="34" fillId="18" borderId="160" xfId="0" applyNumberFormat="1" applyFont="1" applyFill="1" applyBorder="1" applyAlignment="1">
      <alignment horizontal="center" vertical="top"/>
    </xf>
    <xf numFmtId="0" fontId="34" fillId="9" borderId="57" xfId="0" applyFont="1" applyFill="1" applyBorder="1" applyAlignment="1"/>
    <xf numFmtId="4" fontId="34" fillId="0" borderId="161" xfId="0" applyNumberFormat="1" applyFont="1" applyBorder="1" applyAlignment="1"/>
    <xf numFmtId="4" fontId="34" fillId="0" borderId="67" xfId="0" applyNumberFormat="1" applyFont="1" applyBorder="1" applyAlignment="1">
      <alignment horizontal="right"/>
    </xf>
    <xf numFmtId="4" fontId="34" fillId="0" borderId="65" xfId="0" applyNumberFormat="1" applyFont="1" applyBorder="1" applyAlignment="1"/>
    <xf numFmtId="4" fontId="34" fillId="0" borderId="67" xfId="0" applyNumberFormat="1" applyFont="1" applyBorder="1" applyAlignment="1"/>
    <xf numFmtId="4" fontId="34" fillId="0" borderId="57" xfId="0" applyNumberFormat="1" applyFont="1" applyBorder="1" applyAlignment="1"/>
    <xf numFmtId="0" fontId="34" fillId="9" borderId="68" xfId="0" applyFont="1" applyFill="1" applyBorder="1" applyAlignment="1"/>
    <xf numFmtId="0" fontId="34" fillId="9" borderId="49" xfId="0" applyFont="1" applyFill="1" applyBorder="1" applyAlignment="1"/>
    <xf numFmtId="4" fontId="34" fillId="0" borderId="162" xfId="0" applyNumberFormat="1" applyFont="1" applyBorder="1" applyAlignment="1"/>
    <xf numFmtId="4" fontId="34" fillId="0" borderId="47" xfId="0" applyNumberFormat="1" applyFont="1" applyBorder="1" applyAlignment="1">
      <alignment horizontal="right"/>
    </xf>
    <xf numFmtId="4" fontId="34" fillId="0" borderId="50" xfId="0" applyNumberFormat="1" applyFont="1" applyBorder="1" applyAlignment="1"/>
    <xf numFmtId="4" fontId="34" fillId="0" borderId="80" xfId="0" applyNumberFormat="1" applyFont="1" applyBorder="1" applyAlignment="1"/>
    <xf numFmtId="4" fontId="34" fillId="0" borderId="47" xfId="0" applyNumberFormat="1" applyFont="1" applyBorder="1" applyAlignment="1"/>
    <xf numFmtId="4" fontId="34" fillId="0" borderId="49" xfId="0" applyNumberFormat="1" applyFont="1" applyBorder="1" applyAlignment="1"/>
    <xf numFmtId="0" fontId="34" fillId="9" borderId="71" xfId="0" applyFont="1" applyFill="1" applyBorder="1" applyAlignment="1"/>
    <xf numFmtId="0" fontId="34" fillId="9" borderId="77" xfId="0" applyFont="1" applyFill="1" applyBorder="1" applyAlignment="1"/>
    <xf numFmtId="4" fontId="34" fillId="0" borderId="164" xfId="0" applyNumberFormat="1" applyFont="1" applyBorder="1" applyAlignment="1"/>
    <xf numFmtId="4" fontId="34" fillId="0" borderId="45" xfId="0" applyNumberFormat="1" applyFont="1" applyBorder="1" applyAlignment="1">
      <alignment horizontal="right"/>
    </xf>
    <xf numFmtId="4" fontId="34" fillId="0" borderId="78" xfId="0" applyNumberFormat="1" applyFont="1" applyBorder="1" applyAlignment="1"/>
    <xf numFmtId="4" fontId="34" fillId="0" borderId="77" xfId="0" applyNumberFormat="1" applyFont="1" applyBorder="1" applyAlignment="1"/>
    <xf numFmtId="0" fontId="34" fillId="9" borderId="61" xfId="0" applyFont="1" applyFill="1" applyBorder="1" applyAlignment="1"/>
    <xf numFmtId="0" fontId="34" fillId="9" borderId="72" xfId="0" applyFont="1" applyFill="1" applyBorder="1" applyAlignment="1"/>
    <xf numFmtId="0" fontId="34" fillId="9" borderId="165" xfId="0" applyFont="1" applyFill="1" applyBorder="1" applyAlignment="1"/>
    <xf numFmtId="4" fontId="34" fillId="0" borderId="166" xfId="0" applyNumberFormat="1" applyFont="1" applyBorder="1" applyAlignment="1"/>
    <xf numFmtId="4" fontId="34" fillId="0" borderId="63" xfId="0" applyNumberFormat="1" applyFont="1" applyBorder="1" applyAlignment="1">
      <alignment horizontal="right"/>
    </xf>
    <xf numFmtId="4" fontId="34" fillId="0" borderId="73" xfId="0" applyNumberFormat="1" applyFont="1" applyBorder="1" applyAlignment="1"/>
    <xf numFmtId="4" fontId="34" fillId="0" borderId="165" xfId="0" applyNumberFormat="1" applyFont="1" applyBorder="1" applyAlignment="1"/>
    <xf numFmtId="4" fontId="34" fillId="0" borderId="63" xfId="0" applyNumberFormat="1" applyFont="1" applyBorder="1" applyAlignment="1"/>
    <xf numFmtId="0" fontId="34" fillId="9" borderId="75" xfId="0" applyFont="1" applyFill="1" applyBorder="1" applyAlignment="1"/>
    <xf numFmtId="0" fontId="39" fillId="18" borderId="62" xfId="0" applyFont="1" applyFill="1" applyBorder="1" applyAlignment="1"/>
    <xf numFmtId="0" fontId="39" fillId="18" borderId="167" xfId="0" applyFont="1" applyFill="1" applyBorder="1" applyAlignment="1"/>
    <xf numFmtId="4" fontId="39" fillId="18" borderId="168" xfId="0" applyNumberFormat="1" applyFont="1" applyFill="1" applyBorder="1" applyAlignment="1"/>
    <xf numFmtId="4" fontId="39" fillId="18" borderId="160" xfId="0" applyNumberFormat="1" applyFont="1" applyFill="1" applyBorder="1" applyAlignment="1"/>
    <xf numFmtId="4" fontId="39" fillId="18" borderId="167" xfId="0" applyNumberFormat="1" applyFont="1" applyFill="1" applyBorder="1" applyAlignment="1"/>
    <xf numFmtId="0" fontId="39" fillId="0" borderId="169" xfId="0" applyFont="1" applyBorder="1" applyAlignment="1"/>
    <xf numFmtId="0" fontId="39" fillId="9" borderId="55" xfId="0" applyFont="1" applyFill="1" applyBorder="1" applyAlignment="1"/>
    <xf numFmtId="0" fontId="39" fillId="9" borderId="155" xfId="0" applyFont="1" applyFill="1" applyBorder="1" applyAlignment="1"/>
    <xf numFmtId="0" fontId="39" fillId="9" borderId="172" xfId="0" applyFont="1" applyFill="1" applyBorder="1" applyAlignment="1"/>
    <xf numFmtId="0" fontId="39" fillId="9" borderId="173" xfId="0" applyFont="1" applyFill="1" applyBorder="1" applyAlignment="1"/>
    <xf numFmtId="0" fontId="34" fillId="18" borderId="175" xfId="0" applyFont="1" applyFill="1" applyBorder="1" applyAlignment="1">
      <alignment horizontal="center"/>
    </xf>
    <xf numFmtId="0" fontId="34" fillId="18" borderId="177" xfId="0" applyFont="1" applyFill="1" applyBorder="1" applyAlignment="1">
      <alignment horizontal="center"/>
    </xf>
    <xf numFmtId="0" fontId="40" fillId="9" borderId="182" xfId="0" applyFont="1" applyFill="1" applyBorder="1" applyAlignment="1">
      <alignment horizontal="center" shrinkToFit="1"/>
    </xf>
    <xf numFmtId="4" fontId="34" fillId="9" borderId="51" xfId="0" applyNumberFormat="1" applyFont="1" applyFill="1" applyBorder="1" applyAlignment="1">
      <alignment shrinkToFit="1"/>
    </xf>
    <xf numFmtId="4" fontId="34" fillId="9" borderId="183" xfId="0" applyNumberFormat="1" applyFont="1" applyFill="1" applyBorder="1" applyAlignment="1"/>
    <xf numFmtId="4" fontId="34" fillId="9" borderId="52" xfId="0" applyNumberFormat="1" applyFont="1" applyFill="1" applyBorder="1" applyAlignment="1"/>
    <xf numFmtId="0" fontId="45" fillId="9" borderId="69" xfId="0" applyFont="1" applyFill="1" applyBorder="1" applyAlignment="1"/>
    <xf numFmtId="0" fontId="39" fillId="9" borderId="49" xfId="0" applyFont="1" applyFill="1" applyBorder="1" applyAlignment="1"/>
    <xf numFmtId="4" fontId="34" fillId="9" borderId="47" xfId="0" applyNumberFormat="1" applyFont="1" applyFill="1" applyBorder="1" applyAlignment="1">
      <alignment shrinkToFit="1"/>
    </xf>
    <xf numFmtId="4" fontId="34" fillId="9" borderId="49" xfId="0" applyNumberFormat="1" applyFont="1" applyFill="1" applyBorder="1" applyAlignment="1">
      <alignment shrinkToFit="1"/>
    </xf>
    <xf numFmtId="4" fontId="34" fillId="9" borderId="187" xfId="0" applyNumberFormat="1" applyFont="1" applyFill="1" applyBorder="1" applyAlignment="1">
      <alignment shrinkToFit="1"/>
    </xf>
    <xf numFmtId="2" fontId="34" fillId="9" borderId="48" xfId="0" applyNumberFormat="1" applyFont="1" applyFill="1" applyBorder="1" applyAlignment="1"/>
    <xf numFmtId="0" fontId="40" fillId="9" borderId="186" xfId="0" applyFont="1" applyFill="1" applyBorder="1" applyAlignment="1">
      <alignment horizontal="center" shrinkToFit="1"/>
    </xf>
    <xf numFmtId="0" fontId="41" fillId="18" borderId="190" xfId="0" applyFont="1" applyFill="1" applyBorder="1" applyAlignment="1"/>
    <xf numFmtId="0" fontId="39" fillId="18" borderId="191" xfId="0" applyFont="1" applyFill="1" applyBorder="1" applyAlignment="1"/>
    <xf numFmtId="0" fontId="39" fillId="18" borderId="192" xfId="0" applyFont="1" applyFill="1" applyBorder="1" applyAlignment="1">
      <alignment shrinkToFit="1"/>
    </xf>
    <xf numFmtId="4" fontId="34" fillId="18" borderId="193" xfId="0" applyNumberFormat="1" applyFont="1" applyFill="1" applyBorder="1" applyAlignment="1">
      <alignment shrinkToFit="1"/>
    </xf>
    <xf numFmtId="4" fontId="34" fillId="18" borderId="194" xfId="0" applyNumberFormat="1" applyFont="1" applyFill="1" applyBorder="1" applyAlignment="1">
      <alignment shrinkToFit="1"/>
    </xf>
    <xf numFmtId="4" fontId="34" fillId="18" borderId="195" xfId="0" applyNumberFormat="1" applyFont="1" applyFill="1" applyBorder="1" applyAlignment="1">
      <alignment shrinkToFit="1"/>
    </xf>
    <xf numFmtId="4" fontId="34" fillId="18" borderId="196" xfId="0" applyNumberFormat="1" applyFont="1" applyFill="1" applyBorder="1" applyAlignment="1">
      <alignment shrinkToFit="1"/>
    </xf>
    <xf numFmtId="0" fontId="45" fillId="18" borderId="197" xfId="0" applyFont="1" applyFill="1" applyBorder="1" applyAlignment="1"/>
    <xf numFmtId="0" fontId="39" fillId="18" borderId="198" xfId="0" applyFont="1" applyFill="1" applyBorder="1" applyAlignment="1"/>
    <xf numFmtId="4" fontId="34" fillId="0" borderId="199" xfId="0" applyNumberFormat="1" applyFont="1" applyBorder="1" applyAlignment="1"/>
    <xf numFmtId="4" fontId="34" fillId="0" borderId="66" xfId="0" applyNumberFormat="1" applyFont="1" applyBorder="1" applyAlignment="1"/>
    <xf numFmtId="0" fontId="45" fillId="18" borderId="62" xfId="0" applyFont="1" applyFill="1" applyBorder="1" applyAlignment="1"/>
    <xf numFmtId="4" fontId="34" fillId="18" borderId="201" xfId="0" applyNumberFormat="1" applyFont="1" applyFill="1" applyBorder="1" applyAlignment="1"/>
    <xf numFmtId="4" fontId="34" fillId="18" borderId="63" xfId="0" applyNumberFormat="1" applyFont="1" applyFill="1" applyBorder="1" applyAlignment="1"/>
    <xf numFmtId="4" fontId="34" fillId="18" borderId="202" xfId="0" applyNumberFormat="1" applyFont="1" applyFill="1" applyBorder="1" applyAlignment="1"/>
    <xf numFmtId="4" fontId="34" fillId="18" borderId="74" xfId="0" applyNumberFormat="1" applyFont="1" applyFill="1" applyBorder="1" applyAlignment="1"/>
    <xf numFmtId="0" fontId="45" fillId="9" borderId="0" xfId="0" applyFont="1" applyFill="1" applyBorder="1" applyAlignment="1"/>
    <xf numFmtId="0" fontId="34" fillId="17" borderId="0" xfId="0" applyFont="1" applyFill="1" applyBorder="1" applyAlignment="1"/>
    <xf numFmtId="0" fontId="38" fillId="18" borderId="205" xfId="0" applyFont="1" applyFill="1" applyBorder="1" applyAlignment="1">
      <alignment horizontal="center"/>
    </xf>
    <xf numFmtId="1" fontId="34" fillId="9" borderId="65" xfId="0" applyNumberFormat="1" applyFont="1" applyFill="1" applyBorder="1" applyAlignment="1">
      <alignment horizontal="center"/>
    </xf>
    <xf numFmtId="0" fontId="34" fillId="9" borderId="49" xfId="0" applyFont="1" applyFill="1" applyBorder="1" applyAlignment="1">
      <alignment horizontal="center"/>
    </xf>
    <xf numFmtId="0" fontId="34" fillId="9" borderId="70" xfId="0" applyFont="1" applyFill="1" applyBorder="1" applyAlignment="1">
      <alignment horizontal="center"/>
    </xf>
    <xf numFmtId="0" fontId="39" fillId="18" borderId="212" xfId="0" applyFont="1" applyFill="1" applyBorder="1" applyAlignment="1"/>
    <xf numFmtId="0" fontId="38" fillId="18" borderId="213" xfId="0" applyFont="1" applyFill="1" applyBorder="1" applyAlignment="1"/>
    <xf numFmtId="0" fontId="38" fillId="18" borderId="214" xfId="0" applyFont="1" applyFill="1" applyBorder="1" applyAlignment="1"/>
    <xf numFmtId="0" fontId="38" fillId="18" borderId="215" xfId="0" applyFont="1" applyFill="1" applyBorder="1" applyAlignment="1"/>
    <xf numFmtId="0" fontId="38" fillId="18" borderId="204" xfId="0" applyFont="1" applyFill="1" applyBorder="1" applyAlignment="1"/>
    <xf numFmtId="49" fontId="34" fillId="9" borderId="217" xfId="0" applyNumberFormat="1" applyFont="1" applyFill="1" applyBorder="1" applyAlignment="1">
      <alignment horizontal="center"/>
    </xf>
    <xf numFmtId="49" fontId="34" fillId="9" borderId="70" xfId="0" applyNumberFormat="1" applyFont="1" applyFill="1" applyBorder="1" applyAlignment="1">
      <alignment horizontal="center"/>
    </xf>
    <xf numFmtId="49" fontId="34" fillId="9" borderId="81" xfId="0" applyNumberFormat="1" applyFont="1" applyFill="1" applyBorder="1" applyAlignment="1">
      <alignment horizontal="center"/>
    </xf>
    <xf numFmtId="0" fontId="38" fillId="9" borderId="167" xfId="0" applyFont="1" applyFill="1" applyBorder="1" applyAlignment="1">
      <alignment shrinkToFit="1"/>
    </xf>
    <xf numFmtId="0" fontId="42" fillId="0" borderId="0" xfId="0" applyFont="1" applyAlignment="1"/>
    <xf numFmtId="0" fontId="47" fillId="0" borderId="0" xfId="0" applyFont="1" applyAlignment="1">
      <alignment shrinkToFit="1"/>
    </xf>
    <xf numFmtId="0" fontId="44" fillId="0" borderId="0" xfId="0" applyFont="1" applyAlignment="1">
      <alignment shrinkToFit="1"/>
    </xf>
    <xf numFmtId="49" fontId="34" fillId="9" borderId="167" xfId="0" applyNumberFormat="1" applyFont="1" applyFill="1" applyBorder="1" applyAlignment="1">
      <alignment horizontal="center"/>
    </xf>
    <xf numFmtId="4" fontId="34" fillId="9" borderId="167" xfId="0" applyNumberFormat="1" applyFont="1" applyFill="1" applyBorder="1" applyAlignment="1">
      <alignment horizontal="center"/>
    </xf>
    <xf numFmtId="4" fontId="34" fillId="9" borderId="0" xfId="0" applyNumberFormat="1" applyFont="1" applyFill="1" applyBorder="1" applyAlignment="1">
      <alignment horizontal="center"/>
    </xf>
    <xf numFmtId="49" fontId="34" fillId="9" borderId="60" xfId="0" applyNumberFormat="1" applyFont="1" applyFill="1" applyBorder="1" applyAlignment="1">
      <alignment horizontal="center"/>
    </xf>
    <xf numFmtId="49" fontId="34" fillId="9" borderId="225" xfId="0" applyNumberFormat="1" applyFont="1" applyFill="1" applyBorder="1" applyAlignment="1">
      <alignment horizontal="center"/>
    </xf>
    <xf numFmtId="0" fontId="34" fillId="9" borderId="57" xfId="0" applyFont="1" applyFill="1" applyBorder="1" applyAlignment="1">
      <alignment horizontal="center"/>
    </xf>
    <xf numFmtId="0" fontId="34" fillId="9" borderId="80" xfId="0" applyFont="1" applyFill="1" applyBorder="1" applyAlignment="1">
      <alignment horizontal="center"/>
    </xf>
    <xf numFmtId="3" fontId="34" fillId="9" borderId="231" xfId="0" applyNumberFormat="1" applyFont="1" applyFill="1" applyBorder="1" applyAlignment="1">
      <alignment horizontal="center"/>
    </xf>
    <xf numFmtId="0" fontId="38" fillId="18" borderId="232" xfId="0" applyFont="1" applyFill="1" applyBorder="1" applyAlignment="1"/>
    <xf numFmtId="0" fontId="38" fillId="18" borderId="53" xfId="0" applyFont="1" applyFill="1" applyBorder="1" applyAlignment="1"/>
    <xf numFmtId="4" fontId="34" fillId="18" borderId="53" xfId="0" applyNumberFormat="1" applyFont="1" applyFill="1" applyBorder="1" applyAlignment="1"/>
    <xf numFmtId="0" fontId="45" fillId="18" borderId="48" xfId="0" applyFont="1" applyFill="1" applyBorder="1" applyAlignment="1"/>
    <xf numFmtId="4" fontId="34" fillId="18" borderId="49" xfId="0" applyNumberFormat="1" applyFont="1" applyFill="1" applyBorder="1" applyAlignment="1"/>
    <xf numFmtId="0" fontId="38" fillId="18" borderId="47" xfId="0" applyFont="1" applyFill="1" applyBorder="1" applyAlignment="1"/>
    <xf numFmtId="4" fontId="34" fillId="18" borderId="47" xfId="0" applyNumberFormat="1" applyFont="1" applyFill="1" applyBorder="1" applyAlignment="1"/>
    <xf numFmtId="0" fontId="34" fillId="21" borderId="48" xfId="0" applyFont="1" applyFill="1" applyBorder="1" applyAlignment="1"/>
    <xf numFmtId="4" fontId="34" fillId="21" borderId="50" xfId="0" applyNumberFormat="1" applyFont="1" applyFill="1" applyBorder="1" applyAlignment="1"/>
    <xf numFmtId="4" fontId="38" fillId="18" borderId="47" xfId="0" applyNumberFormat="1" applyFont="1" applyFill="1" applyBorder="1" applyAlignment="1"/>
    <xf numFmtId="0" fontId="34" fillId="22" borderId="0" xfId="0" applyFont="1" applyFill="1" applyBorder="1" applyAlignment="1"/>
    <xf numFmtId="14" fontId="34" fillId="9" borderId="0" xfId="0" applyNumberFormat="1" applyFont="1" applyFill="1" applyBorder="1" applyAlignment="1"/>
    <xf numFmtId="0" fontId="9" fillId="0" borderId="0" xfId="0" applyFont="1" applyBorder="1" applyAlignment="1">
      <alignment horizontal="left" vertical="center" wrapText="1"/>
    </xf>
    <xf numFmtId="0" fontId="9" fillId="0" borderId="0" xfId="0" applyFont="1" applyAlignment="1">
      <alignment horizontal="left" vertical="center" wrapText="1"/>
    </xf>
    <xf numFmtId="4" fontId="15" fillId="5" borderId="1" xfId="0" applyNumberFormat="1" applyFont="1" applyFill="1" applyBorder="1" applyAlignment="1">
      <alignment vertical="center"/>
    </xf>
    <xf numFmtId="0" fontId="25" fillId="8" borderId="0" xfId="0" applyFont="1" applyFill="1" applyAlignment="1" applyProtection="1">
      <protection locked="0"/>
    </xf>
    <xf numFmtId="0" fontId="11" fillId="8" borderId="0" xfId="0" applyFont="1" applyFill="1" applyAlignment="1" applyProtection="1">
      <alignment horizontal="left" shrinkToFit="1"/>
      <protection locked="0"/>
    </xf>
    <xf numFmtId="0" fontId="12" fillId="8" borderId="0" xfId="0" applyFont="1" applyFill="1" applyAlignment="1" applyProtection="1">
      <alignment horizontal="left" shrinkToFit="1"/>
      <protection locked="0"/>
    </xf>
    <xf numFmtId="0" fontId="12" fillId="8" borderId="0" xfId="0" applyFont="1" applyFill="1" applyBorder="1" applyAlignment="1" applyProtection="1">
      <alignment horizontal="right"/>
      <protection locked="0"/>
    </xf>
    <xf numFmtId="0" fontId="12" fillId="10" borderId="99" xfId="0" applyFont="1" applyFill="1" applyBorder="1" applyAlignment="1" applyProtection="1">
      <alignment horizontal="center"/>
      <protection locked="0"/>
    </xf>
    <xf numFmtId="0" fontId="9" fillId="4" borderId="1" xfId="0" applyFont="1" applyFill="1" applyBorder="1" applyAlignment="1">
      <alignment horizontal="center"/>
    </xf>
    <xf numFmtId="0" fontId="9" fillId="5" borderId="1" xfId="0" applyFont="1" applyFill="1" applyBorder="1" applyAlignment="1">
      <alignment horizontal="left" vertical="center"/>
    </xf>
    <xf numFmtId="0" fontId="34" fillId="9" borderId="0" xfId="0" applyFont="1" applyFill="1" applyBorder="1" applyAlignment="1">
      <alignment horizontal="left" vertical="center"/>
    </xf>
    <xf numFmtId="0" fontId="34" fillId="9" borderId="56" xfId="0" applyFont="1" applyFill="1" applyBorder="1" applyAlignment="1"/>
    <xf numFmtId="0" fontId="38" fillId="18" borderId="203" xfId="0" applyFont="1" applyFill="1" applyBorder="1" applyAlignment="1"/>
    <xf numFmtId="0" fontId="38" fillId="18" borderId="204" xfId="0" applyFont="1" applyFill="1" applyBorder="1" applyAlignment="1">
      <alignment horizontal="center"/>
    </xf>
    <xf numFmtId="0" fontId="34" fillId="9" borderId="59" xfId="0" applyFont="1" applyFill="1" applyBorder="1" applyAlignment="1"/>
    <xf numFmtId="0" fontId="34" fillId="9" borderId="69" xfId="0" applyFont="1" applyFill="1" applyBorder="1" applyAlignment="1"/>
    <xf numFmtId="0" fontId="34" fillId="9" borderId="163" xfId="0" applyFont="1" applyFill="1" applyBorder="1" applyAlignment="1"/>
    <xf numFmtId="0" fontId="38" fillId="9" borderId="0" xfId="0" applyFont="1" applyFill="1" applyBorder="1" applyAlignment="1">
      <alignment horizontal="right"/>
    </xf>
    <xf numFmtId="0" fontId="35" fillId="9" borderId="0" xfId="0" applyFont="1" applyFill="1" applyBorder="1" applyAlignment="1"/>
    <xf numFmtId="0" fontId="38" fillId="9" borderId="0" xfId="0" applyFont="1" applyFill="1" applyBorder="1" applyAlignment="1">
      <alignment horizontal="left" shrinkToFit="1"/>
    </xf>
    <xf numFmtId="0" fontId="34" fillId="9" borderId="0" xfId="0" applyFont="1" applyFill="1" applyBorder="1" applyAlignment="1">
      <alignment horizontal="center" vertical="center"/>
    </xf>
    <xf numFmtId="0" fontId="0" fillId="0" borderId="0" xfId="0" applyFont="1" applyAlignment="1"/>
    <xf numFmtId="0" fontId="48" fillId="23" borderId="0" xfId="0" applyFont="1" applyFill="1" applyProtection="1">
      <protection locked="0"/>
    </xf>
    <xf numFmtId="0" fontId="49" fillId="23" borderId="0" xfId="0" applyFont="1" applyFill="1" applyProtection="1">
      <protection locked="0"/>
    </xf>
    <xf numFmtId="0" fontId="50" fillId="23" borderId="0" xfId="0" applyFont="1" applyFill="1" applyProtection="1">
      <protection locked="0"/>
    </xf>
    <xf numFmtId="0" fontId="50" fillId="23" borderId="0" xfId="0" applyFont="1" applyFill="1" applyAlignment="1" applyProtection="1">
      <alignment horizontal="right"/>
      <protection locked="0"/>
    </xf>
    <xf numFmtId="0" fontId="51" fillId="23" borderId="0" xfId="0" applyFont="1" applyFill="1" applyProtection="1">
      <protection locked="0"/>
    </xf>
    <xf numFmtId="0" fontId="51" fillId="23" borderId="0" xfId="0" applyFont="1" applyFill="1" applyAlignment="1" applyProtection="1">
      <protection locked="0"/>
    </xf>
    <xf numFmtId="0" fontId="53" fillId="23" borderId="0" xfId="0" applyFont="1" applyFill="1" applyProtection="1">
      <protection locked="0"/>
    </xf>
    <xf numFmtId="0" fontId="50" fillId="23" borderId="0" xfId="0" applyFont="1" applyFill="1" applyAlignment="1" applyProtection="1">
      <alignment shrinkToFit="1"/>
      <protection locked="0"/>
    </xf>
    <xf numFmtId="0" fontId="53" fillId="23" borderId="0" xfId="0" applyFont="1" applyFill="1" applyAlignment="1" applyProtection="1">
      <alignment horizontal="left" shrinkToFit="1"/>
      <protection locked="0"/>
    </xf>
    <xf numFmtId="0" fontId="50" fillId="23" borderId="0" xfId="0" applyFont="1" applyFill="1" applyAlignment="1" applyProtection="1">
      <alignment horizontal="left" shrinkToFit="1"/>
      <protection locked="0"/>
    </xf>
    <xf numFmtId="0" fontId="50" fillId="23" borderId="0" xfId="0" applyFont="1" applyFill="1" applyBorder="1" applyAlignment="1" applyProtection="1">
      <alignment horizontal="center" vertical="center"/>
      <protection locked="0"/>
    </xf>
    <xf numFmtId="0" fontId="50" fillId="23" borderId="0" xfId="0" applyFont="1" applyFill="1" applyBorder="1" applyAlignment="1" applyProtection="1">
      <alignment horizontal="right"/>
      <protection locked="0"/>
    </xf>
    <xf numFmtId="0" fontId="50" fillId="23" borderId="0" xfId="0" applyFont="1" applyFill="1" applyBorder="1" applyAlignment="1" applyProtection="1">
      <alignment horizontal="center"/>
      <protection locked="0"/>
    </xf>
    <xf numFmtId="0" fontId="50" fillId="23" borderId="0" xfId="0" applyFont="1" applyFill="1" applyBorder="1" applyProtection="1">
      <protection locked="0"/>
    </xf>
    <xf numFmtId="0" fontId="53" fillId="23" borderId="0" xfId="0" applyFont="1" applyFill="1" applyBorder="1" applyAlignment="1" applyProtection="1">
      <alignment horizontal="right"/>
      <protection locked="0"/>
    </xf>
    <xf numFmtId="0" fontId="53" fillId="23" borderId="0" xfId="0" applyFont="1" applyFill="1" applyBorder="1" applyAlignment="1" applyProtection="1">
      <alignment horizontal="center"/>
      <protection locked="0"/>
    </xf>
    <xf numFmtId="0" fontId="20" fillId="23" borderId="0" xfId="0" applyFont="1" applyFill="1" applyBorder="1" applyProtection="1">
      <protection locked="0"/>
    </xf>
    <xf numFmtId="0" fontId="53" fillId="23" borderId="0" xfId="0" applyFont="1" applyFill="1" applyBorder="1" applyProtection="1">
      <protection locked="0"/>
    </xf>
    <xf numFmtId="0" fontId="51" fillId="23" borderId="0" xfId="0" applyFont="1" applyFill="1" applyBorder="1" applyProtection="1">
      <protection locked="0"/>
    </xf>
    <xf numFmtId="0" fontId="50" fillId="23" borderId="0" xfId="0" applyFont="1" applyFill="1" applyAlignment="1" applyProtection="1">
      <alignment horizontal="left" vertical="top" wrapText="1"/>
      <protection locked="0"/>
    </xf>
    <xf numFmtId="0" fontId="50" fillId="23" borderId="0" xfId="0" applyFont="1" applyFill="1" applyAlignment="1" applyProtection="1">
      <alignment horizontal="right" vertical="top" wrapText="1"/>
      <protection locked="0"/>
    </xf>
    <xf numFmtId="0" fontId="52" fillId="23" borderId="0" xfId="0" applyFont="1" applyFill="1" applyBorder="1" applyProtection="1">
      <protection locked="0"/>
    </xf>
    <xf numFmtId="4" fontId="20" fillId="25" borderId="0" xfId="0" applyNumberFormat="1" applyFont="1" applyFill="1" applyBorder="1" applyAlignment="1" applyProtection="1">
      <alignment shrinkToFit="1"/>
    </xf>
    <xf numFmtId="4" fontId="54" fillId="25" borderId="0" xfId="0" applyNumberFormat="1" applyFont="1" applyFill="1" applyBorder="1" applyAlignment="1" applyProtection="1">
      <alignment shrinkToFit="1"/>
    </xf>
    <xf numFmtId="4" fontId="50" fillId="23" borderId="0" xfId="0" applyNumberFormat="1" applyFont="1" applyFill="1" applyBorder="1" applyAlignment="1" applyProtection="1">
      <alignment shrinkToFit="1"/>
    </xf>
    <xf numFmtId="4" fontId="50" fillId="23" borderId="0" xfId="0" applyNumberFormat="1" applyFont="1" applyFill="1" applyBorder="1" applyProtection="1">
      <protection locked="0"/>
    </xf>
    <xf numFmtId="0" fontId="52" fillId="23" borderId="0" xfId="0" applyFont="1" applyFill="1" applyBorder="1" applyAlignment="1" applyProtection="1">
      <alignment horizontal="left"/>
      <protection locked="0"/>
    </xf>
    <xf numFmtId="0" fontId="50" fillId="23" borderId="0" xfId="0" applyFont="1" applyFill="1" applyBorder="1" applyAlignment="1" applyProtection="1">
      <alignment vertical="top"/>
      <protection locked="0"/>
    </xf>
    <xf numFmtId="4" fontId="20" fillId="23" borderId="0" xfId="0" applyNumberFormat="1" applyFont="1" applyFill="1" applyBorder="1" applyProtection="1">
      <protection locked="0"/>
    </xf>
    <xf numFmtId="49" fontId="20" fillId="23" borderId="0" xfId="0" applyNumberFormat="1" applyFont="1" applyFill="1" applyBorder="1" applyProtection="1">
      <protection locked="0"/>
    </xf>
    <xf numFmtId="4" fontId="50" fillId="23" borderId="0" xfId="0" applyNumberFormat="1" applyFont="1" applyFill="1" applyBorder="1" applyAlignment="1" applyProtection="1">
      <alignment shrinkToFit="1"/>
      <protection locked="0"/>
    </xf>
    <xf numFmtId="4" fontId="50" fillId="23" borderId="0" xfId="0" applyNumberFormat="1" applyFont="1" applyFill="1" applyAlignment="1" applyProtection="1">
      <alignment shrinkToFit="1"/>
      <protection locked="0"/>
    </xf>
    <xf numFmtId="0" fontId="50" fillId="23" borderId="0" xfId="0" applyFont="1" applyFill="1" applyBorder="1" applyAlignment="1" applyProtection="1">
      <alignment shrinkToFit="1"/>
      <protection locked="0"/>
    </xf>
    <xf numFmtId="4" fontId="20" fillId="23" borderId="0" xfId="0" applyNumberFormat="1" applyFont="1" applyFill="1" applyBorder="1" applyAlignment="1" applyProtection="1">
      <alignment shrinkToFit="1"/>
      <protection locked="0"/>
    </xf>
    <xf numFmtId="0" fontId="55" fillId="23" borderId="0" xfId="0" applyFont="1" applyFill="1" applyBorder="1" applyAlignment="1" applyProtection="1">
      <alignment horizontal="right"/>
      <protection locked="0"/>
    </xf>
    <xf numFmtId="4" fontId="56" fillId="25" borderId="0" xfId="0" applyNumberFormat="1" applyFont="1" applyFill="1" applyBorder="1" applyAlignment="1" applyProtection="1">
      <alignment shrinkToFit="1"/>
    </xf>
    <xf numFmtId="2" fontId="55" fillId="23" borderId="0" xfId="0" applyNumberFormat="1" applyFont="1" applyFill="1" applyBorder="1" applyProtection="1">
      <protection locked="0"/>
    </xf>
    <xf numFmtId="4" fontId="20" fillId="26" borderId="0" xfId="0" applyNumberFormat="1" applyFont="1" applyFill="1" applyBorder="1" applyAlignment="1" applyProtection="1">
      <alignment shrinkToFit="1"/>
      <protection locked="0"/>
    </xf>
    <xf numFmtId="4" fontId="54" fillId="26" borderId="0" xfId="0" applyNumberFormat="1" applyFont="1" applyFill="1" applyBorder="1" applyAlignment="1" applyProtection="1">
      <alignment shrinkToFit="1"/>
      <protection locked="0"/>
    </xf>
    <xf numFmtId="2" fontId="20" fillId="23" borderId="0" xfId="0" applyNumberFormat="1" applyFont="1" applyFill="1" applyBorder="1" applyProtection="1"/>
    <xf numFmtId="2" fontId="51" fillId="23" borderId="0" xfId="0" applyNumberFormat="1" applyFont="1" applyFill="1" applyBorder="1" applyProtection="1"/>
    <xf numFmtId="4" fontId="57" fillId="23" borderId="0" xfId="0" applyNumberFormat="1" applyFont="1" applyFill="1" applyBorder="1" applyProtection="1">
      <protection locked="0"/>
    </xf>
    <xf numFmtId="4" fontId="49" fillId="25" borderId="0" xfId="0" applyNumberFormat="1" applyFont="1" applyFill="1" applyBorder="1" applyAlignment="1" applyProtection="1">
      <alignment shrinkToFit="1"/>
      <protection locked="0"/>
    </xf>
    <xf numFmtId="0" fontId="53" fillId="24" borderId="0" xfId="0" applyFont="1" applyFill="1" applyBorder="1" applyAlignment="1" applyProtection="1">
      <alignment shrinkToFit="1"/>
      <protection locked="0"/>
    </xf>
    <xf numFmtId="4" fontId="49" fillId="23" borderId="0" xfId="0" applyNumberFormat="1" applyFont="1" applyFill="1" applyBorder="1" applyProtection="1">
      <protection locked="0"/>
    </xf>
    <xf numFmtId="0" fontId="54" fillId="23" borderId="0" xfId="0" applyFont="1" applyFill="1" applyBorder="1" applyProtection="1">
      <protection locked="0"/>
    </xf>
    <xf numFmtId="4" fontId="50" fillId="23" borderId="0" xfId="0" applyNumberFormat="1" applyFont="1" applyFill="1" applyBorder="1" applyProtection="1"/>
    <xf numFmtId="4" fontId="51" fillId="23" borderId="0" xfId="0" applyNumberFormat="1" applyFont="1" applyFill="1" applyBorder="1" applyProtection="1">
      <protection locked="0"/>
    </xf>
    <xf numFmtId="4" fontId="54" fillId="27" borderId="0" xfId="0" applyNumberFormat="1" applyFont="1" applyFill="1" applyBorder="1" applyAlignment="1" applyProtection="1">
      <alignment shrinkToFit="1"/>
      <protection locked="0"/>
    </xf>
    <xf numFmtId="4" fontId="54" fillId="25" borderId="0" xfId="0" applyNumberFormat="1" applyFont="1" applyFill="1" applyBorder="1" applyAlignment="1" applyProtection="1">
      <alignment horizontal="right" shrinkToFit="1"/>
      <protection locked="0"/>
    </xf>
    <xf numFmtId="2" fontId="50" fillId="23" borderId="0" xfId="0" applyNumberFormat="1" applyFont="1" applyFill="1" applyBorder="1" applyProtection="1">
      <protection locked="0"/>
    </xf>
    <xf numFmtId="0" fontId="20" fillId="23" borderId="0" xfId="0" applyFont="1" applyFill="1" applyBorder="1" applyAlignment="1" applyProtection="1">
      <protection locked="0"/>
    </xf>
    <xf numFmtId="0" fontId="50" fillId="23" borderId="0" xfId="0" applyFont="1" applyFill="1" applyBorder="1" applyAlignment="1" applyProtection="1">
      <protection locked="0"/>
    </xf>
    <xf numFmtId="0" fontId="54" fillId="23" borderId="0" xfId="0" applyFont="1" applyFill="1" applyBorder="1" applyAlignment="1" applyProtection="1">
      <protection locked="0"/>
    </xf>
    <xf numFmtId="4" fontId="51" fillId="23" borderId="0" xfId="0" applyNumberFormat="1" applyFont="1" applyFill="1" applyBorder="1" applyAlignment="1" applyProtection="1">
      <protection locked="0"/>
    </xf>
    <xf numFmtId="49" fontId="50" fillId="23" borderId="0" xfId="0" applyNumberFormat="1" applyFont="1" applyFill="1" applyBorder="1" applyAlignment="1" applyProtection="1">
      <protection locked="0"/>
    </xf>
    <xf numFmtId="4" fontId="54" fillId="28" borderId="0" xfId="0" applyNumberFormat="1" applyFont="1" applyFill="1" applyBorder="1" applyAlignment="1" applyProtection="1">
      <alignment horizontal="right"/>
      <protection locked="0"/>
    </xf>
    <xf numFmtId="0" fontId="58" fillId="0" borderId="0" xfId="0" applyFont="1" applyFill="1" applyAlignment="1" applyProtection="1">
      <protection locked="0"/>
    </xf>
    <xf numFmtId="4" fontId="50" fillId="0" borderId="0" xfId="0" applyNumberFormat="1" applyFont="1" applyFill="1" applyBorder="1" applyProtection="1">
      <protection locked="0"/>
    </xf>
    <xf numFmtId="0" fontId="53" fillId="24" borderId="0" xfId="0" applyFont="1" applyFill="1" applyBorder="1" applyProtection="1">
      <protection locked="0"/>
    </xf>
    <xf numFmtId="0" fontId="54" fillId="24" borderId="0" xfId="0" applyFont="1" applyFill="1" applyAlignment="1" applyProtection="1">
      <alignment horizontal="right"/>
      <protection locked="0"/>
    </xf>
    <xf numFmtId="0" fontId="20" fillId="25" borderId="233" xfId="0" applyFont="1" applyFill="1" applyBorder="1" applyProtection="1">
      <protection locked="0"/>
    </xf>
    <xf numFmtId="0" fontId="50" fillId="25" borderId="234" xfId="0" applyFont="1" applyFill="1" applyBorder="1" applyProtection="1">
      <protection locked="0"/>
    </xf>
    <xf numFmtId="0" fontId="20" fillId="25" borderId="234" xfId="0" applyFont="1" applyFill="1" applyBorder="1" applyProtection="1">
      <protection locked="0"/>
    </xf>
    <xf numFmtId="49" fontId="50" fillId="25" borderId="238" xfId="0" applyNumberFormat="1" applyFont="1" applyFill="1" applyBorder="1" applyAlignment="1" applyProtection="1">
      <alignment horizontal="center" vertical="center"/>
      <protection locked="0"/>
    </xf>
    <xf numFmtId="0" fontId="50" fillId="25" borderId="240" xfId="0" applyFont="1" applyFill="1" applyBorder="1" applyProtection="1">
      <protection locked="0"/>
    </xf>
    <xf numFmtId="0" fontId="50" fillId="25" borderId="0" xfId="0" applyFont="1" applyFill="1" applyBorder="1" applyProtection="1">
      <protection locked="0"/>
    </xf>
    <xf numFmtId="0" fontId="50" fillId="25" borderId="241" xfId="0" applyFont="1" applyFill="1" applyBorder="1" applyAlignment="1" applyProtection="1">
      <alignment horizontal="center" vertical="center" wrapText="1"/>
      <protection locked="0"/>
    </xf>
    <xf numFmtId="49" fontId="50" fillId="25" borderId="242" xfId="0" applyNumberFormat="1" applyFont="1" applyFill="1" applyBorder="1" applyAlignment="1" applyProtection="1">
      <alignment horizontal="center" vertical="top"/>
      <protection locked="0"/>
    </xf>
    <xf numFmtId="0" fontId="50" fillId="23" borderId="243" xfId="0" applyFont="1" applyFill="1" applyBorder="1" applyProtection="1">
      <protection locked="0"/>
    </xf>
    <xf numFmtId="0" fontId="50" fillId="23" borderId="244" xfId="0" applyFont="1" applyFill="1" applyBorder="1" applyProtection="1">
      <protection locked="0"/>
    </xf>
    <xf numFmtId="4" fontId="50" fillId="0" borderId="245" xfId="0" applyNumberFormat="1" applyFont="1" applyFill="1" applyBorder="1" applyProtection="1"/>
    <xf numFmtId="4" fontId="50" fillId="0" borderId="236" xfId="0" applyNumberFormat="1" applyFont="1" applyFill="1" applyBorder="1" applyAlignment="1" applyProtection="1">
      <alignment horizontal="right"/>
    </xf>
    <xf numFmtId="4" fontId="50" fillId="0" borderId="246" xfId="0" applyNumberFormat="1" applyFont="1" applyFill="1" applyBorder="1" applyProtection="1"/>
    <xf numFmtId="4" fontId="50" fillId="0" borderId="236" xfId="0" applyNumberFormat="1" applyFont="1" applyFill="1" applyBorder="1" applyProtection="1"/>
    <xf numFmtId="4" fontId="50" fillId="0" borderId="244" xfId="0" applyNumberFormat="1" applyFont="1" applyFill="1" applyBorder="1" applyProtection="1"/>
    <xf numFmtId="0" fontId="50" fillId="23" borderId="247" xfId="0" applyFont="1" applyFill="1" applyBorder="1" applyProtection="1">
      <protection locked="0"/>
    </xf>
    <xf numFmtId="0" fontId="50" fillId="23" borderId="248" xfId="0" applyFont="1" applyFill="1" applyBorder="1" applyProtection="1">
      <protection locked="0"/>
    </xf>
    <xf numFmtId="0" fontId="50" fillId="23" borderId="249" xfId="0" applyFont="1" applyFill="1" applyBorder="1" applyProtection="1">
      <protection locked="0"/>
    </xf>
    <xf numFmtId="4" fontId="50" fillId="0" borderId="250" xfId="0" applyNumberFormat="1" applyFont="1" applyFill="1" applyBorder="1" applyProtection="1"/>
    <xf numFmtId="4" fontId="50" fillId="0" borderId="251" xfId="0" applyNumberFormat="1" applyFont="1" applyFill="1" applyBorder="1" applyAlignment="1" applyProtection="1">
      <alignment horizontal="right"/>
    </xf>
    <xf numFmtId="4" fontId="50" fillId="0" borderId="252" xfId="0" applyNumberFormat="1" applyFont="1" applyFill="1" applyBorder="1" applyProtection="1"/>
    <xf numFmtId="4" fontId="50" fillId="0" borderId="253" xfId="0" applyNumberFormat="1" applyFont="1" applyFill="1" applyBorder="1" applyProtection="1"/>
    <xf numFmtId="4" fontId="50" fillId="0" borderId="251" xfId="0" applyNumberFormat="1" applyFont="1" applyFill="1" applyBorder="1" applyProtection="1"/>
    <xf numFmtId="4" fontId="50" fillId="0" borderId="249" xfId="0" applyNumberFormat="1" applyFont="1" applyFill="1" applyBorder="1" applyProtection="1"/>
    <xf numFmtId="0" fontId="50" fillId="23" borderId="254" xfId="0" applyFont="1" applyFill="1" applyBorder="1" applyProtection="1">
      <protection locked="0"/>
    </xf>
    <xf numFmtId="0" fontId="50" fillId="23" borderId="255" xfId="0" applyFont="1" applyFill="1" applyBorder="1" applyProtection="1">
      <protection locked="0"/>
    </xf>
    <xf numFmtId="0" fontId="50" fillId="23" borderId="256" xfId="0" applyFont="1" applyFill="1" applyBorder="1" applyProtection="1">
      <protection locked="0"/>
    </xf>
    <xf numFmtId="4" fontId="50" fillId="0" borderId="257" xfId="0" applyNumberFormat="1" applyFont="1" applyFill="1" applyBorder="1" applyProtection="1"/>
    <xf numFmtId="4" fontId="50" fillId="0" borderId="241" xfId="0" applyNumberFormat="1" applyFont="1" applyFill="1" applyBorder="1" applyAlignment="1" applyProtection="1">
      <alignment horizontal="right"/>
    </xf>
    <xf numFmtId="4" fontId="50" fillId="0" borderId="258" xfId="0" applyNumberFormat="1" applyFont="1" applyFill="1" applyBorder="1" applyProtection="1"/>
    <xf numFmtId="4" fontId="50" fillId="0" borderId="256" xfId="0" applyNumberFormat="1" applyFont="1" applyFill="1" applyBorder="1" applyProtection="1"/>
    <xf numFmtId="0" fontId="50" fillId="23" borderId="259" xfId="0" applyFont="1" applyFill="1" applyBorder="1" applyProtection="1">
      <protection locked="0"/>
    </xf>
    <xf numFmtId="0" fontId="50" fillId="23" borderId="260" xfId="0" applyFont="1" applyFill="1" applyBorder="1" applyProtection="1">
      <protection locked="0"/>
    </xf>
    <xf numFmtId="0" fontId="50" fillId="23" borderId="261" xfId="0" applyFont="1" applyFill="1" applyBorder="1" applyProtection="1">
      <protection locked="0"/>
    </xf>
    <xf numFmtId="4" fontId="50" fillId="0" borderId="262" xfId="0" applyNumberFormat="1" applyFont="1" applyFill="1" applyBorder="1" applyProtection="1"/>
    <xf numFmtId="4" fontId="50" fillId="0" borderId="263" xfId="0" applyNumberFormat="1" applyFont="1" applyFill="1" applyBorder="1" applyAlignment="1" applyProtection="1">
      <alignment horizontal="right"/>
    </xf>
    <xf numFmtId="4" fontId="50" fillId="0" borderId="264" xfId="0" applyNumberFormat="1" applyFont="1" applyFill="1" applyBorder="1" applyProtection="1"/>
    <xf numFmtId="4" fontId="50" fillId="0" borderId="261" xfId="0" applyNumberFormat="1" applyFont="1" applyFill="1" applyBorder="1" applyProtection="1"/>
    <xf numFmtId="4" fontId="50" fillId="0" borderId="263" xfId="0" applyNumberFormat="1" applyFont="1" applyFill="1" applyBorder="1" applyProtection="1"/>
    <xf numFmtId="0" fontId="50" fillId="23" borderId="265" xfId="0" applyFont="1" applyFill="1" applyBorder="1" applyProtection="1">
      <protection locked="0"/>
    </xf>
    <xf numFmtId="0" fontId="20" fillId="25" borderId="266" xfId="0" applyFont="1" applyFill="1" applyBorder="1" applyProtection="1">
      <protection locked="0"/>
    </xf>
    <xf numFmtId="0" fontId="20" fillId="25" borderId="267" xfId="0" applyFont="1" applyFill="1" applyBorder="1" applyProtection="1">
      <protection locked="0"/>
    </xf>
    <xf numFmtId="4" fontId="20" fillId="25" borderId="268" xfId="0" applyNumberFormat="1" applyFont="1" applyFill="1" applyBorder="1" applyProtection="1"/>
    <xf numFmtId="4" fontId="20" fillId="25" borderId="242" xfId="0" applyNumberFormat="1" applyFont="1" applyFill="1" applyBorder="1" applyProtection="1"/>
    <xf numFmtId="4" fontId="20" fillId="25" borderId="267" xfId="0" applyNumberFormat="1" applyFont="1" applyFill="1" applyBorder="1" applyProtection="1"/>
    <xf numFmtId="0" fontId="20" fillId="0" borderId="239" xfId="0" applyFont="1" applyFill="1" applyBorder="1" applyProtection="1">
      <protection locked="0"/>
    </xf>
    <xf numFmtId="0" fontId="50" fillId="23" borderId="240" xfId="0" applyFont="1" applyFill="1" applyBorder="1" applyProtection="1">
      <protection locked="0"/>
    </xf>
    <xf numFmtId="0" fontId="20" fillId="23" borderId="233" xfId="0" applyFont="1" applyFill="1" applyBorder="1" applyProtection="1">
      <protection locked="0"/>
    </xf>
    <xf numFmtId="0" fontId="20" fillId="23" borderId="234" xfId="0" applyFont="1" applyFill="1" applyBorder="1" applyProtection="1">
      <protection locked="0"/>
    </xf>
    <xf numFmtId="0" fontId="20" fillId="23" borderId="274" xfId="0" applyFont="1" applyFill="1" applyBorder="1" applyProtection="1">
      <protection locked="0"/>
    </xf>
    <xf numFmtId="0" fontId="20" fillId="23" borderId="275" xfId="0" applyFont="1" applyFill="1" applyBorder="1" applyProtection="1">
      <protection locked="0"/>
    </xf>
    <xf numFmtId="0" fontId="50" fillId="25" borderId="276" xfId="0" applyFont="1" applyFill="1" applyBorder="1" applyAlignment="1" applyProtection="1">
      <alignment horizontal="center"/>
      <protection locked="0"/>
    </xf>
    <xf numFmtId="0" fontId="50" fillId="25" borderId="277" xfId="0" applyFont="1" applyFill="1" applyBorder="1" applyAlignment="1" applyProtection="1">
      <alignment horizontal="center"/>
      <protection locked="0"/>
    </xf>
    <xf numFmtId="0" fontId="54" fillId="23" borderId="279" xfId="0" applyFont="1" applyFill="1" applyBorder="1" applyAlignment="1" applyProtection="1">
      <alignment horizontal="center" shrinkToFit="1"/>
      <protection locked="0"/>
    </xf>
    <xf numFmtId="4" fontId="50" fillId="23" borderId="280" xfId="0" applyNumberFormat="1" applyFont="1" applyFill="1" applyBorder="1" applyAlignment="1" applyProtection="1">
      <alignment shrinkToFit="1"/>
      <protection locked="0"/>
    </xf>
    <xf numFmtId="4" fontId="50" fillId="23" borderId="0" xfId="0" applyNumberFormat="1" applyFont="1" applyFill="1" applyBorder="1" applyAlignment="1" applyProtection="1">
      <protection locked="0"/>
    </xf>
    <xf numFmtId="4" fontId="50" fillId="23" borderId="281" xfId="0" applyNumberFormat="1" applyFont="1" applyFill="1" applyBorder="1" applyAlignment="1" applyProtection="1">
      <protection locked="0"/>
    </xf>
    <xf numFmtId="4" fontId="50" fillId="23" borderId="282" xfId="0" applyNumberFormat="1" applyFont="1" applyFill="1" applyBorder="1" applyAlignment="1" applyProtection="1">
      <protection locked="0"/>
    </xf>
    <xf numFmtId="0" fontId="59" fillId="23" borderId="248" xfId="0" applyFont="1" applyFill="1" applyBorder="1" applyProtection="1">
      <protection locked="0"/>
    </xf>
    <xf numFmtId="0" fontId="20" fillId="23" borderId="249" xfId="0" applyFont="1" applyFill="1" applyBorder="1" applyProtection="1">
      <protection locked="0"/>
    </xf>
    <xf numFmtId="164" fontId="54" fillId="23" borderId="284" xfId="0" applyNumberFormat="1" applyFont="1" applyFill="1" applyBorder="1" applyAlignment="1" applyProtection="1">
      <alignment horizontal="center" shrinkToFit="1"/>
      <protection locked="0"/>
    </xf>
    <xf numFmtId="4" fontId="50" fillId="23" borderId="249" xfId="0" applyNumberFormat="1" applyFont="1" applyFill="1" applyBorder="1" applyAlignment="1" applyProtection="1">
      <alignment shrinkToFit="1"/>
      <protection locked="0"/>
    </xf>
    <xf numFmtId="4" fontId="50" fillId="23" borderId="251" xfId="0" applyNumberFormat="1" applyFont="1" applyFill="1" applyBorder="1" applyAlignment="1" applyProtection="1">
      <alignment shrinkToFit="1"/>
      <protection locked="0"/>
    </xf>
    <xf numFmtId="4" fontId="50" fillId="23" borderId="285" xfId="0" applyNumberFormat="1" applyFont="1" applyFill="1" applyBorder="1" applyAlignment="1" applyProtection="1">
      <alignment shrinkToFit="1"/>
      <protection locked="0"/>
    </xf>
    <xf numFmtId="2" fontId="50" fillId="23" borderId="286" xfId="0" applyNumberFormat="1" applyFont="1" applyFill="1" applyBorder="1" applyProtection="1">
      <protection locked="0"/>
    </xf>
    <xf numFmtId="0" fontId="54" fillId="23" borderId="284" xfId="0" applyFont="1" applyFill="1" applyBorder="1" applyAlignment="1" applyProtection="1">
      <alignment horizontal="center" shrinkToFit="1"/>
      <protection locked="0"/>
    </xf>
    <xf numFmtId="0" fontId="55" fillId="25" borderId="289" xfId="0" applyFont="1" applyFill="1" applyBorder="1" applyProtection="1">
      <protection locked="0"/>
    </xf>
    <xf numFmtId="0" fontId="20" fillId="25" borderId="290" xfId="0" applyFont="1" applyFill="1" applyBorder="1" applyProtection="1">
      <protection locked="0"/>
    </xf>
    <xf numFmtId="0" fontId="20" fillId="25" borderId="291" xfId="0" applyFont="1" applyFill="1" applyBorder="1" applyAlignment="1" applyProtection="1">
      <alignment shrinkToFit="1"/>
      <protection locked="0"/>
    </xf>
    <xf numFmtId="4" fontId="50" fillId="25" borderId="292" xfId="0" applyNumberFormat="1" applyFont="1" applyFill="1" applyBorder="1" applyAlignment="1" applyProtection="1">
      <alignment shrinkToFit="1"/>
    </xf>
    <xf numFmtId="4" fontId="50" fillId="25" borderId="293" xfId="0" applyNumberFormat="1" applyFont="1" applyFill="1" applyBorder="1" applyAlignment="1" applyProtection="1">
      <alignment shrinkToFit="1"/>
    </xf>
    <xf numFmtId="4" fontId="50" fillId="25" borderId="294" xfId="0" applyNumberFormat="1" applyFont="1" applyFill="1" applyBorder="1" applyAlignment="1" applyProtection="1">
      <alignment shrinkToFit="1"/>
    </xf>
    <xf numFmtId="4" fontId="50" fillId="25" borderId="295" xfId="0" applyNumberFormat="1" applyFont="1" applyFill="1" applyBorder="1" applyAlignment="1" applyProtection="1">
      <alignment shrinkToFit="1"/>
    </xf>
    <xf numFmtId="0" fontId="59" fillId="25" borderId="296" xfId="0" applyFont="1" applyFill="1" applyBorder="1" applyProtection="1">
      <protection locked="0"/>
    </xf>
    <xf numFmtId="0" fontId="20" fillId="25" borderId="297" xfId="0" applyFont="1" applyFill="1" applyBorder="1" applyProtection="1">
      <protection locked="0"/>
    </xf>
    <xf numFmtId="4" fontId="50" fillId="0" borderId="298" xfId="0" applyNumberFormat="1" applyFont="1" applyFill="1" applyBorder="1" applyProtection="1">
      <protection locked="0"/>
    </xf>
    <xf numFmtId="4" fontId="50" fillId="0" borderId="236" xfId="0" applyNumberFormat="1" applyFont="1" applyFill="1" applyBorder="1" applyProtection="1">
      <protection locked="0"/>
    </xf>
    <xf numFmtId="4" fontId="50" fillId="0" borderId="299" xfId="0" applyNumberFormat="1" applyFont="1" applyFill="1" applyBorder="1" applyProtection="1">
      <protection locked="0"/>
    </xf>
    <xf numFmtId="0" fontId="50" fillId="0" borderId="299" xfId="0" applyFont="1" applyFill="1" applyBorder="1" applyProtection="1">
      <protection locked="0"/>
    </xf>
    <xf numFmtId="0" fontId="59" fillId="25" borderId="266" xfId="0" applyFont="1" applyFill="1" applyBorder="1" applyProtection="1">
      <protection locked="0"/>
    </xf>
    <xf numFmtId="4" fontId="50" fillId="25" borderId="300" xfId="0" applyNumberFormat="1" applyFont="1" applyFill="1" applyBorder="1" applyProtection="1"/>
    <xf numFmtId="4" fontId="50" fillId="25" borderId="263" xfId="0" applyNumberFormat="1" applyFont="1" applyFill="1" applyBorder="1" applyProtection="1"/>
    <xf numFmtId="4" fontId="50" fillId="25" borderId="301" xfId="0" applyNumberFormat="1" applyFont="1" applyFill="1" applyBorder="1" applyProtection="1"/>
    <xf numFmtId="4" fontId="50" fillId="25" borderId="302" xfId="0" applyNumberFormat="1" applyFont="1" applyFill="1" applyBorder="1" applyProtection="1"/>
    <xf numFmtId="0" fontId="59" fillId="23" borderId="0" xfId="0" applyFont="1" applyFill="1" applyBorder="1" applyProtection="1">
      <protection locked="0"/>
    </xf>
    <xf numFmtId="0" fontId="50" fillId="24" borderId="0" xfId="0" applyFont="1" applyFill="1" applyBorder="1" applyProtection="1">
      <protection locked="0"/>
    </xf>
    <xf numFmtId="0" fontId="53" fillId="25" borderId="304" xfId="0" applyFont="1" applyFill="1" applyBorder="1" applyAlignment="1" applyProtection="1">
      <alignment horizontal="center"/>
      <protection locked="0"/>
    </xf>
    <xf numFmtId="1" fontId="50" fillId="23" borderId="246" xfId="0" applyNumberFormat="1" applyFont="1" applyFill="1" applyBorder="1" applyAlignment="1" applyProtection="1">
      <alignment horizontal="center"/>
      <protection locked="0"/>
    </xf>
    <xf numFmtId="0" fontId="50" fillId="23" borderId="249" xfId="0" applyFont="1" applyFill="1" applyBorder="1" applyAlignment="1" applyProtection="1">
      <alignment horizontal="center"/>
      <protection locked="0"/>
    </xf>
    <xf numFmtId="0" fontId="50" fillId="23" borderId="307" xfId="0" applyFont="1" applyFill="1" applyBorder="1" applyAlignment="1" applyProtection="1">
      <alignment horizontal="center"/>
      <protection locked="0"/>
    </xf>
    <xf numFmtId="0" fontId="20" fillId="25" borderId="310" xfId="0" applyFont="1" applyFill="1" applyBorder="1" applyProtection="1">
      <protection locked="0"/>
    </xf>
    <xf numFmtId="0" fontId="53" fillId="25" borderId="311" xfId="0" applyFont="1" applyFill="1" applyBorder="1" applyProtection="1">
      <protection locked="0"/>
    </xf>
    <xf numFmtId="0" fontId="53" fillId="25" borderId="312" xfId="0" applyFont="1" applyFill="1" applyBorder="1" applyProtection="1">
      <protection locked="0"/>
    </xf>
    <xf numFmtId="0" fontId="53" fillId="25" borderId="313" xfId="0" applyFont="1" applyFill="1" applyBorder="1" applyProtection="1">
      <protection locked="0"/>
    </xf>
    <xf numFmtId="4" fontId="50" fillId="0" borderId="0" xfId="0" applyNumberFormat="1" applyFont="1" applyFill="1" applyBorder="1" applyAlignment="1" applyProtection="1">
      <alignment horizontal="center"/>
      <protection locked="0"/>
    </xf>
    <xf numFmtId="0" fontId="53" fillId="25" borderId="303" xfId="0" applyFont="1" applyFill="1" applyBorder="1" applyProtection="1">
      <protection locked="0"/>
    </xf>
    <xf numFmtId="0" fontId="53" fillId="25" borderId="316" xfId="0" applyFont="1" applyFill="1" applyBorder="1" applyProtection="1">
      <protection locked="0"/>
    </xf>
    <xf numFmtId="49" fontId="50" fillId="23" borderId="317" xfId="0" applyNumberFormat="1" applyFont="1" applyFill="1" applyBorder="1" applyAlignment="1" applyProtection="1">
      <alignment horizontal="center"/>
      <protection locked="0"/>
    </xf>
    <xf numFmtId="49" fontId="50" fillId="23" borderId="307" xfId="0" applyNumberFormat="1" applyFont="1" applyFill="1" applyBorder="1" applyAlignment="1" applyProtection="1">
      <alignment horizontal="center"/>
      <protection locked="0"/>
    </xf>
    <xf numFmtId="49" fontId="50" fillId="23" borderId="321" xfId="0" applyNumberFormat="1" applyFont="1" applyFill="1" applyBorder="1" applyAlignment="1" applyProtection="1">
      <alignment horizontal="center"/>
      <protection locked="0"/>
    </xf>
    <xf numFmtId="0" fontId="53" fillId="23" borderId="267" xfId="0" applyFont="1" applyFill="1" applyBorder="1" applyAlignment="1" applyProtection="1">
      <alignment shrinkToFit="1"/>
      <protection locked="0"/>
    </xf>
    <xf numFmtId="0" fontId="56" fillId="0" borderId="0" xfId="0" applyFont="1" applyBorder="1" applyAlignment="1" applyProtection="1">
      <protection locked="0"/>
    </xf>
    <xf numFmtId="0" fontId="61" fillId="0" borderId="0" xfId="0" applyFont="1" applyBorder="1" applyAlignment="1" applyProtection="1">
      <alignment shrinkToFit="1"/>
      <protection locked="0"/>
    </xf>
    <xf numFmtId="0" fontId="58" fillId="0" borderId="0" xfId="0" applyFont="1" applyBorder="1" applyAlignment="1" applyProtection="1">
      <alignment shrinkToFit="1"/>
      <protection locked="0"/>
    </xf>
    <xf numFmtId="49" fontId="50" fillId="23" borderId="267" xfId="0" applyNumberFormat="1" applyFont="1" applyFill="1" applyBorder="1" applyAlignment="1" applyProtection="1">
      <alignment horizontal="center"/>
      <protection locked="0"/>
    </xf>
    <xf numFmtId="4" fontId="50" fillId="23" borderId="267" xfId="0" applyNumberFormat="1" applyFont="1" applyFill="1" applyBorder="1" applyAlignment="1" applyProtection="1">
      <alignment horizontal="center"/>
      <protection locked="0"/>
    </xf>
    <xf numFmtId="4" fontId="50" fillId="23" borderId="0" xfId="0" applyNumberFormat="1" applyFont="1" applyFill="1" applyBorder="1" applyAlignment="1" applyProtection="1">
      <alignment horizontal="center"/>
      <protection locked="0"/>
    </xf>
    <xf numFmtId="49" fontId="50" fillId="23" borderId="323" xfId="0" applyNumberFormat="1" applyFont="1" applyFill="1" applyBorder="1" applyAlignment="1" applyProtection="1">
      <alignment horizontal="center"/>
      <protection locked="0"/>
    </xf>
    <xf numFmtId="49" fontId="50" fillId="23" borderId="325" xfId="0" applyNumberFormat="1" applyFont="1" applyFill="1" applyBorder="1" applyAlignment="1" applyProtection="1">
      <alignment horizontal="center"/>
      <protection locked="0"/>
    </xf>
    <xf numFmtId="0" fontId="50" fillId="0" borderId="0" xfId="0" applyFont="1" applyFill="1" applyBorder="1" applyProtection="1">
      <protection locked="0"/>
    </xf>
    <xf numFmtId="0" fontId="54" fillId="0" borderId="0" xfId="0" applyFont="1" applyFill="1" applyAlignment="1" applyProtection="1">
      <alignment horizontal="right"/>
      <protection locked="0"/>
    </xf>
    <xf numFmtId="0" fontId="53" fillId="25" borderId="316" xfId="0" applyFont="1" applyFill="1" applyBorder="1" applyAlignment="1" applyProtection="1">
      <alignment horizontal="center"/>
      <protection locked="0"/>
    </xf>
    <xf numFmtId="0" fontId="50" fillId="23" borderId="244" xfId="0" applyFont="1" applyFill="1" applyBorder="1" applyAlignment="1" applyProtection="1">
      <alignment horizontal="center"/>
      <protection locked="0"/>
    </xf>
    <xf numFmtId="0" fontId="50" fillId="23" borderId="253" xfId="0" applyFont="1" applyFill="1" applyBorder="1" applyAlignment="1" applyProtection="1">
      <alignment horizontal="center"/>
      <protection locked="0"/>
    </xf>
    <xf numFmtId="3" fontId="50" fillId="23" borderId="332" xfId="0" applyNumberFormat="1" applyFont="1" applyFill="1" applyBorder="1" applyAlignment="1" applyProtection="1">
      <alignment horizontal="center"/>
      <protection locked="0"/>
    </xf>
    <xf numFmtId="0" fontId="53" fillId="25" borderId="334" xfId="0" applyFont="1" applyFill="1" applyBorder="1" applyProtection="1">
      <protection locked="0"/>
    </xf>
    <xf numFmtId="0" fontId="53" fillId="25" borderId="320" xfId="0" applyFont="1" applyFill="1" applyBorder="1" applyProtection="1">
      <protection locked="0"/>
    </xf>
    <xf numFmtId="4" fontId="50" fillId="25" borderId="320" xfId="0" applyNumberFormat="1" applyFont="1" applyFill="1" applyBorder="1" applyProtection="1">
      <protection locked="0"/>
    </xf>
    <xf numFmtId="0" fontId="59" fillId="25" borderId="286" xfId="0" applyFont="1" applyFill="1" applyBorder="1" applyProtection="1">
      <protection locked="0"/>
    </xf>
    <xf numFmtId="4" fontId="50" fillId="25" borderId="249" xfId="0" applyNumberFormat="1" applyFont="1" applyFill="1" applyBorder="1" applyProtection="1">
      <protection locked="0"/>
    </xf>
    <xf numFmtId="0" fontId="53" fillId="25" borderId="251" xfId="0" applyFont="1" applyFill="1" applyBorder="1" applyProtection="1">
      <protection locked="0"/>
    </xf>
    <xf numFmtId="4" fontId="50" fillId="25" borderId="251" xfId="0" applyNumberFormat="1" applyFont="1" applyFill="1" applyBorder="1" applyProtection="1">
      <protection locked="0"/>
    </xf>
    <xf numFmtId="0" fontId="50" fillId="23" borderId="286" xfId="0" applyFont="1" applyFill="1" applyBorder="1" applyProtection="1">
      <protection locked="0"/>
    </xf>
    <xf numFmtId="4" fontId="50" fillId="23" borderId="252" xfId="0" applyNumberFormat="1" applyFont="1" applyFill="1" applyBorder="1" applyProtection="1">
      <protection locked="0"/>
    </xf>
    <xf numFmtId="4" fontId="53" fillId="25" borderId="251" xfId="0" applyNumberFormat="1" applyFont="1" applyFill="1" applyBorder="1" applyProtection="1">
      <protection locked="0"/>
    </xf>
    <xf numFmtId="0" fontId="50" fillId="29" borderId="0" xfId="0" applyFont="1" applyFill="1" applyProtection="1">
      <protection locked="0"/>
    </xf>
    <xf numFmtId="164" fontId="50" fillId="23" borderId="0" xfId="0" applyNumberFormat="1" applyFont="1" applyFill="1" applyProtection="1">
      <protection locked="0"/>
    </xf>
    <xf numFmtId="0" fontId="3" fillId="0" borderId="0" xfId="0" applyFont="1" applyAlignment="1">
      <alignment horizontal="center"/>
    </xf>
    <xf numFmtId="0" fontId="50" fillId="23" borderId="254" xfId="0" applyFont="1" applyFill="1" applyBorder="1" applyAlignment="1" applyProtection="1">
      <alignment horizontal="center"/>
      <protection locked="0"/>
    </xf>
    <xf numFmtId="2" fontId="25" fillId="8" borderId="0" xfId="0" applyNumberFormat="1" applyFont="1" applyFill="1" applyBorder="1" applyProtection="1"/>
    <xf numFmtId="4" fontId="11" fillId="0" borderId="0" xfId="0" applyNumberFormat="1" applyFont="1" applyFill="1" applyBorder="1" applyAlignment="1" applyProtection="1">
      <alignment horizontal="center"/>
      <protection locked="0"/>
    </xf>
    <xf numFmtId="49" fontId="11" fillId="8" borderId="340" xfId="0" applyNumberFormat="1" applyFont="1" applyFill="1" applyBorder="1" applyAlignment="1" applyProtection="1">
      <alignment horizontal="center"/>
      <protection locked="0"/>
    </xf>
    <xf numFmtId="0" fontId="11" fillId="0" borderId="0" xfId="0" applyFont="1" applyFill="1" applyBorder="1" applyProtection="1">
      <protection locked="0"/>
    </xf>
    <xf numFmtId="0" fontId="28" fillId="0" borderId="0" xfId="0" applyFont="1" applyFill="1" applyAlignment="1" applyProtection="1">
      <alignment horizontal="right"/>
      <protection locked="0"/>
    </xf>
    <xf numFmtId="4" fontId="54" fillId="30" borderId="0" xfId="0" applyNumberFormat="1" applyFont="1" applyFill="1" applyBorder="1" applyAlignment="1" applyProtection="1">
      <alignment horizontal="right"/>
      <protection locked="0"/>
    </xf>
    <xf numFmtId="0" fontId="50" fillId="25" borderId="241" xfId="0" applyFont="1" applyFill="1" applyBorder="1" applyAlignment="1" applyProtection="1">
      <alignment horizontal="center" wrapText="1"/>
      <protection locked="0"/>
    </xf>
    <xf numFmtId="0" fontId="50" fillId="31" borderId="0" xfId="0" applyFont="1" applyFill="1" applyProtection="1">
      <protection locked="0"/>
    </xf>
    <xf numFmtId="0" fontId="4" fillId="0" borderId="344" xfId="0" applyFont="1" applyBorder="1"/>
    <xf numFmtId="0" fontId="27" fillId="8" borderId="27" xfId="0" applyFont="1" applyFill="1" applyBorder="1" applyProtection="1">
      <protection locked="0"/>
    </xf>
    <xf numFmtId="4" fontId="11" fillId="8" borderId="2" xfId="0" applyNumberFormat="1" applyFont="1" applyFill="1" applyBorder="1" applyProtection="1">
      <protection locked="0"/>
    </xf>
    <xf numFmtId="0" fontId="27" fillId="8" borderId="114" xfId="0" applyFont="1" applyFill="1" applyBorder="1" applyAlignment="1" applyProtection="1">
      <alignment horizontal="center" shrinkToFit="1"/>
      <protection locked="0"/>
    </xf>
    <xf numFmtId="4" fontId="11" fillId="8" borderId="115" xfId="0" applyNumberFormat="1" applyFont="1" applyFill="1" applyBorder="1" applyAlignment="1" applyProtection="1">
      <protection locked="0"/>
    </xf>
    <xf numFmtId="49" fontId="11" fillId="0" borderId="38" xfId="0" applyNumberFormat="1" applyFont="1" applyFill="1" applyBorder="1" applyAlignment="1" applyProtection="1">
      <alignment horizontal="center"/>
      <protection locked="0"/>
    </xf>
    <xf numFmtId="0" fontId="11" fillId="0" borderId="26" xfId="0" applyFont="1" applyFill="1" applyBorder="1" applyAlignment="1" applyProtection="1">
      <alignment horizontal="left"/>
      <protection locked="0"/>
    </xf>
    <xf numFmtId="0" fontId="11" fillId="0" borderId="8" xfId="0" applyFont="1" applyFill="1" applyBorder="1" applyAlignment="1" applyProtection="1">
      <alignment horizontal="left"/>
      <protection locked="0"/>
    </xf>
    <xf numFmtId="0" fontId="11" fillId="0" borderId="76" xfId="0" applyFont="1" applyFill="1" applyBorder="1" applyAlignment="1" applyProtection="1">
      <alignment horizontal="left"/>
      <protection locked="0"/>
    </xf>
    <xf numFmtId="49" fontId="11" fillId="0" borderId="340" xfId="0" applyNumberFormat="1" applyFont="1" applyFill="1" applyBorder="1" applyAlignment="1" applyProtection="1">
      <alignment horizontal="center"/>
      <protection locked="0"/>
    </xf>
    <xf numFmtId="0" fontId="11" fillId="0" borderId="0" xfId="0" applyFont="1" applyFill="1" applyProtection="1">
      <protection locked="0"/>
    </xf>
    <xf numFmtId="4" fontId="11" fillId="0" borderId="0" xfId="0" applyNumberFormat="1" applyFont="1" applyFill="1" applyProtection="1">
      <protection locked="0"/>
    </xf>
    <xf numFmtId="0" fontId="11" fillId="8" borderId="0" xfId="0" applyFont="1" applyFill="1" applyAlignment="1" applyProtection="1">
      <alignment vertical="top"/>
      <protection locked="0"/>
    </xf>
    <xf numFmtId="43" fontId="11" fillId="8" borderId="0" xfId="3" applyFont="1" applyFill="1" applyAlignment="1" applyProtection="1">
      <alignment vertical="center"/>
      <protection locked="0"/>
    </xf>
    <xf numFmtId="43" fontId="11" fillId="8" borderId="0" xfId="3" applyFont="1" applyFill="1" applyProtection="1">
      <protection locked="0"/>
    </xf>
    <xf numFmtId="43" fontId="12" fillId="8" borderId="0" xfId="3" applyFont="1" applyFill="1" applyProtection="1">
      <protection locked="0"/>
    </xf>
    <xf numFmtId="0" fontId="8" fillId="0" borderId="1" xfId="0" applyFont="1" applyBorder="1" applyAlignment="1" applyProtection="1">
      <alignment horizontal="center" vertical="center" wrapText="1"/>
      <protection locked="0"/>
    </xf>
    <xf numFmtId="165" fontId="11" fillId="8" borderId="2" xfId="0" applyNumberFormat="1" applyFont="1" applyFill="1" applyBorder="1" applyProtection="1">
      <protection locked="0"/>
    </xf>
    <xf numFmtId="0" fontId="34" fillId="9" borderId="0" xfId="0" applyFont="1" applyFill="1" applyBorder="1" applyAlignment="1">
      <alignment horizontal="left" shrinkToFit="1"/>
    </xf>
    <xf numFmtId="2" fontId="35" fillId="9" borderId="0" xfId="0" applyNumberFormat="1" applyFont="1" applyFill="1" applyBorder="1" applyAlignment="1"/>
    <xf numFmtId="0" fontId="44" fillId="0" borderId="0" xfId="0" applyFont="1" applyAlignment="1"/>
    <xf numFmtId="0" fontId="34" fillId="9" borderId="71" xfId="0" applyFont="1" applyFill="1" applyBorder="1" applyAlignment="1">
      <alignment wrapText="1"/>
    </xf>
    <xf numFmtId="14" fontId="40" fillId="9" borderId="186" xfId="0" applyNumberFormat="1" applyFont="1" applyFill="1" applyBorder="1" applyAlignment="1">
      <alignment horizontal="center" shrinkToFit="1"/>
    </xf>
    <xf numFmtId="4" fontId="34" fillId="9" borderId="48" xfId="0" applyNumberFormat="1" applyFont="1" applyFill="1" applyBorder="1" applyAlignment="1"/>
    <xf numFmtId="4" fontId="34" fillId="0" borderId="0" xfId="0" applyNumberFormat="1" applyFont="1" applyAlignment="1">
      <alignment horizontal="center"/>
    </xf>
    <xf numFmtId="0" fontId="34" fillId="0" borderId="0" xfId="0" applyFont="1" applyAlignment="1"/>
    <xf numFmtId="0" fontId="40" fillId="0" borderId="0" xfId="0" applyFont="1" applyAlignment="1">
      <alignment horizontal="right"/>
    </xf>
    <xf numFmtId="0" fontId="63" fillId="0" borderId="0" xfId="7" applyFont="1"/>
    <xf numFmtId="0" fontId="50" fillId="0" borderId="0" xfId="7" applyFont="1"/>
    <xf numFmtId="0" fontId="64" fillId="0" borderId="0" xfId="7" applyFont="1"/>
    <xf numFmtId="0" fontId="52" fillId="0" borderId="0" xfId="7" applyFont="1"/>
    <xf numFmtId="0" fontId="53" fillId="32" borderId="251" xfId="7" applyFont="1" applyFill="1" applyBorder="1" applyAlignment="1">
      <alignment horizontal="center"/>
    </xf>
    <xf numFmtId="0" fontId="65" fillId="0" borderId="0" xfId="7" applyFont="1" applyAlignment="1">
      <alignment horizontal="center"/>
    </xf>
    <xf numFmtId="4" fontId="53" fillId="33" borderId="251" xfId="7" applyNumberFormat="1" applyFont="1" applyFill="1" applyBorder="1" applyAlignment="1">
      <alignment vertical="center"/>
    </xf>
    <xf numFmtId="4" fontId="52" fillId="0" borderId="0" xfId="7" applyNumberFormat="1" applyFont="1" applyAlignment="1"/>
    <xf numFmtId="0" fontId="52" fillId="0" borderId="0" xfId="7" applyFont="1" applyBorder="1"/>
    <xf numFmtId="0" fontId="65" fillId="0" borderId="0" xfId="7" applyFont="1" applyFill="1" applyBorder="1" applyAlignment="1"/>
    <xf numFmtId="0" fontId="67" fillId="0" borderId="0" xfId="7" applyFont="1"/>
    <xf numFmtId="0" fontId="53" fillId="33" borderId="251" xfId="7" applyFont="1" applyFill="1" applyBorder="1" applyAlignment="1">
      <alignment vertical="center"/>
    </xf>
    <xf numFmtId="0" fontId="50" fillId="35" borderId="251" xfId="7" applyFont="1" applyFill="1" applyBorder="1" applyAlignment="1">
      <alignment vertical="center"/>
    </xf>
    <xf numFmtId="4" fontId="50" fillId="0" borderId="251" xfId="7" applyNumberFormat="1" applyFont="1" applyBorder="1" applyAlignment="1">
      <alignment vertical="center"/>
    </xf>
    <xf numFmtId="0" fontId="68" fillId="0" borderId="0" xfId="7" applyFont="1" applyFill="1" applyBorder="1" applyAlignment="1"/>
    <xf numFmtId="0" fontId="50" fillId="0" borderId="251" xfId="7" applyFont="1" applyFill="1" applyBorder="1" applyAlignment="1">
      <alignment vertical="center"/>
    </xf>
    <xf numFmtId="0" fontId="50" fillId="0" borderId="251" xfId="7" applyFont="1" applyBorder="1" applyAlignment="1">
      <alignment vertical="center"/>
    </xf>
    <xf numFmtId="4" fontId="50" fillId="0" borderId="251" xfId="7" applyNumberFormat="1" applyFont="1" applyFill="1" applyBorder="1" applyAlignment="1">
      <alignment horizontal="right" vertical="center"/>
    </xf>
    <xf numFmtId="4" fontId="52" fillId="0" borderId="0" xfId="7" applyNumberFormat="1" applyFont="1" applyFill="1" applyBorder="1" applyAlignment="1">
      <alignment horizontal="left"/>
    </xf>
    <xf numFmtId="0" fontId="68" fillId="0" borderId="0" xfId="7" applyFont="1" applyFill="1" applyBorder="1" applyAlignment="1">
      <alignment vertical="center" wrapText="1"/>
    </xf>
    <xf numFmtId="0" fontId="53" fillId="33" borderId="251" xfId="7" applyFont="1" applyFill="1" applyBorder="1" applyAlignment="1">
      <alignment horizontal="left" vertical="center"/>
    </xf>
    <xf numFmtId="0" fontId="53" fillId="35" borderId="251" xfId="7" applyFont="1" applyFill="1" applyBorder="1" applyAlignment="1">
      <alignment vertical="center"/>
    </xf>
    <xf numFmtId="4" fontId="53" fillId="0" borderId="251" xfId="7" applyNumberFormat="1" applyFont="1" applyBorder="1" applyAlignment="1">
      <alignment vertical="center"/>
    </xf>
    <xf numFmtId="0" fontId="68" fillId="0" borderId="0" xfId="7" applyFont="1" applyFill="1" applyBorder="1" applyAlignment="1">
      <alignment horizontal="left" vertical="center" wrapText="1"/>
    </xf>
    <xf numFmtId="0" fontId="64" fillId="0" borderId="0" xfId="7" applyFont="1" applyFill="1" applyBorder="1" applyAlignment="1">
      <alignment vertical="center"/>
    </xf>
    <xf numFmtId="0" fontId="52" fillId="0" borderId="0" xfId="7" applyFont="1" applyFill="1"/>
    <xf numFmtId="4" fontId="52" fillId="0" borderId="0" xfId="7" applyNumberFormat="1" applyFont="1" applyFill="1" applyAlignment="1"/>
    <xf numFmtId="0" fontId="52" fillId="0" borderId="0" xfId="7" applyFont="1" applyFill="1" applyBorder="1"/>
    <xf numFmtId="0" fontId="52" fillId="0" borderId="0" xfId="7" applyFont="1" applyBorder="1" applyAlignment="1">
      <alignment horizontal="left" vertical="center" wrapText="1"/>
    </xf>
    <xf numFmtId="4" fontId="52" fillId="0" borderId="0" xfId="7" applyNumberFormat="1" applyFont="1" applyBorder="1" applyAlignment="1">
      <alignment horizontal="center" vertical="center" wrapText="1"/>
    </xf>
    <xf numFmtId="4" fontId="52" fillId="0" borderId="0" xfId="7" applyNumberFormat="1" applyFont="1" applyBorder="1" applyAlignment="1">
      <alignment vertical="center" wrapText="1"/>
    </xf>
    <xf numFmtId="0" fontId="50" fillId="0" borderId="0" xfId="7" applyFont="1" applyAlignment="1"/>
    <xf numFmtId="0" fontId="50" fillId="0" borderId="0" xfId="7" applyFont="1" applyBorder="1" applyAlignment="1">
      <alignment horizontal="left" vertical="center" wrapText="1"/>
    </xf>
    <xf numFmtId="0" fontId="53" fillId="0" borderId="0" xfId="7" applyFont="1" applyBorder="1" applyAlignment="1">
      <alignment horizontal="left" vertical="center" wrapText="1"/>
    </xf>
    <xf numFmtId="4" fontId="11" fillId="0" borderId="22" xfId="0" applyNumberFormat="1" applyFont="1" applyFill="1" applyBorder="1" applyProtection="1"/>
    <xf numFmtId="4" fontId="11" fillId="0" borderId="26" xfId="0" applyNumberFormat="1" applyFont="1" applyFill="1" applyBorder="1" applyProtection="1"/>
    <xf numFmtId="4" fontId="11" fillId="0" borderId="89" xfId="0" applyNumberFormat="1" applyFont="1" applyFill="1" applyBorder="1" applyProtection="1"/>
    <xf numFmtId="4" fontId="11" fillId="0" borderId="20" xfId="0" applyNumberFormat="1" applyFont="1" applyFill="1" applyBorder="1" applyProtection="1"/>
    <xf numFmtId="4" fontId="26" fillId="10" borderId="32" xfId="0" applyNumberFormat="1" applyFont="1" applyFill="1" applyBorder="1" applyProtection="1"/>
    <xf numFmtId="4" fontId="26" fillId="10" borderId="355" xfId="0" applyNumberFormat="1" applyFont="1" applyFill="1" applyBorder="1" applyProtection="1"/>
    <xf numFmtId="4" fontId="26" fillId="10" borderId="99" xfId="0" applyNumberFormat="1" applyFont="1" applyFill="1" applyBorder="1" applyProtection="1"/>
    <xf numFmtId="0" fontId="9" fillId="4" borderId="1" xfId="0" applyFont="1" applyFill="1" applyBorder="1" applyAlignment="1">
      <alignment horizontal="center"/>
    </xf>
    <xf numFmtId="0" fontId="9" fillId="5" borderId="1" xfId="0" applyFont="1" applyFill="1" applyBorder="1" applyAlignment="1">
      <alignment horizontal="left" vertical="center"/>
    </xf>
    <xf numFmtId="0" fontId="8" fillId="0" borderId="335" xfId="0" applyFont="1" applyBorder="1" applyAlignment="1">
      <alignment horizontal="left" vertical="center" wrapText="1"/>
    </xf>
    <xf numFmtId="0" fontId="8" fillId="0" borderId="336" xfId="0" applyFont="1" applyBorder="1" applyAlignment="1">
      <alignment horizontal="left" vertical="center" wrapText="1"/>
    </xf>
    <xf numFmtId="0" fontId="8" fillId="0" borderId="337" xfId="0" applyFont="1" applyBorder="1" applyAlignment="1">
      <alignment horizontal="left" vertical="center" wrapText="1"/>
    </xf>
    <xf numFmtId="0" fontId="8" fillId="0" borderId="0" xfId="0" applyFont="1" applyBorder="1" applyAlignment="1">
      <alignment horizontal="left" vertical="center" wrapText="1"/>
    </xf>
    <xf numFmtId="0" fontId="50" fillId="23" borderId="0" xfId="0" applyFont="1" applyFill="1" applyBorder="1" applyAlignment="1" applyProtection="1">
      <alignment horizontal="left" vertical="center"/>
      <protection locked="0"/>
    </xf>
    <xf numFmtId="0" fontId="58" fillId="23" borderId="324" xfId="0" applyFont="1" applyFill="1" applyBorder="1" applyAlignment="1" applyProtection="1">
      <alignment shrinkToFit="1"/>
      <protection locked="0"/>
    </xf>
    <xf numFmtId="4" fontId="50" fillId="25" borderId="314" xfId="0" applyNumberFormat="1" applyFont="1" applyFill="1" applyBorder="1" applyAlignment="1" applyProtection="1">
      <alignment horizontal="center"/>
      <protection locked="0"/>
    </xf>
    <xf numFmtId="4" fontId="50" fillId="25" borderId="315" xfId="0" applyNumberFormat="1" applyFont="1" applyFill="1" applyBorder="1" applyAlignment="1" applyProtection="1">
      <alignment horizontal="center"/>
      <protection locked="0"/>
    </xf>
    <xf numFmtId="0" fontId="50" fillId="23" borderId="331" xfId="0" applyFont="1" applyFill="1" applyBorder="1" applyAlignment="1" applyProtection="1">
      <protection locked="0"/>
    </xf>
    <xf numFmtId="4" fontId="53" fillId="25" borderId="314" xfId="0" applyNumberFormat="1" applyFont="1" applyFill="1" applyBorder="1" applyAlignment="1" applyProtection="1">
      <alignment horizontal="center"/>
      <protection locked="0"/>
    </xf>
    <xf numFmtId="4" fontId="53" fillId="25" borderId="315" xfId="0" applyNumberFormat="1" applyFont="1" applyFill="1" applyBorder="1" applyAlignment="1" applyProtection="1">
      <alignment horizontal="center"/>
      <protection locked="0"/>
    </xf>
    <xf numFmtId="0" fontId="50" fillId="23" borderId="0" xfId="0" applyFont="1" applyFill="1" applyBorder="1" applyAlignment="1" applyProtection="1">
      <alignment horizontal="left"/>
      <protection locked="0"/>
    </xf>
    <xf numFmtId="0" fontId="53" fillId="25" borderId="239" xfId="0" applyFont="1" applyFill="1" applyBorder="1" applyAlignment="1" applyProtection="1">
      <alignment horizontal="center"/>
      <protection locked="0"/>
    </xf>
    <xf numFmtId="0" fontId="50" fillId="23" borderId="278" xfId="0" applyFont="1" applyFill="1" applyBorder="1" applyAlignment="1" applyProtection="1">
      <alignment horizontal="left" shrinkToFit="1"/>
      <protection locked="0"/>
    </xf>
    <xf numFmtId="0" fontId="50" fillId="23" borderId="288" xfId="0" applyFont="1" applyFill="1" applyBorder="1" applyAlignment="1" applyProtection="1">
      <protection locked="0"/>
    </xf>
    <xf numFmtId="0" fontId="50" fillId="23" borderId="273" xfId="0" applyFont="1" applyFill="1" applyBorder="1" applyAlignment="1" applyProtection="1">
      <alignment horizontal="center" vertical="center" wrapText="1" shrinkToFit="1"/>
      <protection locked="0"/>
    </xf>
    <xf numFmtId="0" fontId="50" fillId="23" borderId="283" xfId="0" applyFont="1" applyFill="1" applyBorder="1" applyAlignment="1" applyProtection="1">
      <alignment horizontal="left" vertical="center" shrinkToFit="1"/>
      <protection locked="0"/>
    </xf>
    <xf numFmtId="0" fontId="50" fillId="23" borderId="287" xfId="0" applyFont="1" applyFill="1" applyBorder="1" applyAlignment="1" applyProtection="1">
      <alignment horizontal="left"/>
      <protection locked="0"/>
    </xf>
    <xf numFmtId="0" fontId="53" fillId="25" borderId="237" xfId="0" applyFont="1" applyFill="1" applyBorder="1" applyAlignment="1" applyProtection="1">
      <alignment horizontal="center"/>
      <protection locked="0"/>
    </xf>
    <xf numFmtId="4" fontId="50" fillId="23" borderId="251" xfId="0" applyNumberFormat="1" applyFont="1" applyFill="1" applyBorder="1" applyAlignment="1" applyProtection="1">
      <alignment horizontal="center"/>
      <protection locked="0"/>
    </xf>
    <xf numFmtId="0" fontId="53" fillId="25" borderId="316" xfId="0" applyFont="1" applyFill="1" applyBorder="1" applyAlignment="1" applyProtection="1">
      <alignment horizontal="center"/>
      <protection locked="0"/>
    </xf>
    <xf numFmtId="4" fontId="50" fillId="25" borderId="259" xfId="0" applyNumberFormat="1" applyFont="1" applyFill="1" applyBorder="1" applyAlignment="1" applyProtection="1">
      <alignment horizontal="center"/>
      <protection locked="0"/>
    </xf>
    <xf numFmtId="4" fontId="50" fillId="23" borderId="320" xfId="0" applyNumberFormat="1" applyFont="1" applyFill="1" applyBorder="1" applyAlignment="1" applyProtection="1">
      <alignment horizontal="center"/>
      <protection locked="0"/>
    </xf>
    <xf numFmtId="164" fontId="50" fillId="23" borderId="287" xfId="0" applyNumberFormat="1" applyFont="1" applyFill="1" applyBorder="1" applyAlignment="1" applyProtection="1">
      <alignment horizontal="left"/>
      <protection locked="0"/>
    </xf>
    <xf numFmtId="0" fontId="50" fillId="23" borderId="287" xfId="0" applyFont="1" applyFill="1" applyBorder="1" applyAlignment="1" applyProtection="1">
      <protection locked="0"/>
    </xf>
    <xf numFmtId="0" fontId="50" fillId="23" borderId="306" xfId="0" applyFont="1" applyFill="1" applyBorder="1" applyAlignment="1" applyProtection="1">
      <protection locked="0"/>
    </xf>
    <xf numFmtId="0" fontId="53" fillId="23" borderId="0" xfId="0" applyFont="1" applyFill="1" applyBorder="1" applyAlignment="1" applyProtection="1">
      <alignment horizontal="right"/>
      <protection locked="0"/>
    </xf>
    <xf numFmtId="4" fontId="54" fillId="26" borderId="0" xfId="0" applyNumberFormat="1" applyFont="1" applyFill="1" applyBorder="1" applyAlignment="1" applyProtection="1">
      <alignment horizontal="right"/>
      <protection locked="0"/>
    </xf>
    <xf numFmtId="0" fontId="50" fillId="25" borderId="235" xfId="0" applyFont="1" applyFill="1" applyBorder="1" applyAlignment="1" applyProtection="1">
      <alignment horizontal="center" vertical="center"/>
      <protection locked="0"/>
    </xf>
    <xf numFmtId="0" fontId="50" fillId="25" borderId="236" xfId="0" applyFont="1" applyFill="1" applyBorder="1" applyAlignment="1" applyProtection="1">
      <alignment horizontal="center" vertical="center"/>
      <protection locked="0"/>
    </xf>
    <xf numFmtId="0" fontId="50" fillId="25" borderId="237" xfId="0" applyFont="1" applyFill="1" applyBorder="1" applyAlignment="1" applyProtection="1">
      <alignment horizontal="center" vertical="center" wrapText="1"/>
      <protection locked="0"/>
    </xf>
    <xf numFmtId="0" fontId="50" fillId="25" borderId="239" xfId="0" applyFont="1" applyFill="1" applyBorder="1" applyAlignment="1" applyProtection="1">
      <alignment horizontal="center" vertical="center" wrapText="1"/>
      <protection locked="0"/>
    </xf>
    <xf numFmtId="0" fontId="50" fillId="25" borderId="269" xfId="0" applyFont="1" applyFill="1" applyBorder="1" applyAlignment="1" applyProtection="1">
      <alignment horizontal="center" vertical="center" wrapText="1" shrinkToFit="1"/>
      <protection locked="0"/>
    </xf>
    <xf numFmtId="0" fontId="50" fillId="25" borderId="270" xfId="0" applyFont="1" applyFill="1" applyBorder="1" applyAlignment="1" applyProtection="1">
      <alignment horizontal="center" vertical="center" wrapText="1" shrinkToFit="1"/>
      <protection locked="0"/>
    </xf>
    <xf numFmtId="0" fontId="50" fillId="25" borderId="271" xfId="0" applyFont="1" applyFill="1" applyBorder="1" applyAlignment="1" applyProtection="1">
      <alignment horizontal="center" vertical="center" wrapText="1"/>
      <protection locked="0"/>
    </xf>
    <xf numFmtId="0" fontId="50" fillId="25" borderId="272" xfId="0" applyFont="1" applyFill="1" applyBorder="1" applyAlignment="1" applyProtection="1">
      <alignment horizontal="center" vertical="center"/>
      <protection locked="0"/>
    </xf>
    <xf numFmtId="0" fontId="50" fillId="25" borderId="245" xfId="0" applyFont="1" applyFill="1" applyBorder="1" applyAlignment="1" applyProtection="1">
      <alignment horizontal="center"/>
      <protection locked="0"/>
    </xf>
    <xf numFmtId="0" fontId="50" fillId="25" borderId="273" xfId="0" applyFont="1" applyFill="1" applyBorder="1" applyAlignment="1" applyProtection="1">
      <alignment horizontal="center" vertical="center"/>
      <protection locked="0"/>
    </xf>
    <xf numFmtId="0" fontId="50" fillId="24" borderId="0" xfId="0" applyFont="1" applyFill="1" applyBorder="1" applyAlignment="1" applyProtection="1">
      <alignment horizontal="right"/>
      <protection locked="0"/>
    </xf>
    <xf numFmtId="0" fontId="50" fillId="23" borderId="0" xfId="0" applyFont="1" applyFill="1" applyBorder="1" applyAlignment="1" applyProtection="1">
      <alignment horizontal="center" vertical="top" wrapText="1"/>
      <protection locked="0"/>
    </xf>
    <xf numFmtId="0" fontId="52" fillId="23" borderId="0" xfId="0" applyFont="1" applyFill="1" applyBorder="1" applyAlignment="1" applyProtection="1">
      <alignment vertical="top" wrapText="1"/>
      <protection locked="0"/>
    </xf>
    <xf numFmtId="4" fontId="20" fillId="25" borderId="0" xfId="0" applyNumberFormat="1" applyFont="1" applyFill="1" applyBorder="1" applyAlignment="1" applyProtection="1">
      <alignment horizontal="right" vertical="center" shrinkToFit="1"/>
    </xf>
    <xf numFmtId="4" fontId="54" fillId="25" borderId="0" xfId="0" applyNumberFormat="1" applyFont="1" applyFill="1" applyBorder="1" applyAlignment="1" applyProtection="1">
      <alignment horizontal="right" vertical="center" shrinkToFit="1"/>
    </xf>
    <xf numFmtId="4" fontId="50" fillId="23" borderId="0" xfId="0" applyNumberFormat="1" applyFont="1" applyFill="1" applyBorder="1" applyAlignment="1" applyProtection="1">
      <alignment horizontal="left" vertical="center" shrinkToFit="1"/>
    </xf>
    <xf numFmtId="4" fontId="50" fillId="25" borderId="254" xfId="0" applyNumberFormat="1" applyFont="1" applyFill="1" applyBorder="1" applyAlignment="1" applyProtection="1">
      <alignment horizontal="center"/>
      <protection locked="0"/>
    </xf>
    <xf numFmtId="4" fontId="50" fillId="23" borderId="241" xfId="0" applyNumberFormat="1" applyFont="1" applyFill="1" applyBorder="1" applyAlignment="1" applyProtection="1">
      <alignment horizontal="center"/>
      <protection locked="0"/>
    </xf>
    <xf numFmtId="4" fontId="50" fillId="0" borderId="234" xfId="0" applyNumberFormat="1" applyFont="1" applyFill="1" applyBorder="1" applyAlignment="1" applyProtection="1">
      <alignment horizontal="center"/>
      <protection locked="0"/>
    </xf>
    <xf numFmtId="4" fontId="50" fillId="23" borderId="236" xfId="0" applyNumberFormat="1" applyFont="1" applyFill="1" applyBorder="1" applyAlignment="1" applyProtection="1">
      <alignment horizontal="center"/>
      <protection locked="0"/>
    </xf>
    <xf numFmtId="0" fontId="51" fillId="23" borderId="0" xfId="0" applyFont="1" applyFill="1" applyBorder="1" applyAlignment="1" applyProtection="1">
      <protection locked="0"/>
    </xf>
    <xf numFmtId="0" fontId="51" fillId="23" borderId="0" xfId="0" applyFont="1" applyFill="1" applyBorder="1" applyAlignment="1" applyProtection="1">
      <alignment horizontal="left" shrinkToFit="1"/>
      <protection locked="0"/>
    </xf>
    <xf numFmtId="0" fontId="53" fillId="23" borderId="0" xfId="0" applyFont="1" applyFill="1" applyBorder="1" applyAlignment="1" applyProtection="1">
      <alignment horizontal="left" shrinkToFit="1"/>
      <protection locked="0"/>
    </xf>
    <xf numFmtId="0" fontId="52" fillId="23" borderId="0" xfId="0" applyFont="1" applyFill="1" applyBorder="1" applyAlignment="1" applyProtection="1">
      <alignment horizontal="left" shrinkToFit="1"/>
      <protection locked="0"/>
    </xf>
    <xf numFmtId="4" fontId="50" fillId="23" borderId="308" xfId="0" applyNumberFormat="1" applyFont="1" applyFill="1" applyBorder="1" applyAlignment="1" applyProtection="1">
      <alignment horizontal="center"/>
      <protection locked="0"/>
    </xf>
    <xf numFmtId="4" fontId="50" fillId="25" borderId="309" xfId="0" applyNumberFormat="1" applyFont="1" applyFill="1" applyBorder="1" applyAlignment="1" applyProtection="1">
      <alignment horizontal="center"/>
      <protection locked="0"/>
    </xf>
    <xf numFmtId="4" fontId="50" fillId="25" borderId="247" xfId="0" applyNumberFormat="1" applyFont="1" applyFill="1" applyBorder="1" applyAlignment="1" applyProtection="1">
      <alignment horizontal="center"/>
      <protection locked="0"/>
    </xf>
    <xf numFmtId="0" fontId="50" fillId="23" borderId="305" xfId="0" applyFont="1" applyFill="1" applyBorder="1" applyAlignment="1" applyProtection="1">
      <alignment horizontal="left" vertical="center" shrinkToFit="1"/>
      <protection locked="0"/>
    </xf>
    <xf numFmtId="4" fontId="50" fillId="25" borderId="319" xfId="0" applyNumberFormat="1" applyFont="1" applyFill="1" applyBorder="1" applyAlignment="1" applyProtection="1">
      <alignment horizontal="center"/>
      <protection locked="0"/>
    </xf>
    <xf numFmtId="4" fontId="60" fillId="23" borderId="320" xfId="0" applyNumberFormat="1" applyFont="1" applyFill="1" applyBorder="1" applyAlignment="1" applyProtection="1">
      <alignment horizontal="center"/>
      <protection locked="0"/>
    </xf>
    <xf numFmtId="0" fontId="53" fillId="25" borderId="303" xfId="0" applyFont="1" applyFill="1" applyBorder="1" applyAlignment="1" applyProtection="1">
      <alignment horizontal="center"/>
      <protection locked="0"/>
    </xf>
    <xf numFmtId="0" fontId="50" fillId="23" borderId="306" xfId="0" applyFont="1" applyFill="1" applyBorder="1" applyAlignment="1" applyProtection="1">
      <alignment horizontal="left" vertical="center" shrinkToFit="1"/>
      <protection locked="0"/>
    </xf>
    <xf numFmtId="0" fontId="50" fillId="23" borderId="305" xfId="0" applyFont="1" applyFill="1" applyBorder="1" applyAlignment="1" applyProtection="1">
      <protection locked="0"/>
    </xf>
    <xf numFmtId="4" fontId="50" fillId="23" borderId="318" xfId="0" applyNumberFormat="1" applyFont="1" applyFill="1" applyBorder="1" applyAlignment="1" applyProtection="1">
      <alignment horizontal="center"/>
      <protection locked="0"/>
    </xf>
    <xf numFmtId="4" fontId="50" fillId="23" borderId="252" xfId="0" applyNumberFormat="1" applyFont="1" applyFill="1" applyBorder="1" applyAlignment="1" applyProtection="1">
      <alignment horizontal="center"/>
      <protection locked="0"/>
    </xf>
    <xf numFmtId="0" fontId="50" fillId="23" borderId="287" xfId="0" applyFont="1" applyFill="1" applyBorder="1" applyAlignment="1" applyProtection="1">
      <alignment horizontal="left" vertical="center" shrinkToFit="1"/>
      <protection locked="0"/>
    </xf>
    <xf numFmtId="0" fontId="58" fillId="23" borderId="287" xfId="0" applyFont="1" applyFill="1" applyBorder="1" applyAlignment="1" applyProtection="1">
      <alignment shrinkToFit="1"/>
      <protection locked="0"/>
    </xf>
    <xf numFmtId="0" fontId="50" fillId="23" borderId="329" xfId="0" applyFont="1" applyFill="1" applyBorder="1" applyAlignment="1" applyProtection="1">
      <protection locked="0"/>
    </xf>
    <xf numFmtId="4" fontId="50" fillId="23" borderId="326" xfId="0" applyNumberFormat="1" applyFont="1" applyFill="1" applyBorder="1" applyAlignment="1" applyProtection="1">
      <alignment horizontal="center"/>
      <protection locked="0"/>
    </xf>
    <xf numFmtId="0" fontId="53" fillId="25" borderId="273" xfId="0" applyFont="1" applyFill="1" applyBorder="1" applyAlignment="1" applyProtection="1">
      <alignment horizontal="center"/>
      <protection locked="0"/>
    </xf>
    <xf numFmtId="4" fontId="50" fillId="23" borderId="333" xfId="0" applyNumberFormat="1" applyFont="1" applyFill="1" applyBorder="1" applyAlignment="1" applyProtection="1">
      <alignment horizontal="center"/>
      <protection locked="0"/>
    </xf>
    <xf numFmtId="0" fontId="50" fillId="23" borderId="328" xfId="0" applyFont="1" applyFill="1" applyBorder="1" applyAlignment="1" applyProtection="1">
      <protection locked="0"/>
    </xf>
    <xf numFmtId="0" fontId="53" fillId="25" borderId="327" xfId="0" applyFont="1" applyFill="1" applyBorder="1" applyAlignment="1" applyProtection="1">
      <protection locked="0"/>
    </xf>
    <xf numFmtId="0" fontId="50" fillId="23" borderId="283" xfId="0" applyFont="1" applyFill="1" applyBorder="1" applyAlignment="1" applyProtection="1">
      <protection locked="0"/>
    </xf>
    <xf numFmtId="4" fontId="50" fillId="25" borderId="322" xfId="0" applyNumberFormat="1" applyFont="1" applyFill="1" applyBorder="1" applyAlignment="1" applyProtection="1">
      <alignment horizontal="center"/>
      <protection locked="0"/>
    </xf>
    <xf numFmtId="4" fontId="50" fillId="25" borderId="330" xfId="0" applyNumberFormat="1" applyFont="1" applyFill="1" applyBorder="1" applyAlignment="1" applyProtection="1">
      <alignment horizontal="center"/>
      <protection locked="0"/>
    </xf>
    <xf numFmtId="0" fontId="8" fillId="0" borderId="335" xfId="0" applyFont="1" applyBorder="1" applyAlignment="1">
      <alignment horizontal="left" vertical="center" wrapText="1"/>
    </xf>
    <xf numFmtId="0" fontId="8" fillId="0" borderId="336" xfId="0" applyFont="1" applyBorder="1" applyAlignment="1">
      <alignment horizontal="left" vertical="center" wrapText="1"/>
    </xf>
    <xf numFmtId="0" fontId="8" fillId="0" borderId="337" xfId="0" applyFont="1" applyBorder="1" applyAlignment="1">
      <alignment horizontal="left" vertical="center" wrapText="1"/>
    </xf>
    <xf numFmtId="0" fontId="1" fillId="0" borderId="0" xfId="0" applyFont="1" applyFill="1" applyAlignment="1">
      <alignment horizontal="left"/>
    </xf>
    <xf numFmtId="0" fontId="1" fillId="0" borderId="0" xfId="0" applyFont="1" applyFill="1" applyAlignment="1">
      <alignment horizontal="left" wrapText="1"/>
    </xf>
    <xf numFmtId="0" fontId="9" fillId="4" borderId="1" xfId="0" applyFont="1" applyFill="1" applyBorder="1" applyAlignment="1">
      <alignment horizontal="center"/>
    </xf>
    <xf numFmtId="0" fontId="9" fillId="5" borderId="1" xfId="0" applyFont="1" applyFill="1" applyBorder="1" applyAlignment="1">
      <alignment horizontal="left" vertical="center"/>
    </xf>
    <xf numFmtId="0" fontId="8" fillId="2" borderId="1" xfId="0" applyFont="1" applyFill="1" applyBorder="1" applyAlignment="1">
      <alignment horizontal="left"/>
    </xf>
    <xf numFmtId="0" fontId="10" fillId="0" borderId="2" xfId="0" applyFont="1" applyBorder="1" applyAlignment="1">
      <alignment horizontal="left" vertical="center" wrapText="1"/>
    </xf>
    <xf numFmtId="0" fontId="10" fillId="0" borderId="8"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2" borderId="1" xfId="0" applyFont="1" applyFill="1" applyBorder="1" applyAlignment="1">
      <alignment horizontal="left"/>
    </xf>
    <xf numFmtId="0" fontId="50" fillId="23" borderId="0" xfId="0" applyFont="1" applyFill="1" applyBorder="1" applyAlignment="1" applyProtection="1">
      <alignment horizontal="left" wrapText="1"/>
      <protection locked="0"/>
    </xf>
    <xf numFmtId="4" fontId="60" fillId="23" borderId="251" xfId="0" applyNumberFormat="1" applyFont="1" applyFill="1" applyBorder="1" applyAlignment="1" applyProtection="1">
      <alignment horizontal="center"/>
      <protection locked="0"/>
    </xf>
    <xf numFmtId="4" fontId="58" fillId="23" borderId="241" xfId="0" applyNumberFormat="1" applyFont="1" applyFill="1" applyBorder="1" applyAlignment="1" applyProtection="1">
      <alignment horizontal="center"/>
      <protection locked="0"/>
    </xf>
    <xf numFmtId="0" fontId="50" fillId="23" borderId="273" xfId="0" applyFont="1" applyFill="1" applyBorder="1" applyAlignment="1" applyProtection="1">
      <alignment shrinkToFit="1"/>
      <protection locked="0"/>
    </xf>
    <xf numFmtId="0" fontId="8" fillId="0" borderId="335" xfId="0" applyFont="1" applyBorder="1" applyAlignment="1">
      <alignment horizontal="left" vertical="center" shrinkToFit="1"/>
    </xf>
    <xf numFmtId="0" fontId="8" fillId="0" borderId="336" xfId="0" applyFont="1" applyBorder="1" applyAlignment="1">
      <alignment horizontal="left" vertical="center" shrinkToFit="1"/>
    </xf>
    <xf numFmtId="0" fontId="8" fillId="0" borderId="337" xfId="0" applyFont="1" applyBorder="1" applyAlignment="1">
      <alignment horizontal="left" vertical="center" shrinkToFit="1"/>
    </xf>
    <xf numFmtId="4" fontId="12" fillId="10" borderId="122" xfId="0" applyNumberFormat="1" applyFont="1" applyFill="1" applyBorder="1" applyAlignment="1" applyProtection="1">
      <alignment horizontal="center"/>
      <protection locked="0"/>
    </xf>
    <xf numFmtId="0" fontId="10" fillId="0" borderId="147" xfId="0" applyFont="1" applyBorder="1" applyAlignment="1" applyProtection="1">
      <alignment horizontal="center"/>
      <protection locked="0"/>
    </xf>
    <xf numFmtId="0" fontId="10" fillId="0" borderId="130" xfId="0" applyFont="1" applyBorder="1" applyAlignment="1" applyProtection="1">
      <alignment horizontal="center"/>
      <protection locked="0"/>
    </xf>
    <xf numFmtId="0" fontId="11" fillId="8" borderId="0" xfId="0" applyFont="1" applyFill="1" applyAlignment="1" applyProtection="1">
      <alignment horizontal="left"/>
      <protection locked="0"/>
    </xf>
    <xf numFmtId="0" fontId="11" fillId="8" borderId="0" xfId="0" applyFont="1" applyFill="1" applyAlignment="1" applyProtection="1">
      <alignment horizontal="left" vertical="center"/>
      <protection locked="0"/>
    </xf>
    <xf numFmtId="4" fontId="11" fillId="10" borderId="122" xfId="0" applyNumberFormat="1" applyFont="1" applyFill="1" applyBorder="1" applyAlignment="1" applyProtection="1">
      <alignment horizontal="center"/>
      <protection locked="0"/>
    </xf>
    <xf numFmtId="4" fontId="11" fillId="10" borderId="147" xfId="0" applyNumberFormat="1" applyFont="1" applyFill="1" applyBorder="1" applyAlignment="1" applyProtection="1">
      <alignment horizontal="center"/>
      <protection locked="0"/>
    </xf>
    <xf numFmtId="4" fontId="11" fillId="10" borderId="130" xfId="0" applyNumberFormat="1" applyFont="1" applyFill="1" applyBorder="1" applyAlignment="1" applyProtection="1">
      <alignment horizontal="center"/>
      <protection locked="0"/>
    </xf>
    <xf numFmtId="4" fontId="11" fillId="0" borderId="96" xfId="0" applyNumberFormat="1" applyFont="1" applyFill="1" applyBorder="1" applyAlignment="1" applyProtection="1">
      <alignment horizontal="center"/>
      <protection locked="0"/>
    </xf>
    <xf numFmtId="0" fontId="12" fillId="10" borderId="32" xfId="0" applyFont="1" applyFill="1" applyBorder="1" applyAlignment="1" applyProtection="1">
      <alignment horizontal="center"/>
      <protection locked="0"/>
    </xf>
    <xf numFmtId="0" fontId="12" fillId="10" borderId="88" xfId="0" applyFont="1" applyFill="1" applyBorder="1" applyAlignment="1" applyProtection="1">
      <alignment horizontal="center"/>
      <protection locked="0"/>
    </xf>
    <xf numFmtId="0" fontId="11" fillId="8" borderId="138" xfId="0" applyFont="1" applyFill="1" applyBorder="1" applyAlignment="1" applyProtection="1">
      <protection locked="0"/>
    </xf>
    <xf numFmtId="0" fontId="10" fillId="0" borderId="340" xfId="0" applyFont="1" applyBorder="1" applyAlignment="1" applyProtection="1">
      <protection locked="0"/>
    </xf>
    <xf numFmtId="0" fontId="10" fillId="0" borderId="139" xfId="0" applyFont="1" applyBorder="1" applyAlignment="1" applyProtection="1">
      <protection locked="0"/>
    </xf>
    <xf numFmtId="0" fontId="11" fillId="10" borderId="43" xfId="0" applyFont="1" applyFill="1" applyBorder="1" applyAlignment="1" applyProtection="1">
      <alignment horizontal="center" vertical="center" wrapText="1"/>
      <protection locked="0"/>
    </xf>
    <xf numFmtId="0" fontId="11" fillId="10" borderId="35" xfId="0" applyFont="1" applyFill="1" applyBorder="1" applyAlignment="1" applyProtection="1">
      <alignment horizontal="center" vertical="center" wrapText="1"/>
      <protection locked="0"/>
    </xf>
    <xf numFmtId="0" fontId="11" fillId="10" borderId="151" xfId="0" applyFont="1" applyFill="1" applyBorder="1" applyAlignment="1" applyProtection="1">
      <alignment horizontal="center" vertical="center" wrapText="1" shrinkToFit="1"/>
      <protection locked="0"/>
    </xf>
    <xf numFmtId="0" fontId="11" fillId="10" borderId="152" xfId="0" applyFont="1" applyFill="1" applyBorder="1" applyAlignment="1" applyProtection="1">
      <alignment horizontal="center" vertical="center" wrapText="1" shrinkToFit="1"/>
      <protection locked="0"/>
    </xf>
    <xf numFmtId="0" fontId="11" fillId="10" borderId="141" xfId="0" applyFont="1" applyFill="1" applyBorder="1" applyAlignment="1" applyProtection="1">
      <alignment horizontal="center" vertical="center" wrapText="1" shrinkToFit="1"/>
      <protection locked="0"/>
    </xf>
    <xf numFmtId="0" fontId="11" fillId="10" borderId="110" xfId="0" applyFont="1" applyFill="1" applyBorder="1" applyAlignment="1" applyProtection="1">
      <alignment horizontal="center" vertical="center" wrapText="1" shrinkToFit="1"/>
      <protection locked="0"/>
    </xf>
    <xf numFmtId="0" fontId="11" fillId="10" borderId="42" xfId="0" applyFont="1" applyFill="1" applyBorder="1" applyAlignment="1" applyProtection="1">
      <alignment horizontal="center" vertical="center" wrapText="1"/>
      <protection locked="0"/>
    </xf>
    <xf numFmtId="0" fontId="11" fillId="10" borderId="135" xfId="0" applyFont="1" applyFill="1" applyBorder="1" applyAlignment="1" applyProtection="1">
      <alignment horizontal="center" vertical="center" wrapText="1"/>
      <protection locked="0"/>
    </xf>
    <xf numFmtId="0" fontId="11" fillId="10" borderId="96" xfId="0" applyFont="1" applyFill="1" applyBorder="1" applyAlignment="1" applyProtection="1">
      <alignment horizontal="center" vertical="center"/>
      <protection locked="0"/>
    </xf>
    <xf numFmtId="0" fontId="11" fillId="10" borderId="109" xfId="0" applyFont="1" applyFill="1" applyBorder="1" applyAlignment="1" applyProtection="1">
      <alignment horizontal="center" vertical="center"/>
      <protection locked="0"/>
    </xf>
    <xf numFmtId="0" fontId="11" fillId="10" borderId="125" xfId="0" applyFont="1" applyFill="1" applyBorder="1" applyAlignment="1" applyProtection="1">
      <alignment horizontal="center"/>
      <protection locked="0"/>
    </xf>
    <xf numFmtId="0" fontId="11" fillId="10" borderId="39" xfId="0" applyFont="1" applyFill="1" applyBorder="1" applyAlignment="1" applyProtection="1">
      <alignment horizontal="center"/>
      <protection locked="0"/>
    </xf>
    <xf numFmtId="0" fontId="11" fillId="10" borderId="17" xfId="0" applyFont="1" applyFill="1" applyBorder="1" applyAlignment="1" applyProtection="1">
      <alignment horizontal="center" vertical="center"/>
      <protection locked="0"/>
    </xf>
    <xf numFmtId="0" fontId="10" fillId="10" borderId="92" xfId="0" applyFont="1" applyFill="1" applyBorder="1" applyAlignment="1" applyProtection="1">
      <alignment horizontal="center" vertical="center"/>
      <protection locked="0"/>
    </xf>
    <xf numFmtId="0" fontId="10" fillId="10" borderId="18" xfId="0" applyFont="1" applyFill="1" applyBorder="1" applyAlignment="1" applyProtection="1">
      <alignment horizontal="center" vertical="center"/>
      <protection locked="0"/>
    </xf>
    <xf numFmtId="0" fontId="10" fillId="10" borderId="87" xfId="0" applyFont="1" applyFill="1" applyBorder="1" applyAlignment="1" applyProtection="1">
      <alignment horizontal="center" vertical="center"/>
      <protection locked="0"/>
    </xf>
    <xf numFmtId="0" fontId="11" fillId="8" borderId="101" xfId="0" applyFont="1" applyFill="1" applyBorder="1" applyAlignment="1" applyProtection="1">
      <alignment horizontal="left" shrinkToFit="1"/>
      <protection locked="0"/>
    </xf>
    <xf numFmtId="0" fontId="11" fillId="8" borderId="136" xfId="0" applyFont="1" applyFill="1" applyBorder="1" applyAlignment="1" applyProtection="1">
      <alignment horizontal="left" shrinkToFit="1"/>
      <protection locked="0"/>
    </xf>
    <xf numFmtId="0" fontId="11" fillId="8" borderId="150" xfId="0" applyFont="1" applyFill="1" applyBorder="1" applyAlignment="1" applyProtection="1">
      <alignment horizontal="left" shrinkToFit="1"/>
      <protection locked="0"/>
    </xf>
    <xf numFmtId="0" fontId="11" fillId="8" borderId="40" xfId="0" applyFont="1" applyFill="1" applyBorder="1" applyAlignment="1" applyProtection="1">
      <protection locked="0"/>
    </xf>
    <xf numFmtId="0" fontId="10" fillId="0" borderId="36" xfId="0" applyFont="1" applyBorder="1" applyAlignment="1" applyProtection="1">
      <protection locked="0"/>
    </xf>
    <xf numFmtId="0" fontId="11" fillId="8" borderId="97" xfId="0" applyFont="1" applyFill="1" applyBorder="1" applyAlignment="1" applyProtection="1">
      <protection locked="0"/>
    </xf>
    <xf numFmtId="0" fontId="10" fillId="0" borderId="5" xfId="0" applyFont="1" applyBorder="1" applyAlignment="1" applyProtection="1">
      <protection locked="0"/>
    </xf>
    <xf numFmtId="0" fontId="10" fillId="0" borderId="102" xfId="0" applyFont="1" applyBorder="1" applyAlignment="1" applyProtection="1">
      <protection locked="0"/>
    </xf>
    <xf numFmtId="4" fontId="11" fillId="8" borderId="19" xfId="0" applyNumberFormat="1" applyFont="1" applyFill="1" applyBorder="1" applyAlignment="1" applyProtection="1">
      <alignment horizontal="center"/>
      <protection locked="0"/>
    </xf>
    <xf numFmtId="4" fontId="11" fillId="8" borderId="12" xfId="0" applyNumberFormat="1" applyFont="1" applyFill="1" applyBorder="1" applyAlignment="1" applyProtection="1">
      <alignment horizontal="center"/>
      <protection locked="0"/>
    </xf>
    <xf numFmtId="4" fontId="11" fillId="13" borderId="19" xfId="0" applyNumberFormat="1" applyFont="1" applyFill="1" applyBorder="1" applyAlignment="1" applyProtection="1">
      <alignment horizontal="center"/>
      <protection locked="0"/>
    </xf>
    <xf numFmtId="4" fontId="11" fillId="13" borderId="93" xfId="0" applyNumberFormat="1" applyFont="1" applyFill="1" applyBorder="1" applyAlignment="1" applyProtection="1">
      <alignment horizontal="center"/>
      <protection locked="0"/>
    </xf>
    <xf numFmtId="4" fontId="11" fillId="8" borderId="10" xfId="0" applyNumberFormat="1" applyFont="1" applyFill="1" applyBorder="1" applyAlignment="1" applyProtection="1">
      <alignment horizontal="center"/>
      <protection locked="0"/>
    </xf>
    <xf numFmtId="4" fontId="11" fillId="8" borderId="341" xfId="0" applyNumberFormat="1" applyFont="1" applyFill="1" applyBorder="1" applyAlignment="1" applyProtection="1">
      <alignment horizontal="center"/>
      <protection locked="0"/>
    </xf>
    <xf numFmtId="4" fontId="11" fillId="13" borderId="10" xfId="0" applyNumberFormat="1" applyFont="1" applyFill="1" applyBorder="1" applyAlignment="1" applyProtection="1">
      <alignment horizontal="center"/>
      <protection locked="0"/>
    </xf>
    <xf numFmtId="4" fontId="11" fillId="13" borderId="140" xfId="0" applyNumberFormat="1" applyFont="1" applyFill="1" applyBorder="1" applyAlignment="1" applyProtection="1">
      <alignment horizontal="center"/>
      <protection locked="0"/>
    </xf>
    <xf numFmtId="0" fontId="12" fillId="10" borderId="32" xfId="0" applyFont="1" applyFill="1" applyBorder="1" applyAlignment="1" applyProtection="1">
      <protection locked="0"/>
    </xf>
    <xf numFmtId="0" fontId="12" fillId="10" borderId="99" xfId="0" applyFont="1" applyFill="1" applyBorder="1" applyAlignment="1" applyProtection="1">
      <protection locked="0"/>
    </xf>
    <xf numFmtId="0" fontId="12" fillId="10" borderId="148" xfId="0" applyFont="1" applyFill="1" applyBorder="1" applyAlignment="1" applyProtection="1">
      <protection locked="0"/>
    </xf>
    <xf numFmtId="0" fontId="12" fillId="10" borderId="100" xfId="0" applyFont="1" applyFill="1" applyBorder="1" applyAlignment="1" applyProtection="1">
      <alignment horizontal="center"/>
      <protection locked="0"/>
    </xf>
    <xf numFmtId="0" fontId="12" fillId="10" borderId="33" xfId="0" applyFont="1" applyFill="1" applyBorder="1" applyAlignment="1" applyProtection="1">
      <alignment horizontal="center"/>
      <protection locked="0"/>
    </xf>
    <xf numFmtId="0" fontId="12" fillId="8" borderId="0" xfId="0" applyFont="1" applyFill="1" applyBorder="1" applyAlignment="1" applyProtection="1">
      <alignment horizontal="right"/>
      <protection locked="0"/>
    </xf>
    <xf numFmtId="4" fontId="28" fillId="11" borderId="0" xfId="0" applyNumberFormat="1" applyFont="1" applyFill="1" applyBorder="1" applyAlignment="1" applyProtection="1">
      <alignment horizontal="right"/>
      <protection locked="0"/>
    </xf>
    <xf numFmtId="0" fontId="10" fillId="11" borderId="0" xfId="0" applyFont="1" applyFill="1" applyAlignment="1" applyProtection="1">
      <protection locked="0"/>
    </xf>
    <xf numFmtId="0" fontId="11" fillId="10" borderId="141" xfId="0" applyFont="1" applyFill="1" applyBorder="1" applyAlignment="1" applyProtection="1">
      <alignment horizontal="center" vertical="center"/>
      <protection locked="0"/>
    </xf>
    <xf numFmtId="0" fontId="11" fillId="10" borderId="142" xfId="0" applyFont="1" applyFill="1" applyBorder="1" applyAlignment="1" applyProtection="1">
      <alignment horizontal="center" vertical="center"/>
      <protection locked="0"/>
    </xf>
    <xf numFmtId="0" fontId="11" fillId="10" borderId="39" xfId="0" applyFont="1" applyFill="1" applyBorder="1" applyAlignment="1" applyProtection="1">
      <alignment horizontal="center" vertical="center"/>
      <protection locked="0"/>
    </xf>
    <xf numFmtId="0" fontId="11" fillId="10" borderId="23" xfId="0" applyFont="1" applyFill="1" applyBorder="1" applyAlignment="1" applyProtection="1">
      <alignment horizontal="center" vertical="center"/>
      <protection locked="0"/>
    </xf>
    <xf numFmtId="0" fontId="11" fillId="10" borderId="34" xfId="0" applyFont="1" applyFill="1" applyBorder="1" applyAlignment="1" applyProtection="1">
      <alignment horizontal="center" vertical="center" wrapText="1"/>
      <protection locked="0"/>
    </xf>
    <xf numFmtId="0" fontId="10" fillId="8" borderId="138" xfId="0" applyFont="1" applyFill="1" applyBorder="1" applyAlignment="1" applyProtection="1">
      <alignment shrinkToFit="1"/>
      <protection locked="0"/>
    </xf>
    <xf numFmtId="0" fontId="10" fillId="0" borderId="340" xfId="0" applyFont="1" applyBorder="1" applyAlignment="1" applyProtection="1">
      <alignment shrinkToFit="1"/>
      <protection locked="0"/>
    </xf>
    <xf numFmtId="0" fontId="10" fillId="0" borderId="140" xfId="0" applyFont="1" applyBorder="1" applyAlignment="1" applyProtection="1">
      <alignment shrinkToFit="1"/>
      <protection locked="0"/>
    </xf>
    <xf numFmtId="0" fontId="11" fillId="8" borderId="22" xfId="0" applyFont="1" applyFill="1" applyBorder="1" applyAlignment="1" applyProtection="1">
      <protection locked="0"/>
    </xf>
    <xf numFmtId="0" fontId="10" fillId="0" borderId="95" xfId="0" applyFont="1" applyBorder="1" applyAlignment="1" applyProtection="1">
      <protection locked="0"/>
    </xf>
    <xf numFmtId="0" fontId="10" fillId="0" borderId="149" xfId="0" applyFont="1" applyBorder="1" applyAlignment="1" applyProtection="1">
      <protection locked="0"/>
    </xf>
    <xf numFmtId="4" fontId="11" fillId="8" borderId="39" xfId="0" applyNumberFormat="1" applyFont="1" applyFill="1" applyBorder="1" applyAlignment="1" applyProtection="1">
      <alignment horizontal="center"/>
      <protection locked="0"/>
    </xf>
    <xf numFmtId="4" fontId="11" fillId="8" borderId="23" xfId="0" applyNumberFormat="1" applyFont="1" applyFill="1" applyBorder="1" applyAlignment="1" applyProtection="1">
      <alignment horizontal="center"/>
      <protection locked="0"/>
    </xf>
    <xf numFmtId="4" fontId="11" fillId="13" borderId="39" xfId="0" applyNumberFormat="1" applyFont="1" applyFill="1" applyBorder="1" applyAlignment="1" applyProtection="1">
      <alignment horizontal="center"/>
      <protection locked="0"/>
    </xf>
    <xf numFmtId="4" fontId="11" fillId="13" borderId="91" xfId="0" applyNumberFormat="1" applyFont="1" applyFill="1" applyBorder="1" applyAlignment="1" applyProtection="1">
      <alignment horizontal="center"/>
      <protection locked="0"/>
    </xf>
    <xf numFmtId="4" fontId="11" fillId="8" borderId="143" xfId="0" applyNumberFormat="1" applyFont="1" applyFill="1" applyBorder="1" applyAlignment="1" applyProtection="1">
      <alignment horizontal="center"/>
      <protection locked="0"/>
    </xf>
    <xf numFmtId="4" fontId="11" fillId="8" borderId="154" xfId="0" applyNumberFormat="1" applyFont="1" applyFill="1" applyBorder="1" applyAlignment="1" applyProtection="1">
      <alignment horizontal="center"/>
      <protection locked="0"/>
    </xf>
    <xf numFmtId="4" fontId="11" fillId="10" borderId="143" xfId="0" applyNumberFormat="1" applyFont="1" applyFill="1" applyBorder="1" applyAlignment="1" applyProtection="1">
      <alignment horizontal="center"/>
      <protection locked="0"/>
    </xf>
    <xf numFmtId="4" fontId="11" fillId="10" borderId="144" xfId="0" applyNumberFormat="1" applyFont="1" applyFill="1" applyBorder="1" applyAlignment="1" applyProtection="1">
      <alignment horizontal="center"/>
      <protection locked="0"/>
    </xf>
    <xf numFmtId="0" fontId="10" fillId="8" borderId="26" xfId="0" applyFont="1" applyFill="1" applyBorder="1" applyAlignment="1" applyProtection="1">
      <alignment shrinkToFit="1"/>
      <protection locked="0"/>
    </xf>
    <xf numFmtId="0" fontId="10" fillId="0" borderId="8" xfId="0" applyFont="1" applyBorder="1" applyAlignment="1" applyProtection="1">
      <alignment shrinkToFit="1"/>
      <protection locked="0"/>
    </xf>
    <xf numFmtId="0" fontId="10" fillId="0" borderId="76" xfId="0" applyFont="1" applyBorder="1" applyAlignment="1" applyProtection="1">
      <alignment shrinkToFit="1"/>
      <protection locked="0"/>
    </xf>
    <xf numFmtId="4" fontId="11" fillId="8" borderId="2" xfId="0" applyNumberFormat="1" applyFont="1" applyFill="1" applyBorder="1" applyAlignment="1" applyProtection="1">
      <alignment horizontal="center"/>
      <protection locked="0"/>
    </xf>
    <xf numFmtId="4" fontId="11" fillId="8" borderId="3" xfId="0" applyNumberFormat="1" applyFont="1" applyFill="1" applyBorder="1" applyAlignment="1" applyProtection="1">
      <alignment horizontal="center"/>
      <protection locked="0"/>
    </xf>
    <xf numFmtId="4" fontId="11" fillId="10" borderId="2" xfId="0" applyNumberFormat="1" applyFont="1" applyFill="1" applyBorder="1" applyAlignment="1" applyProtection="1">
      <alignment horizontal="center"/>
      <protection locked="0"/>
    </xf>
    <xf numFmtId="4" fontId="11" fillId="10" borderId="76" xfId="0" applyNumberFormat="1" applyFont="1" applyFill="1" applyBorder="1" applyAlignment="1" applyProtection="1">
      <alignment horizontal="center"/>
      <protection locked="0"/>
    </xf>
    <xf numFmtId="0" fontId="12" fillId="10" borderId="99" xfId="0" applyFont="1" applyFill="1" applyBorder="1" applyAlignment="1" applyProtection="1">
      <alignment horizontal="center"/>
      <protection locked="0"/>
    </xf>
    <xf numFmtId="0" fontId="11" fillId="8" borderId="26" xfId="0" applyFont="1" applyFill="1" applyBorder="1" applyAlignment="1" applyProtection="1">
      <alignment horizontal="left"/>
      <protection locked="0"/>
    </xf>
    <xf numFmtId="0" fontId="11" fillId="8" borderId="8" xfId="0" applyFont="1" applyFill="1" applyBorder="1" applyAlignment="1" applyProtection="1">
      <alignment horizontal="left"/>
      <protection locked="0"/>
    </xf>
    <xf numFmtId="0" fontId="11" fillId="8" borderId="76" xfId="0" applyFont="1" applyFill="1" applyBorder="1" applyAlignment="1" applyProtection="1">
      <alignment horizontal="left"/>
      <protection locked="0"/>
    </xf>
    <xf numFmtId="4" fontId="11" fillId="8" borderId="14" xfId="0" applyNumberFormat="1" applyFont="1" applyFill="1" applyBorder="1" applyAlignment="1" applyProtection="1">
      <alignment horizontal="center"/>
      <protection locked="0"/>
    </xf>
    <xf numFmtId="4" fontId="11" fillId="8" borderId="11" xfId="0" applyNumberFormat="1" applyFont="1" applyFill="1" applyBorder="1" applyAlignment="1" applyProtection="1">
      <alignment horizontal="center"/>
      <protection locked="0"/>
    </xf>
    <xf numFmtId="4" fontId="11" fillId="10" borderId="14" xfId="0" applyNumberFormat="1" applyFont="1" applyFill="1" applyBorder="1" applyAlignment="1" applyProtection="1">
      <alignment horizontal="center"/>
      <protection locked="0"/>
    </xf>
    <xf numFmtId="4" fontId="11" fillId="10" borderId="90" xfId="0" applyNumberFormat="1" applyFont="1" applyFill="1" applyBorder="1" applyAlignment="1" applyProtection="1">
      <alignment horizontal="center"/>
      <protection locked="0"/>
    </xf>
    <xf numFmtId="0" fontId="11" fillId="8" borderId="94" xfId="0" applyFont="1" applyFill="1" applyBorder="1" applyAlignment="1" applyProtection="1">
      <protection locked="0"/>
    </xf>
    <xf numFmtId="0" fontId="10" fillId="0" borderId="0" xfId="0" applyFont="1" applyBorder="1" applyAlignment="1" applyProtection="1">
      <protection locked="0"/>
    </xf>
    <xf numFmtId="0" fontId="10" fillId="0" borderId="86" xfId="0" applyFont="1" applyBorder="1" applyAlignment="1" applyProtection="1">
      <protection locked="0"/>
    </xf>
    <xf numFmtId="0" fontId="10" fillId="0" borderId="91" xfId="0" applyFont="1" applyBorder="1" applyAlignment="1" applyProtection="1">
      <protection locked="0"/>
    </xf>
    <xf numFmtId="4" fontId="11" fillId="8" borderId="338" xfId="0" applyNumberFormat="1" applyFont="1" applyFill="1" applyBorder="1" applyAlignment="1" applyProtection="1">
      <alignment horizontal="center"/>
      <protection locked="0"/>
    </xf>
    <xf numFmtId="4" fontId="11" fillId="8" borderId="16" xfId="0" applyNumberFormat="1" applyFont="1" applyFill="1" applyBorder="1" applyAlignment="1" applyProtection="1">
      <alignment horizontal="center"/>
      <protection locked="0"/>
    </xf>
    <xf numFmtId="4" fontId="11" fillId="10" borderId="338" xfId="0" applyNumberFormat="1" applyFont="1" applyFill="1" applyBorder="1" applyAlignment="1" applyProtection="1">
      <alignment horizontal="center"/>
      <protection locked="0"/>
    </xf>
    <xf numFmtId="4" fontId="11" fillId="10" borderId="339" xfId="0" applyNumberFormat="1" applyFont="1" applyFill="1" applyBorder="1" applyAlignment="1" applyProtection="1">
      <alignment horizontal="center"/>
      <protection locked="0"/>
    </xf>
    <xf numFmtId="0" fontId="14" fillId="10" borderId="99" xfId="0" applyFont="1" applyFill="1" applyBorder="1" applyAlignment="1" applyProtection="1">
      <alignment horizontal="center"/>
      <protection locked="0"/>
    </xf>
    <xf numFmtId="0" fontId="10" fillId="10" borderId="33" xfId="0" applyFont="1" applyFill="1" applyBorder="1" applyAlignment="1" applyProtection="1">
      <protection locked="0"/>
    </xf>
    <xf numFmtId="0" fontId="10" fillId="10" borderId="88" xfId="0" applyFont="1" applyFill="1" applyBorder="1" applyAlignment="1" applyProtection="1">
      <protection locked="0"/>
    </xf>
    <xf numFmtId="0" fontId="11" fillId="8" borderId="22" xfId="0" applyFont="1" applyFill="1" applyBorder="1" applyAlignment="1" applyProtection="1">
      <alignment horizontal="left" vertical="center" shrinkToFit="1"/>
      <protection locked="0"/>
    </xf>
    <xf numFmtId="0" fontId="11" fillId="8" borderId="95" xfId="0" applyFont="1" applyFill="1" applyBorder="1" applyAlignment="1" applyProtection="1">
      <alignment horizontal="left" vertical="center" shrinkToFit="1"/>
      <protection locked="0"/>
    </xf>
    <xf numFmtId="0" fontId="11" fillId="8" borderId="91" xfId="0" applyFont="1" applyFill="1" applyBorder="1" applyAlignment="1" applyProtection="1">
      <alignment horizontal="left" vertical="center" shrinkToFit="1"/>
      <protection locked="0"/>
    </xf>
    <xf numFmtId="4" fontId="11" fillId="10" borderId="39" xfId="0" applyNumberFormat="1" applyFont="1" applyFill="1" applyBorder="1" applyAlignment="1" applyProtection="1">
      <alignment horizontal="center"/>
      <protection locked="0"/>
    </xf>
    <xf numFmtId="4" fontId="11" fillId="10" borderId="91" xfId="0" applyNumberFormat="1" applyFont="1" applyFill="1" applyBorder="1" applyAlignment="1" applyProtection="1">
      <alignment horizontal="center"/>
      <protection locked="0"/>
    </xf>
    <xf numFmtId="4" fontId="11" fillId="8" borderId="145" xfId="0" applyNumberFormat="1" applyFont="1" applyFill="1" applyBorder="1" applyAlignment="1" applyProtection="1">
      <alignment horizontal="center"/>
      <protection locked="0"/>
    </xf>
    <xf numFmtId="0" fontId="10" fillId="0" borderId="146" xfId="0" applyFont="1" applyBorder="1" applyAlignment="1" applyProtection="1">
      <alignment horizontal="center"/>
      <protection locked="0"/>
    </xf>
    <xf numFmtId="4" fontId="11" fillId="10" borderId="10" xfId="0" applyNumberFormat="1" applyFont="1" applyFill="1" applyBorder="1" applyAlignment="1" applyProtection="1">
      <alignment horizontal="center"/>
      <protection locked="0"/>
    </xf>
    <xf numFmtId="4" fontId="11" fillId="10" borderId="140" xfId="0" applyNumberFormat="1" applyFont="1" applyFill="1" applyBorder="1" applyAlignment="1" applyProtection="1">
      <alignment horizontal="center"/>
      <protection locked="0"/>
    </xf>
    <xf numFmtId="0" fontId="11" fillId="8" borderId="94" xfId="0" applyFont="1" applyFill="1" applyBorder="1" applyAlignment="1" applyProtection="1">
      <alignment horizontal="left" vertical="center" shrinkToFit="1"/>
      <protection locked="0"/>
    </xf>
    <xf numFmtId="0" fontId="11" fillId="8" borderId="0" xfId="0" applyFont="1" applyFill="1" applyBorder="1" applyAlignment="1" applyProtection="1">
      <alignment horizontal="left" vertical="center" shrinkToFit="1"/>
      <protection locked="0"/>
    </xf>
    <xf numFmtId="0" fontId="11" fillId="8" borderId="86" xfId="0" applyFont="1" applyFill="1" applyBorder="1" applyAlignment="1" applyProtection="1">
      <alignment horizontal="left" vertical="center" shrinkToFit="1"/>
      <protection locked="0"/>
    </xf>
    <xf numFmtId="0" fontId="11" fillId="8" borderId="26" xfId="0" applyFont="1" applyFill="1" applyBorder="1" applyAlignment="1" applyProtection="1">
      <alignment horizontal="left" vertical="center" shrinkToFit="1"/>
      <protection locked="0"/>
    </xf>
    <xf numFmtId="0" fontId="11" fillId="8" borderId="8" xfId="0" applyFont="1" applyFill="1" applyBorder="1" applyAlignment="1" applyProtection="1">
      <alignment horizontal="left" vertical="center" shrinkToFit="1"/>
      <protection locked="0"/>
    </xf>
    <xf numFmtId="0" fontId="11" fillId="8" borderId="76" xfId="0" applyFont="1" applyFill="1" applyBorder="1" applyAlignment="1" applyProtection="1">
      <alignment horizontal="left" vertical="center" shrinkToFit="1"/>
      <protection locked="0"/>
    </xf>
    <xf numFmtId="4" fontId="11" fillId="8" borderId="8" xfId="0" applyNumberFormat="1" applyFont="1" applyFill="1" applyBorder="1" applyAlignment="1" applyProtection="1">
      <alignment horizontal="center"/>
      <protection locked="0"/>
    </xf>
    <xf numFmtId="0" fontId="11" fillId="8" borderId="97" xfId="0" applyFont="1" applyFill="1" applyBorder="1" applyAlignment="1" applyProtection="1">
      <alignment horizontal="left" vertical="center" shrinkToFit="1"/>
      <protection locked="0"/>
    </xf>
    <xf numFmtId="0" fontId="11" fillId="8" borderId="5" xfId="0" applyFont="1" applyFill="1" applyBorder="1" applyAlignment="1" applyProtection="1">
      <alignment horizontal="left" vertical="center" shrinkToFit="1"/>
      <protection locked="0"/>
    </xf>
    <xf numFmtId="0" fontId="11" fillId="8" borderId="93" xfId="0" applyFont="1" applyFill="1" applyBorder="1" applyAlignment="1" applyProtection="1">
      <alignment horizontal="left" vertical="center" shrinkToFit="1"/>
      <protection locked="0"/>
    </xf>
    <xf numFmtId="0" fontId="11" fillId="8" borderId="38" xfId="0" applyFont="1" applyFill="1" applyBorder="1" applyAlignment="1" applyProtection="1">
      <protection locked="0"/>
    </xf>
    <xf numFmtId="0" fontId="10" fillId="0" borderId="27" xfId="0" applyFont="1" applyBorder="1" applyAlignment="1" applyProtection="1">
      <protection locked="0"/>
    </xf>
    <xf numFmtId="0" fontId="11" fillId="8" borderId="17" xfId="0" applyFont="1" applyFill="1" applyBorder="1" applyAlignment="1" applyProtection="1">
      <alignment shrinkToFit="1"/>
      <protection locked="0"/>
    </xf>
    <xf numFmtId="0" fontId="10" fillId="0" borderId="92" xfId="0" applyFont="1" applyBorder="1" applyAlignment="1" applyProtection="1">
      <protection locked="0"/>
    </xf>
    <xf numFmtId="0" fontId="10" fillId="0" borderId="94" xfId="0" applyFont="1" applyBorder="1" applyAlignment="1" applyProtection="1">
      <protection locked="0"/>
    </xf>
    <xf numFmtId="0" fontId="10" fillId="0" borderId="18" xfId="0" applyFont="1" applyBorder="1" applyAlignment="1" applyProtection="1">
      <protection locked="0"/>
    </xf>
    <xf numFmtId="0" fontId="10" fillId="0" borderId="87" xfId="0" applyFont="1" applyBorder="1" applyAlignment="1" applyProtection="1">
      <protection locked="0"/>
    </xf>
    <xf numFmtId="0" fontId="11" fillId="8" borderId="44" xfId="0" applyFont="1" applyFill="1" applyBorder="1" applyAlignment="1" applyProtection="1">
      <protection locked="0"/>
    </xf>
    <xf numFmtId="0" fontId="10" fillId="0" borderId="37" xfId="0" applyFont="1" applyBorder="1" applyAlignment="1" applyProtection="1">
      <protection locked="0"/>
    </xf>
    <xf numFmtId="0" fontId="27" fillId="8" borderId="0" xfId="0" applyFont="1" applyFill="1" applyBorder="1" applyAlignment="1" applyProtection="1">
      <alignment vertical="justify"/>
      <protection locked="0"/>
    </xf>
    <xf numFmtId="4" fontId="26" fillId="10" borderId="0" xfId="0" applyNumberFormat="1" applyFont="1" applyFill="1" applyBorder="1" applyAlignment="1" applyProtection="1">
      <alignment horizontal="right" vertical="center" shrinkToFit="1"/>
    </xf>
    <xf numFmtId="0" fontId="25" fillId="8" borderId="0" xfId="0" applyFont="1" applyFill="1" applyAlignment="1" applyProtection="1">
      <protection locked="0"/>
    </xf>
    <xf numFmtId="0" fontId="25" fillId="8" borderId="0" xfId="0" applyFont="1" applyFill="1" applyAlignment="1" applyProtection="1">
      <alignment horizontal="left" shrinkToFit="1"/>
      <protection locked="0"/>
    </xf>
    <xf numFmtId="0" fontId="11" fillId="8" borderId="0" xfId="0" applyFont="1" applyFill="1" applyAlignment="1" applyProtection="1">
      <alignment horizontal="left" shrinkToFit="1"/>
      <protection locked="0"/>
    </xf>
    <xf numFmtId="0" fontId="27" fillId="8" borderId="0" xfId="0" applyFont="1" applyFill="1" applyAlignment="1" applyProtection="1">
      <alignment horizontal="left" shrinkToFit="1"/>
      <protection locked="0"/>
    </xf>
    <xf numFmtId="0" fontId="12" fillId="8" borderId="0" xfId="0" applyFont="1" applyFill="1" applyAlignment="1" applyProtection="1">
      <alignment horizontal="left" shrinkToFit="1"/>
      <protection locked="0"/>
    </xf>
    <xf numFmtId="0" fontId="11" fillId="12" borderId="0" xfId="0" applyFont="1" applyFill="1" applyAlignment="1" applyProtection="1">
      <alignment horizontal="right"/>
      <protection locked="0"/>
    </xf>
    <xf numFmtId="0" fontId="11" fillId="8" borderId="0" xfId="0" applyFont="1" applyFill="1" applyAlignment="1" applyProtection="1">
      <alignment horizontal="center" vertical="justify"/>
      <protection locked="0"/>
    </xf>
    <xf numFmtId="4" fontId="28" fillId="10" borderId="0" xfId="0" applyNumberFormat="1" applyFont="1" applyFill="1" applyBorder="1" applyAlignment="1" applyProtection="1">
      <alignment horizontal="right" vertical="center" shrinkToFit="1"/>
    </xf>
    <xf numFmtId="4" fontId="11" fillId="8" borderId="0" xfId="0" applyNumberFormat="1" applyFont="1" applyFill="1" applyBorder="1" applyAlignment="1" applyProtection="1">
      <alignment horizontal="left" vertical="center" shrinkToFit="1"/>
    </xf>
    <xf numFmtId="0" fontId="1" fillId="0" borderId="0" xfId="0" applyFont="1" applyAlignment="1">
      <alignment horizontal="left" wrapText="1"/>
    </xf>
    <xf numFmtId="0" fontId="1" fillId="0" borderId="0" xfId="0" applyFont="1" applyAlignment="1">
      <alignment horizontal="left"/>
    </xf>
    <xf numFmtId="0" fontId="50" fillId="23" borderId="273" xfId="0" applyFont="1" applyFill="1" applyBorder="1" applyAlignment="1" applyProtection="1">
      <alignment vertical="center" wrapText="1" shrinkToFit="1"/>
      <protection locked="0"/>
    </xf>
    <xf numFmtId="0" fontId="8" fillId="0" borderId="347" xfId="0" applyFont="1" applyBorder="1" applyAlignment="1">
      <alignment horizontal="left" vertical="center" wrapText="1"/>
    </xf>
    <xf numFmtId="0" fontId="8" fillId="0" borderId="9" xfId="0" applyFont="1" applyBorder="1" applyAlignment="1">
      <alignment horizontal="left" vertical="center" wrapText="1"/>
    </xf>
    <xf numFmtId="0" fontId="8" fillId="0" borderId="346" xfId="0" applyFont="1" applyBorder="1" applyAlignment="1">
      <alignment horizontal="left" vertical="center" wrapText="1"/>
    </xf>
    <xf numFmtId="0" fontId="8" fillId="0" borderId="342" xfId="0" applyFont="1" applyBorder="1" applyAlignment="1">
      <alignment horizontal="left" vertical="center" wrapText="1"/>
    </xf>
    <xf numFmtId="0" fontId="8" fillId="0" borderId="15" xfId="0" applyFont="1" applyBorder="1" applyAlignment="1">
      <alignment horizontal="left" vertical="center" wrapText="1"/>
    </xf>
    <xf numFmtId="0" fontId="8" fillId="0" borderId="343" xfId="0" applyFont="1" applyBorder="1" applyAlignment="1">
      <alignment horizontal="left" vertical="center" wrapText="1"/>
    </xf>
    <xf numFmtId="0" fontId="8" fillId="0" borderId="344" xfId="0" applyFont="1" applyBorder="1" applyAlignment="1">
      <alignment horizontal="left" vertical="center" wrapText="1"/>
    </xf>
    <xf numFmtId="0" fontId="8" fillId="0" borderId="0" xfId="0" applyFont="1" applyBorder="1" applyAlignment="1">
      <alignment horizontal="left" vertical="center" wrapText="1"/>
    </xf>
    <xf numFmtId="0" fontId="8" fillId="0" borderId="345" xfId="0" applyFont="1" applyBorder="1" applyAlignment="1">
      <alignment horizontal="left" vertical="center" wrapText="1"/>
    </xf>
    <xf numFmtId="0" fontId="11" fillId="8" borderId="97" xfId="0" applyFont="1" applyFill="1" applyBorder="1" applyProtection="1">
      <protection locked="0"/>
    </xf>
    <xf numFmtId="0" fontId="10" fillId="0" borderId="5" xfId="0" applyFont="1" applyBorder="1" applyProtection="1">
      <protection locked="0"/>
    </xf>
    <xf numFmtId="0" fontId="10" fillId="0" borderId="102" xfId="0" applyFont="1" applyBorder="1" applyProtection="1">
      <protection locked="0"/>
    </xf>
    <xf numFmtId="0" fontId="11" fillId="8" borderId="17" xfId="0" applyFont="1" applyFill="1" applyBorder="1" applyAlignment="1" applyProtection="1">
      <alignment wrapText="1" shrinkToFit="1"/>
      <protection locked="0"/>
    </xf>
    <xf numFmtId="0" fontId="10" fillId="0" borderId="92" xfId="0" applyFont="1" applyBorder="1" applyAlignment="1" applyProtection="1">
      <alignment wrapText="1"/>
      <protection locked="0"/>
    </xf>
    <xf numFmtId="0" fontId="10" fillId="0" borderId="94" xfId="0" applyFont="1" applyBorder="1" applyAlignment="1" applyProtection="1">
      <alignment wrapText="1"/>
      <protection locked="0"/>
    </xf>
    <xf numFmtId="0" fontId="10" fillId="0" borderId="86" xfId="0" applyFont="1" applyBorder="1" applyAlignment="1" applyProtection="1">
      <alignment wrapText="1"/>
      <protection locked="0"/>
    </xf>
    <xf numFmtId="0" fontId="10" fillId="0" borderId="18" xfId="0" applyFont="1" applyBorder="1" applyAlignment="1" applyProtection="1">
      <alignment wrapText="1"/>
      <protection locked="0"/>
    </xf>
    <xf numFmtId="0" fontId="10" fillId="0" borderId="87" xfId="0" applyFont="1" applyBorder="1" applyAlignment="1" applyProtection="1">
      <alignment wrapText="1"/>
      <protection locked="0"/>
    </xf>
    <xf numFmtId="0" fontId="11" fillId="8" borderId="0" xfId="0" applyFont="1" applyFill="1" applyAlignment="1" applyProtection="1">
      <alignment horizontal="left" wrapText="1"/>
      <protection locked="0"/>
    </xf>
    <xf numFmtId="0" fontId="11" fillId="0" borderId="26" xfId="0" applyFont="1" applyFill="1" applyBorder="1" applyAlignment="1" applyProtection="1">
      <alignment horizontal="left"/>
      <protection locked="0"/>
    </xf>
    <xf numFmtId="0" fontId="11" fillId="0" borderId="8" xfId="0" applyFont="1" applyFill="1" applyBorder="1" applyAlignment="1" applyProtection="1">
      <alignment horizontal="left"/>
      <protection locked="0"/>
    </xf>
    <xf numFmtId="0" fontId="11" fillId="0" borderId="76" xfId="0" applyFont="1" applyFill="1" applyBorder="1" applyAlignment="1" applyProtection="1">
      <alignment horizontal="left"/>
      <protection locked="0"/>
    </xf>
    <xf numFmtId="4" fontId="11" fillId="0" borderId="14" xfId="0" applyNumberFormat="1" applyFont="1" applyFill="1" applyBorder="1" applyAlignment="1" applyProtection="1">
      <alignment horizontal="center"/>
      <protection locked="0"/>
    </xf>
    <xf numFmtId="4" fontId="11" fillId="0" borderId="11" xfId="0" applyNumberFormat="1" applyFont="1" applyFill="1" applyBorder="1" applyAlignment="1" applyProtection="1">
      <alignment horizontal="center"/>
      <protection locked="0"/>
    </xf>
    <xf numFmtId="4" fontId="11" fillId="0" borderId="19" xfId="0" applyNumberFormat="1" applyFont="1" applyFill="1" applyBorder="1" applyAlignment="1" applyProtection="1">
      <alignment horizontal="center"/>
      <protection locked="0"/>
    </xf>
    <xf numFmtId="4" fontId="11" fillId="0" borderId="12" xfId="0" applyNumberFormat="1" applyFont="1" applyFill="1" applyBorder="1" applyAlignment="1" applyProtection="1">
      <alignment horizontal="center"/>
      <protection locked="0"/>
    </xf>
    <xf numFmtId="4" fontId="11" fillId="0" borderId="2" xfId="0" applyNumberFormat="1" applyFont="1" applyFill="1" applyBorder="1" applyAlignment="1" applyProtection="1">
      <alignment horizontal="center"/>
      <protection locked="0"/>
    </xf>
    <xf numFmtId="4" fontId="11" fillId="0" borderId="3" xfId="0" applyNumberFormat="1" applyFont="1" applyFill="1" applyBorder="1" applyAlignment="1" applyProtection="1">
      <alignment horizontal="center"/>
      <protection locked="0"/>
    </xf>
    <xf numFmtId="0" fontId="8" fillId="0" borderId="2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11" fillId="0" borderId="94" xfId="0" applyFont="1" applyFill="1" applyBorder="1" applyAlignment="1" applyProtection="1">
      <protection locked="0"/>
    </xf>
    <xf numFmtId="0" fontId="10" fillId="0" borderId="0" xfId="0" applyFont="1" applyFill="1" applyBorder="1" applyAlignment="1" applyProtection="1">
      <protection locked="0"/>
    </xf>
    <xf numFmtId="0" fontId="10" fillId="0" borderId="86" xfId="0" applyFont="1" applyFill="1" applyBorder="1" applyAlignment="1" applyProtection="1">
      <protection locked="0"/>
    </xf>
    <xf numFmtId="0" fontId="11" fillId="8" borderId="89" xfId="0" applyFont="1" applyFill="1" applyBorder="1" applyAlignment="1" applyProtection="1">
      <alignment horizontal="left" vertical="center" shrinkToFit="1"/>
      <protection locked="0"/>
    </xf>
    <xf numFmtId="0" fontId="11" fillId="8" borderId="7" xfId="0" applyFont="1" applyFill="1" applyBorder="1" applyAlignment="1" applyProtection="1">
      <alignment horizontal="left" vertical="center" shrinkToFit="1"/>
      <protection locked="0"/>
    </xf>
    <xf numFmtId="0" fontId="11" fillId="8" borderId="90" xfId="0" applyFont="1" applyFill="1" applyBorder="1" applyAlignment="1" applyProtection="1">
      <alignment horizontal="left" vertical="center" shrinkToFit="1"/>
      <protection locked="0"/>
    </xf>
    <xf numFmtId="0" fontId="11" fillId="8" borderId="348" xfId="0" applyFont="1" applyFill="1" applyBorder="1" applyAlignment="1" applyProtection="1">
      <alignment horizontal="left" vertical="center" shrinkToFit="1"/>
      <protection locked="0"/>
    </xf>
    <xf numFmtId="0" fontId="11" fillId="8" borderId="349" xfId="0" applyFont="1" applyFill="1" applyBorder="1" applyAlignment="1" applyProtection="1">
      <alignment horizontal="left" vertical="center" shrinkToFit="1"/>
      <protection locked="0"/>
    </xf>
    <xf numFmtId="0" fontId="11" fillId="8" borderId="144" xfId="0" applyFont="1" applyFill="1" applyBorder="1" applyAlignment="1" applyProtection="1">
      <alignment horizontal="left" vertical="center" shrinkToFit="1"/>
      <protection locked="0"/>
    </xf>
    <xf numFmtId="0" fontId="11" fillId="8" borderId="17" xfId="0" applyFont="1" applyFill="1" applyBorder="1" applyAlignment="1" applyProtection="1">
      <alignment horizontal="center" vertical="center" wrapText="1" shrinkToFit="1"/>
      <protection locked="0"/>
    </xf>
    <xf numFmtId="0" fontId="10" fillId="0" borderId="92" xfId="0" applyFont="1" applyBorder="1" applyAlignment="1" applyProtection="1">
      <alignment horizontal="center" vertical="center" wrapText="1"/>
      <protection locked="0"/>
    </xf>
    <xf numFmtId="0" fontId="10" fillId="0" borderId="94" xfId="0" applyFont="1" applyBorder="1" applyAlignment="1" applyProtection="1">
      <alignment horizontal="center" vertical="center" wrapText="1"/>
      <protection locked="0"/>
    </xf>
    <xf numFmtId="0" fontId="10" fillId="0" borderId="86"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10" fillId="0" borderId="87" xfId="0" applyFont="1" applyBorder="1" applyAlignment="1" applyProtection="1">
      <alignment horizontal="center" vertical="center" wrapText="1"/>
      <protection locked="0"/>
    </xf>
    <xf numFmtId="0" fontId="8" fillId="0" borderId="340" xfId="0" applyFont="1" applyBorder="1" applyAlignment="1">
      <alignment horizontal="left" vertical="center" wrapText="1"/>
    </xf>
    <xf numFmtId="0" fontId="8" fillId="0" borderId="350"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0" fillId="0" borderId="336" xfId="0" applyBorder="1" applyAlignment="1">
      <alignment horizontal="left" vertical="center" wrapText="1"/>
    </xf>
    <xf numFmtId="0" fontId="0" fillId="0" borderId="337" xfId="0" applyBorder="1" applyAlignment="1">
      <alignment horizontal="left" vertical="center" wrapText="1"/>
    </xf>
    <xf numFmtId="0" fontId="11" fillId="8" borderId="94" xfId="0" applyFont="1" applyFill="1" applyBorder="1" applyAlignment="1" applyProtection="1">
      <alignment shrinkToFit="1"/>
      <protection locked="0"/>
    </xf>
    <xf numFmtId="0" fontId="10" fillId="0" borderId="0" xfId="0" applyFont="1" applyBorder="1" applyAlignment="1" applyProtection="1">
      <alignment shrinkToFit="1"/>
      <protection locked="0"/>
    </xf>
    <xf numFmtId="0" fontId="10" fillId="0" borderId="86" xfId="0" applyFont="1" applyBorder="1" applyAlignment="1" applyProtection="1">
      <alignment shrinkToFit="1"/>
      <protection locked="0"/>
    </xf>
    <xf numFmtId="4" fontId="38" fillId="18" borderId="196" xfId="0" applyNumberFormat="1" applyFont="1" applyFill="1" applyBorder="1" applyAlignment="1">
      <alignment horizontal="center"/>
    </xf>
    <xf numFmtId="0" fontId="36" fillId="0" borderId="216" xfId="0" applyFont="1" applyBorder="1"/>
    <xf numFmtId="0" fontId="36" fillId="0" borderId="214" xfId="0" applyFont="1" applyBorder="1"/>
    <xf numFmtId="0" fontId="34" fillId="9" borderId="0" xfId="0" applyFont="1" applyFill="1" applyBorder="1" applyAlignment="1">
      <alignment horizontal="left"/>
    </xf>
    <xf numFmtId="0" fontId="36" fillId="0" borderId="0" xfId="0" applyFont="1" applyBorder="1"/>
    <xf numFmtId="0" fontId="34" fillId="9" borderId="0" xfId="0" applyFont="1" applyFill="1" applyBorder="1" applyAlignment="1">
      <alignment horizontal="left" vertical="center"/>
    </xf>
    <xf numFmtId="4" fontId="34" fillId="18" borderId="196" xfId="0" applyNumberFormat="1" applyFont="1" applyFill="1" applyBorder="1" applyAlignment="1">
      <alignment horizontal="center"/>
    </xf>
    <xf numFmtId="4" fontId="34" fillId="0" borderId="155" xfId="0" applyNumberFormat="1" applyFont="1" applyBorder="1" applyAlignment="1">
      <alignment horizontal="center"/>
    </xf>
    <xf numFmtId="0" fontId="36" fillId="0" borderId="155" xfId="0" applyFont="1" applyBorder="1"/>
    <xf numFmtId="0" fontId="38" fillId="18" borderId="203" xfId="0" applyFont="1" applyFill="1" applyBorder="1" applyAlignment="1">
      <alignment horizontal="center"/>
    </xf>
    <xf numFmtId="0" fontId="36" fillId="0" borderId="208" xfId="0" applyFont="1" applyBorder="1"/>
    <xf numFmtId="0" fontId="34" fillId="9" borderId="224" xfId="0" applyFont="1" applyFill="1" applyBorder="1" applyAlignment="1"/>
    <xf numFmtId="0" fontId="36" fillId="0" borderId="81" xfId="0" applyFont="1" applyBorder="1"/>
    <xf numFmtId="0" fontId="36" fillId="0" borderId="230" xfId="0" applyFont="1" applyBorder="1"/>
    <xf numFmtId="0" fontId="34" fillId="18" borderId="158" xfId="0" applyFont="1" applyFill="1" applyBorder="1" applyAlignment="1">
      <alignment horizontal="center" vertical="center" wrapText="1"/>
    </xf>
    <xf numFmtId="0" fontId="36" fillId="0" borderId="64" xfId="0" applyFont="1" applyBorder="1"/>
    <xf numFmtId="0" fontId="34" fillId="18" borderId="170" xfId="0" applyFont="1" applyFill="1" applyBorder="1" applyAlignment="1">
      <alignment horizontal="center" vertical="center" shrinkToFit="1"/>
    </xf>
    <xf numFmtId="0" fontId="36" fillId="0" borderId="174" xfId="0" applyFont="1" applyBorder="1"/>
    <xf numFmtId="0" fontId="34" fillId="18" borderId="156" xfId="0" applyFont="1" applyFill="1" applyBorder="1" applyAlignment="1">
      <alignment horizontal="center" vertical="center" shrinkToFit="1"/>
    </xf>
    <xf numFmtId="0" fontId="36" fillId="0" borderId="175" xfId="0" applyFont="1" applyBorder="1"/>
    <xf numFmtId="0" fontId="34" fillId="18" borderId="157" xfId="0" applyFont="1" applyFill="1" applyBorder="1" applyAlignment="1">
      <alignment horizontal="center" vertical="center" wrapText="1"/>
    </xf>
    <xf numFmtId="0" fontId="36" fillId="0" borderId="176" xfId="0" applyFont="1" applyBorder="1"/>
    <xf numFmtId="0" fontId="34" fillId="18" borderId="155" xfId="0" applyFont="1" applyFill="1" applyBorder="1" applyAlignment="1">
      <alignment horizontal="center" vertical="center"/>
    </xf>
    <xf numFmtId="0" fontId="36" fillId="0" borderId="173" xfId="0" applyFont="1" applyBorder="1"/>
    <xf numFmtId="0" fontId="34" fillId="18" borderId="161" xfId="0" applyFont="1" applyFill="1" applyBorder="1" applyAlignment="1">
      <alignment horizontal="center"/>
    </xf>
    <xf numFmtId="0" fontId="36" fillId="0" borderId="57" xfId="0" applyFont="1" applyBorder="1"/>
    <xf numFmtId="0" fontId="34" fillId="18" borderId="55" xfId="0" applyFont="1" applyFill="1" applyBorder="1" applyAlignment="1">
      <alignment horizontal="center" vertical="center"/>
    </xf>
    <xf numFmtId="0" fontId="36" fillId="0" borderId="171" xfId="0" applyFont="1" applyBorder="1"/>
    <xf numFmtId="0" fontId="36" fillId="0" borderId="62" xfId="0" applyFont="1" applyBorder="1"/>
    <xf numFmtId="0" fontId="36" fillId="0" borderId="178" xfId="0" applyFont="1" applyBorder="1"/>
    <xf numFmtId="0" fontId="34" fillId="9" borderId="179" xfId="0" applyFont="1" applyFill="1" applyBorder="1" applyAlignment="1">
      <alignment horizontal="left" shrinkToFit="1"/>
    </xf>
    <xf numFmtId="0" fontId="36" fillId="0" borderId="180" xfId="0" applyFont="1" applyBorder="1"/>
    <xf numFmtId="0" fontId="36" fillId="0" borderId="181" xfId="0" applyFont="1" applyBorder="1"/>
    <xf numFmtId="0" fontId="34" fillId="9" borderId="163" xfId="0" applyFont="1" applyFill="1" applyBorder="1" applyAlignment="1"/>
    <xf numFmtId="0" fontId="36" fillId="0" borderId="189" xfId="0" applyFont="1" applyBorder="1"/>
    <xf numFmtId="0" fontId="34" fillId="9" borderId="184" xfId="0" applyFont="1" applyFill="1" applyBorder="1" applyAlignment="1"/>
    <xf numFmtId="0" fontId="36" fillId="0" borderId="80" xfId="0" applyFont="1" applyBorder="1"/>
    <xf numFmtId="0" fontId="36" fillId="0" borderId="229" xfId="0" applyFont="1" applyBorder="1"/>
    <xf numFmtId="4" fontId="34" fillId="9" borderId="54" xfId="0" applyNumberFormat="1" applyFont="1" applyFill="1" applyBorder="1" applyAlignment="1">
      <alignment horizontal="center"/>
    </xf>
    <xf numFmtId="0" fontId="36" fillId="0" borderId="221" xfId="0" applyFont="1" applyBorder="1"/>
    <xf numFmtId="4" fontId="34" fillId="18" borderId="66" xfId="0" applyNumberFormat="1" applyFont="1" applyFill="1" applyBorder="1" applyAlignment="1">
      <alignment horizontal="center"/>
    </xf>
    <xf numFmtId="0" fontId="36" fillId="0" borderId="58" xfId="0" applyFont="1" applyBorder="1"/>
    <xf numFmtId="4" fontId="34" fillId="9" borderId="79" xfId="0" applyNumberFormat="1" applyFont="1" applyFill="1" applyBorder="1" applyAlignment="1">
      <alignment horizontal="center"/>
    </xf>
    <xf numFmtId="0" fontId="36" fillId="0" borderId="82" xfId="0" applyFont="1" applyBorder="1"/>
    <xf numFmtId="4" fontId="34" fillId="18" borderId="79" xfId="0" applyNumberFormat="1" applyFont="1" applyFill="1" applyBorder="1" applyAlignment="1">
      <alignment horizontal="center"/>
    </xf>
    <xf numFmtId="0" fontId="36" fillId="0" borderId="211" xfId="0" applyFont="1" applyBorder="1"/>
    <xf numFmtId="0" fontId="38" fillId="18" borderId="203" xfId="0" applyFont="1" applyFill="1" applyBorder="1" applyAlignment="1"/>
    <xf numFmtId="0" fontId="36" fillId="0" borderId="204" xfId="0" applyFont="1" applyBorder="1"/>
    <xf numFmtId="0" fontId="36" fillId="0" borderId="227" xfId="0" applyFont="1" applyBorder="1"/>
    <xf numFmtId="0" fontId="38" fillId="18" borderId="206" xfId="0" applyFont="1" applyFill="1" applyBorder="1" applyAlignment="1">
      <alignment horizontal="center"/>
    </xf>
    <xf numFmtId="0" fontId="36" fillId="0" borderId="207" xfId="0" applyFont="1" applyBorder="1"/>
    <xf numFmtId="0" fontId="38" fillId="9" borderId="0" xfId="0" applyFont="1" applyFill="1" applyBorder="1" applyAlignment="1">
      <alignment horizontal="right"/>
    </xf>
    <xf numFmtId="4" fontId="40" fillId="7" borderId="0" xfId="0" applyNumberFormat="1" applyFont="1" applyFill="1" applyBorder="1" applyAlignment="1">
      <alignment horizontal="right"/>
    </xf>
    <xf numFmtId="0" fontId="34" fillId="18" borderId="156" xfId="0" applyFont="1" applyFill="1" applyBorder="1" applyAlignment="1">
      <alignment horizontal="center" vertical="center"/>
    </xf>
    <xf numFmtId="0" fontId="36" fillId="0" borderId="159" xfId="0" applyFont="1" applyBorder="1"/>
    <xf numFmtId="0" fontId="34" fillId="18" borderId="66" xfId="0" applyFont="1" applyFill="1" applyBorder="1" applyAlignment="1">
      <alignment horizontal="center" vertical="center"/>
    </xf>
    <xf numFmtId="0" fontId="36" fillId="0" borderId="65" xfId="0" applyFont="1" applyBorder="1"/>
    <xf numFmtId="0" fontId="36" fillId="0" borderId="160" xfId="0" applyFont="1" applyBorder="1"/>
    <xf numFmtId="0" fontId="44" fillId="9" borderId="224" xfId="0" applyFont="1" applyFill="1" applyBorder="1" applyAlignment="1">
      <alignment shrinkToFit="1"/>
    </xf>
    <xf numFmtId="0" fontId="34" fillId="9" borderId="56" xfId="0" applyFont="1" applyFill="1" applyBorder="1" applyAlignment="1"/>
    <xf numFmtId="0" fontId="36" fillId="0" borderId="228" xfId="0" applyFont="1" applyBorder="1"/>
    <xf numFmtId="4" fontId="34" fillId="9" borderId="66" xfId="0" applyNumberFormat="1" applyFont="1" applyFill="1" applyBorder="1" applyAlignment="1">
      <alignment horizontal="center"/>
    </xf>
    <xf numFmtId="4" fontId="34" fillId="9" borderId="222" xfId="0" applyNumberFormat="1" applyFont="1" applyFill="1" applyBorder="1" applyAlignment="1">
      <alignment horizontal="center"/>
    </xf>
    <xf numFmtId="0" fontId="36" fillId="0" borderId="226" xfId="0" applyFont="1" applyBorder="1"/>
    <xf numFmtId="4" fontId="34" fillId="18" borderId="222" xfId="0" applyNumberFormat="1" applyFont="1" applyFill="1" applyBorder="1" applyAlignment="1">
      <alignment horizontal="center"/>
    </xf>
    <xf numFmtId="0" fontId="36" fillId="0" borderId="223" xfId="0" applyFont="1" applyBorder="1"/>
    <xf numFmtId="0" fontId="44" fillId="9" borderId="69" xfId="0" applyFont="1" applyFill="1" applyBorder="1" applyAlignment="1">
      <alignment shrinkToFit="1"/>
    </xf>
    <xf numFmtId="0" fontId="36" fillId="0" borderId="49" xfId="0" applyFont="1" applyBorder="1"/>
    <xf numFmtId="0" fontId="36" fillId="0" borderId="188" xfId="0" applyFont="1" applyBorder="1"/>
    <xf numFmtId="4" fontId="34" fillId="9" borderId="48" xfId="0" applyNumberFormat="1" applyFont="1" applyFill="1" applyBorder="1" applyAlignment="1">
      <alignment horizontal="center"/>
    </xf>
    <xf numFmtId="0" fontId="36" fillId="0" borderId="50" xfId="0" applyFont="1" applyBorder="1"/>
    <xf numFmtId="4" fontId="34" fillId="18" borderId="48" xfId="0" applyNumberFormat="1" applyFont="1" applyFill="1" applyBorder="1" applyAlignment="1">
      <alignment horizontal="center"/>
    </xf>
    <xf numFmtId="0" fontId="38" fillId="18" borderId="204" xfId="0" applyFont="1" applyFill="1" applyBorder="1" applyAlignment="1">
      <alignment horizontal="center"/>
    </xf>
    <xf numFmtId="0" fontId="34" fillId="9" borderId="69" xfId="0" applyFont="1" applyFill="1" applyBorder="1" applyAlignment="1">
      <alignment horizontal="left"/>
    </xf>
    <xf numFmtId="4" fontId="34" fillId="9" borderId="46" xfId="0" applyNumberFormat="1" applyFont="1" applyFill="1" applyBorder="1" applyAlignment="1">
      <alignment horizontal="center"/>
    </xf>
    <xf numFmtId="0" fontId="36" fillId="0" borderId="78" xfId="0" applyFont="1" applyBorder="1"/>
    <xf numFmtId="4" fontId="34" fillId="18" borderId="46" xfId="0" applyNumberFormat="1" applyFont="1" applyFill="1" applyBorder="1" applyAlignment="1">
      <alignment horizontal="center"/>
    </xf>
    <xf numFmtId="0" fontId="34" fillId="9" borderId="59" xfId="0" applyFont="1" applyFill="1" applyBorder="1" applyAlignment="1"/>
    <xf numFmtId="0" fontId="36" fillId="0" borderId="200" xfId="0" applyFont="1" applyBorder="1"/>
    <xf numFmtId="4" fontId="34" fillId="9" borderId="218" xfId="0" applyNumberFormat="1" applyFont="1" applyFill="1" applyBorder="1" applyAlignment="1">
      <alignment horizontal="center"/>
    </xf>
    <xf numFmtId="0" fontId="36" fillId="0" borderId="219" xfId="0" applyFont="1" applyBorder="1"/>
    <xf numFmtId="4" fontId="34" fillId="18" borderId="218" xfId="0" applyNumberFormat="1" applyFont="1" applyFill="1" applyBorder="1" applyAlignment="1">
      <alignment horizontal="center"/>
    </xf>
    <xf numFmtId="0" fontId="36" fillId="0" borderId="220" xfId="0" applyFont="1" applyBorder="1"/>
    <xf numFmtId="0" fontId="34" fillId="9" borderId="56" xfId="0" applyFont="1" applyFill="1" applyBorder="1" applyAlignment="1">
      <alignment horizontal="left" vertical="center" shrinkToFit="1"/>
    </xf>
    <xf numFmtId="4" fontId="34" fillId="9" borderId="209" xfId="0" applyNumberFormat="1" applyFont="1" applyFill="1" applyBorder="1" applyAlignment="1">
      <alignment horizontal="center"/>
    </xf>
    <xf numFmtId="0" fontId="36" fillId="0" borderId="210" xfId="0" applyFont="1" applyBorder="1"/>
    <xf numFmtId="0" fontId="34" fillId="9" borderId="59" xfId="0" applyFont="1" applyFill="1" applyBorder="1" applyAlignment="1">
      <alignment horizontal="left" vertical="center" shrinkToFit="1"/>
    </xf>
    <xf numFmtId="0" fontId="34" fillId="9" borderId="69" xfId="0" applyFont="1" applyFill="1" applyBorder="1" applyAlignment="1">
      <alignment horizontal="left" vertical="center" shrinkToFit="1"/>
    </xf>
    <xf numFmtId="4" fontId="34" fillId="9" borderId="49" xfId="0" applyNumberFormat="1" applyFont="1" applyFill="1" applyBorder="1" applyAlignment="1">
      <alignment horizontal="center"/>
    </xf>
    <xf numFmtId="0" fontId="34" fillId="9" borderId="184" xfId="0" applyFont="1" applyFill="1" applyBorder="1" applyAlignment="1">
      <alignment horizontal="left" vertical="center" shrinkToFit="1"/>
    </xf>
    <xf numFmtId="0" fontId="36" fillId="0" borderId="185" xfId="0" applyFont="1" applyBorder="1"/>
    <xf numFmtId="0" fontId="34" fillId="9" borderId="69" xfId="0" applyFont="1" applyFill="1" applyBorder="1" applyAlignment="1"/>
    <xf numFmtId="0" fontId="34" fillId="9" borderId="55" xfId="0" applyFont="1" applyFill="1" applyBorder="1" applyAlignment="1">
      <alignment shrinkToFit="1"/>
    </xf>
    <xf numFmtId="0" fontId="36" fillId="0" borderId="59" xfId="0" applyFont="1" applyBorder="1"/>
    <xf numFmtId="0" fontId="37" fillId="9" borderId="0" xfId="0" applyFont="1" applyFill="1" applyBorder="1" applyAlignment="1">
      <alignment vertical="center"/>
    </xf>
    <xf numFmtId="4" fontId="39" fillId="18" borderId="0" xfId="0" applyNumberFormat="1" applyFont="1" applyFill="1" applyBorder="1" applyAlignment="1">
      <alignment horizontal="right" vertical="center" shrinkToFit="1"/>
    </xf>
    <xf numFmtId="0" fontId="35" fillId="9" borderId="0" xfId="0" applyFont="1" applyFill="1" applyBorder="1" applyAlignment="1"/>
    <xf numFmtId="0" fontId="35" fillId="9" borderId="0" xfId="0" applyFont="1" applyFill="1" applyBorder="1" applyAlignment="1">
      <alignment horizontal="left" shrinkToFit="1"/>
    </xf>
    <xf numFmtId="0" fontId="37" fillId="9" borderId="0" xfId="0" applyFont="1" applyFill="1" applyBorder="1" applyAlignment="1">
      <alignment horizontal="left" shrinkToFit="1"/>
    </xf>
    <xf numFmtId="0" fontId="38" fillId="9" borderId="0" xfId="0" applyFont="1" applyFill="1" applyBorder="1" applyAlignment="1">
      <alignment horizontal="left" shrinkToFit="1"/>
    </xf>
    <xf numFmtId="0" fontId="34" fillId="17" borderId="0" xfId="0" applyFont="1" applyFill="1" applyBorder="1" applyAlignment="1">
      <alignment horizontal="right"/>
    </xf>
    <xf numFmtId="0" fontId="34" fillId="9" borderId="0" xfId="0" applyFont="1" applyFill="1" applyBorder="1" applyAlignment="1">
      <alignment horizontal="center" vertical="center"/>
    </xf>
    <xf numFmtId="4" fontId="40" fillId="18" borderId="0" xfId="0" applyNumberFormat="1" applyFont="1" applyFill="1" applyBorder="1" applyAlignment="1">
      <alignment horizontal="right" vertical="center" shrinkToFit="1"/>
    </xf>
    <xf numFmtId="4" fontId="34" fillId="9" borderId="0" xfId="0" applyNumberFormat="1" applyFont="1" applyFill="1" applyBorder="1" applyAlignment="1">
      <alignment horizontal="left" vertical="center" shrinkToFit="1"/>
    </xf>
    <xf numFmtId="0" fontId="10" fillId="0" borderId="0" xfId="0" applyFont="1" applyFill="1" applyAlignment="1" applyProtection="1">
      <alignment horizontal="center"/>
      <protection locked="0"/>
    </xf>
    <xf numFmtId="4" fontId="11" fillId="0" borderId="85" xfId="0" applyNumberFormat="1" applyFont="1" applyFill="1" applyBorder="1" applyAlignment="1" applyProtection="1">
      <alignment horizontal="center"/>
      <protection locked="0"/>
    </xf>
    <xf numFmtId="0" fontId="11" fillId="0" borderId="85" xfId="0" applyFont="1" applyFill="1" applyBorder="1" applyAlignment="1" applyProtection="1">
      <alignment horizontal="center"/>
      <protection locked="0"/>
    </xf>
    <xf numFmtId="0" fontId="10" fillId="0" borderId="9" xfId="0" applyFont="1" applyBorder="1" applyAlignment="1" applyProtection="1">
      <protection locked="0"/>
    </xf>
    <xf numFmtId="4" fontId="11" fillId="8" borderId="13" xfId="0" applyNumberFormat="1" applyFont="1" applyFill="1" applyBorder="1" applyAlignment="1" applyProtection="1">
      <alignment horizontal="center"/>
      <protection locked="0"/>
    </xf>
    <xf numFmtId="0" fontId="10" fillId="0" borderId="9" xfId="0" applyFont="1" applyBorder="1" applyAlignment="1" applyProtection="1">
      <alignment shrinkToFit="1"/>
      <protection locked="0"/>
    </xf>
    <xf numFmtId="4" fontId="11" fillId="8" borderId="137" xfId="0" applyNumberFormat="1" applyFont="1" applyFill="1" applyBorder="1" applyAlignment="1" applyProtection="1">
      <alignment horizontal="center"/>
      <protection locked="0"/>
    </xf>
    <xf numFmtId="4" fontId="11" fillId="10" borderId="137" xfId="0" applyNumberFormat="1" applyFont="1" applyFill="1" applyBorder="1" applyAlignment="1" applyProtection="1">
      <alignment horizontal="center"/>
      <protection locked="0"/>
    </xf>
    <xf numFmtId="4" fontId="11" fillId="10" borderId="153" xfId="0" applyNumberFormat="1" applyFont="1" applyFill="1" applyBorder="1" applyAlignment="1" applyProtection="1">
      <alignment horizontal="center"/>
      <protection locked="0"/>
    </xf>
    <xf numFmtId="0" fontId="11" fillId="10" borderId="353" xfId="0" applyFont="1" applyFill="1" applyBorder="1" applyAlignment="1" applyProtection="1">
      <alignment horizontal="center" vertical="center"/>
      <protection locked="0"/>
    </xf>
    <xf numFmtId="0" fontId="11" fillId="10" borderId="354" xfId="0" applyFont="1" applyFill="1" applyBorder="1" applyAlignment="1" applyProtection="1">
      <alignment horizontal="center" vertical="center"/>
      <protection locked="0"/>
    </xf>
    <xf numFmtId="0" fontId="50" fillId="0" borderId="352" xfId="7" applyFont="1" applyBorder="1" applyAlignment="1">
      <alignment horizontal="justify" vertical="center" wrapText="1"/>
    </xf>
    <xf numFmtId="0" fontId="50" fillId="0" borderId="352" xfId="7" applyFont="1" applyBorder="1" applyAlignment="1">
      <alignment horizontal="left" vertical="center" wrapText="1"/>
    </xf>
    <xf numFmtId="0" fontId="20" fillId="0" borderId="0" xfId="7" applyFont="1" applyFill="1" applyBorder="1" applyAlignment="1">
      <alignment horizontal="left" wrapText="1"/>
    </xf>
    <xf numFmtId="0" fontId="63" fillId="0" borderId="0" xfId="7" applyFont="1"/>
    <xf numFmtId="0" fontId="20" fillId="0" borderId="0" xfId="7" applyFont="1" applyFill="1" applyBorder="1" applyAlignment="1">
      <alignment horizontal="left"/>
    </xf>
    <xf numFmtId="0" fontId="53" fillId="32" borderId="251" xfId="7" applyFont="1" applyFill="1" applyBorder="1" applyAlignment="1">
      <alignment horizontal="center"/>
    </xf>
    <xf numFmtId="0" fontId="53" fillId="33" borderId="251" xfId="7" applyFont="1" applyFill="1" applyBorder="1" applyAlignment="1">
      <alignment horizontal="left" vertical="center"/>
    </xf>
    <xf numFmtId="0" fontId="50" fillId="34" borderId="251" xfId="7" applyFont="1" applyFill="1" applyBorder="1" applyAlignment="1">
      <alignment horizontal="left"/>
    </xf>
    <xf numFmtId="0" fontId="66" fillId="0" borderId="351" xfId="7" applyFont="1" applyBorder="1" applyAlignment="1">
      <alignment horizontal="justify" vertical="center" wrapText="1"/>
    </xf>
    <xf numFmtId="0" fontId="66" fillId="0" borderId="251" xfId="7" applyFont="1" applyBorder="1" applyAlignment="1">
      <alignment horizontal="left" vertical="center" wrapText="1"/>
    </xf>
    <xf numFmtId="0" fontId="53" fillId="34" borderId="251" xfId="7" applyFont="1" applyFill="1" applyBorder="1" applyAlignment="1">
      <alignment horizontal="left"/>
    </xf>
  </cellXfs>
  <cellStyles count="8">
    <cellStyle name="Čárka 2" xfId="4"/>
    <cellStyle name="Čárka 3" xfId="3"/>
    <cellStyle name="Excel Built-in Normal" xfId="7"/>
    <cellStyle name="Normální" xfId="0" builtinId="0"/>
    <cellStyle name="Normální 2" xfId="1"/>
    <cellStyle name="Normální 2 2" xfId="5"/>
    <cellStyle name="Normální 3" xfId="6"/>
    <cellStyle name="Normální 4" xfId="2"/>
  </cellStyles>
  <dxfs count="20">
    <dxf>
      <font>
        <condense val="0"/>
        <extend val="0"/>
        <color indexed="10"/>
      </font>
      <fill>
        <patternFill>
          <bgColor indexed="34"/>
        </patternFill>
      </fill>
    </dxf>
    <dxf>
      <fill>
        <patternFill patternType="none"/>
      </fill>
    </dxf>
    <dxf>
      <font>
        <color rgb="FFFF0000"/>
      </font>
      <fill>
        <patternFill patternType="solid">
          <fgColor rgb="FFFFFF00"/>
          <bgColor rgb="FFFFFF00"/>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condense val="0"/>
        <extend val="0"/>
        <color indexed="10"/>
      </font>
      <fill>
        <patternFill>
          <bgColor indexed="34"/>
        </patternFill>
      </fill>
    </dxf>
    <dxf>
      <font>
        <b val="0"/>
        <condense val="0"/>
        <extend val="0"/>
        <color indexed="10"/>
      </font>
      <fill>
        <patternFill patternType="solid">
          <fgColor indexed="34"/>
          <bgColor indexed="13"/>
        </patternFill>
      </fill>
    </dxf>
    <dxf>
      <font>
        <condense val="0"/>
        <extend val="0"/>
        <color indexed="10"/>
      </font>
      <fill>
        <patternFill>
          <bgColor indexed="34"/>
        </patternFill>
      </fill>
    </dxf>
    <dxf>
      <font>
        <condense val="0"/>
        <extend val="0"/>
        <color indexed="10"/>
      </font>
      <fill>
        <patternFill>
          <bgColor indexed="34"/>
        </patternFill>
      </fill>
    </dxf>
    <dxf>
      <font>
        <b val="0"/>
        <condense val="0"/>
        <extend val="0"/>
        <color indexed="10"/>
      </font>
      <fill>
        <patternFill patternType="solid">
          <fgColor indexed="34"/>
          <bgColor indexed="13"/>
        </patternFill>
      </fill>
    </dxf>
    <dxf>
      <font>
        <b val="0"/>
        <condense val="0"/>
        <extend val="0"/>
        <color indexed="10"/>
      </font>
      <fill>
        <patternFill patternType="solid">
          <fgColor indexed="34"/>
          <bgColor indexed="13"/>
        </patternFill>
      </fill>
    </dxf>
  </dxfs>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22_M&#352;%20Rumunsk&#225;/322_M&#352;%20Rumunsk&#225;_Rozbory%20hospoda&#345;en&#237;%20za%20rok%2020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25_M&#352;%20&#352;&#225;rka/325_M&#352;%20&#352;&#225;rka_Rozbory%20hospoda&#345;en&#237;%20za%20rok%20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27_M&#352;%20Partyz&#225;nsk&#225;/327_M&#352;%20Partyz&#225;nsk&#225;_Rozbory%20hospoda&#345;en&#237;%20za%20rok%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28_M&#352;%20Smetanova/328_M&#352;%20Smetanova_rozborov&#225;_zpr&#225;va_2024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30_M&#352;%20Moravsk&#225;/330_M&#352;%20Moravsk&#225;_Rozbory%20hospoda&#345;en&#237;%20za%20rok%2020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32_Z&#352;%20a%20M&#352;%20Palack&#233;ho/332_Z&#352;%20a%20M&#352;%20Palack&#233;ho_Rozbory%20hospoda&#345;en&#237;%20za%20rok%2020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36_Z&#352;%20a%20M&#352;%20Koll&#225;rova/336_Z&#352;%20a%20M&#352;%20Koll&#225;rova_Rozbory%20hospoda&#345;en&#237;%20za%20rok%2020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37_Z&#352;%20a%20M&#352;%20Jana%20&#381;elezn&#233;ho/337_Z&#352;%20a%20M&#352;%20J&#381;_Rozbory%20hospoda&#345;en&#237;%20za%20rok%2020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38_Z&#352;%20a%20M&#352;%20Melantrichova/338_Z&#352;%20a%20M&#352;%20Melantrichova_rozbo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39_Z&#352;%20Majakovsk&#233;ho/339_Z&#352;%20Majakovsk&#233;ho_Rozbory%20hospoda&#345;en&#237;%2020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40_RG%20a%20Z&#352;%20Otto%20Wichterleho/340_RG%20a%20Z&#352;%20Otto%20Wichterleho_Rozbory%20hospoda&#345;en&#237;%20za%20rok%20202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41_Z&#352;%20Hor&#225;ka/341_Z&#352;%20Hor&#225;ka_Rozbory%20hospoda&#345;en&#237;%20za%20rok%2020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44_Z&#352;%20Valenty/344_Z&#352;%20Valenty_Rozbory%20hospoda&#345;en&#237;%20za%20rok%20202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399_Sportcentrum/399_Sportcentrum_Rozbory%20hospoda&#345;en&#237;%20za%20rok%2020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400_ZU&#352;/400_ZU&#352;_tabulk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401_Divadlo/401_Divadlo_Rozbory%20hospoda&#345;en&#237;%20za%20rok%20202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402_Knihovna/402_Knihovna_Rozbory%20hospoda&#345;en&#2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ata_odbory/Public/Rozbory%20hospoda&#345;en&#237;%20PO%20za%20rok%202024/403_Kino%20Metro%2070/403_Kino_rozbory_kone&#269;n&#225;%20ver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Vý DČ"/>
      <sheetName val="Ná DČ"/>
      <sheetName val="VH"/>
      <sheetName val="IF"/>
      <sheetName val="FO"/>
      <sheetName val="FKSP"/>
      <sheetName val="RF 2.4."/>
      <sheetName val="RF 2.5."/>
      <sheetName val="Rek."/>
      <sheetName val="Pohl."/>
      <sheetName val="Záv."/>
      <sheetName val="Zam-ci"/>
      <sheetName val="gordic"/>
      <sheetName val="Opr."/>
      <sheetName val="Dr.dl.maj."/>
      <sheetName val="Hosp.s maj."/>
      <sheetName val="Úpr.rozp."/>
      <sheetName val="Krytí fondů"/>
      <sheetName val="Energie"/>
      <sheetName val="Pokyny k vyplnění tabulek"/>
    </sheetNames>
    <sheetDataSet>
      <sheetData sheetId="0">
        <row r="3">
          <cell r="C3" t="str">
            <v>Mateřská škola Prostějov, Rumunská ul. 23, příspěvková organizace</v>
          </cell>
        </row>
        <row r="4">
          <cell r="C4" t="str">
            <v>Rumunská ul. 23, 796 01 Prostějov</v>
          </cell>
        </row>
        <row r="5">
          <cell r="C5">
            <v>70982821</v>
          </cell>
        </row>
      </sheetData>
      <sheetData sheetId="1">
        <row r="8">
          <cell r="Q8">
            <v>1078290</v>
          </cell>
          <cell r="R8">
            <v>1282409.07</v>
          </cell>
          <cell r="S8">
            <v>1242012.18</v>
          </cell>
        </row>
        <row r="29">
          <cell r="F29">
            <v>979876</v>
          </cell>
          <cell r="H29">
            <v>788816.87</v>
          </cell>
          <cell r="Q29">
            <v>979876</v>
          </cell>
          <cell r="R29">
            <v>809876</v>
          </cell>
          <cell r="S29">
            <v>788816.87</v>
          </cell>
        </row>
        <row r="35">
          <cell r="Q35">
            <v>0</v>
          </cell>
          <cell r="R35">
            <v>0</v>
          </cell>
          <cell r="S35">
            <v>0</v>
          </cell>
        </row>
        <row r="36">
          <cell r="Q36">
            <v>170000</v>
          </cell>
          <cell r="R36">
            <v>717472.6</v>
          </cell>
          <cell r="S36">
            <v>686908.15999999992</v>
          </cell>
        </row>
        <row r="42">
          <cell r="Q42">
            <v>5000</v>
          </cell>
          <cell r="R42">
            <v>1000</v>
          </cell>
          <cell r="S42">
            <v>333</v>
          </cell>
        </row>
        <row r="46">
          <cell r="Q46">
            <v>3000</v>
          </cell>
          <cell r="R46">
            <v>1000</v>
          </cell>
          <cell r="S46">
            <v>591</v>
          </cell>
        </row>
        <row r="47">
          <cell r="Q47">
            <v>474798</v>
          </cell>
          <cell r="R47">
            <v>478323</v>
          </cell>
          <cell r="S47">
            <v>444722.5</v>
          </cell>
        </row>
        <row r="72">
          <cell r="F72">
            <v>0</v>
          </cell>
          <cell r="H72">
            <v>59309</v>
          </cell>
          <cell r="Q72">
            <v>8180784</v>
          </cell>
          <cell r="R72">
            <v>8372400</v>
          </cell>
          <cell r="S72">
            <v>8368653</v>
          </cell>
        </row>
        <row r="79">
          <cell r="F79">
            <v>5746</v>
          </cell>
          <cell r="H79">
            <v>23089</v>
          </cell>
          <cell r="Q79">
            <v>2770852</v>
          </cell>
          <cell r="R79">
            <v>2780721</v>
          </cell>
          <cell r="S79">
            <v>2779455</v>
          </cell>
        </row>
        <row r="82">
          <cell r="F82">
            <v>0</v>
          </cell>
          <cell r="H82">
            <v>0</v>
          </cell>
          <cell r="Q82">
            <v>34360</v>
          </cell>
          <cell r="R82">
            <v>33984</v>
          </cell>
          <cell r="S82">
            <v>33984</v>
          </cell>
        </row>
        <row r="83">
          <cell r="F83">
            <v>2131</v>
          </cell>
          <cell r="H83">
            <v>7493</v>
          </cell>
          <cell r="Q83">
            <v>102438</v>
          </cell>
          <cell r="R83">
            <v>112611.85</v>
          </cell>
          <cell r="S83">
            <v>112573.85</v>
          </cell>
        </row>
        <row r="88">
          <cell r="F88">
            <v>0</v>
          </cell>
          <cell r="H88">
            <v>0</v>
          </cell>
          <cell r="Q88">
            <v>0</v>
          </cell>
          <cell r="R88">
            <v>0</v>
          </cell>
          <cell r="S88">
            <v>0</v>
          </cell>
        </row>
        <row r="89">
          <cell r="Q89">
            <v>0</v>
          </cell>
          <cell r="R89">
            <v>0</v>
          </cell>
          <cell r="S89">
            <v>0</v>
          </cell>
        </row>
        <row r="93">
          <cell r="Q93">
            <v>0</v>
          </cell>
          <cell r="R93">
            <v>0</v>
          </cell>
          <cell r="S93">
            <v>0</v>
          </cell>
        </row>
        <row r="94">
          <cell r="Q94">
            <v>0</v>
          </cell>
          <cell r="R94">
            <v>0</v>
          </cell>
          <cell r="S94">
            <v>0</v>
          </cell>
        </row>
        <row r="95">
          <cell r="Q95">
            <v>0</v>
          </cell>
          <cell r="R95">
            <v>0</v>
          </cell>
          <cell r="S95">
            <v>0</v>
          </cell>
        </row>
        <row r="96">
          <cell r="Q96">
            <v>0</v>
          </cell>
          <cell r="R96">
            <v>7500</v>
          </cell>
          <cell r="S96">
            <v>7500</v>
          </cell>
        </row>
        <row r="97">
          <cell r="Q97">
            <v>0</v>
          </cell>
          <cell r="R97">
            <v>0</v>
          </cell>
          <cell r="S97">
            <v>0</v>
          </cell>
        </row>
        <row r="98">
          <cell r="Q98">
            <v>0</v>
          </cell>
          <cell r="R98">
            <v>0</v>
          </cell>
          <cell r="S98">
            <v>0</v>
          </cell>
        </row>
        <row r="99">
          <cell r="Q99">
            <v>1000</v>
          </cell>
          <cell r="R99">
            <v>1302</v>
          </cell>
          <cell r="S99">
            <v>1302</v>
          </cell>
        </row>
        <row r="105">
          <cell r="F105">
            <v>301325</v>
          </cell>
          <cell r="H105">
            <v>316145</v>
          </cell>
          <cell r="Q105">
            <v>301325</v>
          </cell>
          <cell r="R105">
            <v>316145</v>
          </cell>
          <cell r="S105">
            <v>316145</v>
          </cell>
        </row>
        <row r="108">
          <cell r="Q108">
            <v>0</v>
          </cell>
          <cell r="R108">
            <v>0</v>
          </cell>
          <cell r="S108">
            <v>0</v>
          </cell>
        </row>
        <row r="109">
          <cell r="Q109">
            <v>0</v>
          </cell>
          <cell r="R109">
            <v>0</v>
          </cell>
          <cell r="S109">
            <v>0</v>
          </cell>
        </row>
        <row r="120">
          <cell r="Q120">
            <v>0</v>
          </cell>
          <cell r="R120">
            <v>0</v>
          </cell>
          <cell r="S120">
            <v>0</v>
          </cell>
        </row>
        <row r="121">
          <cell r="Q121">
            <v>50000</v>
          </cell>
          <cell r="R121">
            <v>256962</v>
          </cell>
          <cell r="S121">
            <v>254780.89</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1300000</v>
          </cell>
          <cell r="R10">
            <v>1492050</v>
          </cell>
          <cell r="S10">
            <v>1481520</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7500</v>
          </cell>
          <cell r="S31">
            <v>7500</v>
          </cell>
        </row>
        <row r="32">
          <cell r="Q32">
            <v>0</v>
          </cell>
          <cell r="R32">
            <v>0</v>
          </cell>
          <cell r="S32">
            <v>0</v>
          </cell>
        </row>
        <row r="33">
          <cell r="Q33">
            <v>0</v>
          </cell>
          <cell r="R33">
            <v>101589.6</v>
          </cell>
          <cell r="S33">
            <v>101589.6</v>
          </cell>
        </row>
        <row r="39">
          <cell r="Q39">
            <v>0</v>
          </cell>
          <cell r="R39">
            <v>0</v>
          </cell>
          <cell r="S39">
            <v>0</v>
          </cell>
        </row>
        <row r="46">
          <cell r="Q46">
            <v>0</v>
          </cell>
          <cell r="R46">
            <v>0</v>
          </cell>
          <cell r="S46">
            <v>0</v>
          </cell>
        </row>
        <row r="47">
          <cell r="Q47">
            <v>12851723</v>
          </cell>
          <cell r="R47">
            <v>13570566.92</v>
          </cell>
          <cell r="S47">
            <v>13565515.92</v>
          </cell>
        </row>
        <row r="53">
          <cell r="Q53">
            <v>0</v>
          </cell>
          <cell r="R53">
            <v>0</v>
          </cell>
          <cell r="S53">
            <v>0</v>
          </cell>
        </row>
      </sheetData>
      <sheetData sheetId="3">
        <row r="10">
          <cell r="F10">
            <v>0</v>
          </cell>
          <cell r="G10">
            <v>0</v>
          </cell>
          <cell r="H10">
            <v>0</v>
          </cell>
        </row>
        <row r="20">
          <cell r="F20">
            <v>0</v>
          </cell>
          <cell r="G20">
            <v>0</v>
          </cell>
          <cell r="H20">
            <v>0</v>
          </cell>
        </row>
        <row r="32">
          <cell r="F32">
            <v>0</v>
          </cell>
          <cell r="G32">
            <v>0</v>
          </cell>
          <cell r="H32">
            <v>0</v>
          </cell>
        </row>
        <row r="38">
          <cell r="F38">
            <v>0</v>
          </cell>
          <cell r="G38">
            <v>0</v>
          </cell>
          <cell r="H38">
            <v>0</v>
          </cell>
        </row>
        <row r="42">
          <cell r="F42">
            <v>0</v>
          </cell>
          <cell r="G42">
            <v>0</v>
          </cell>
          <cell r="H42">
            <v>0</v>
          </cell>
        </row>
      </sheetData>
      <sheetData sheetId="4">
        <row r="9">
          <cell r="F9">
            <v>0</v>
          </cell>
          <cell r="G9">
            <v>0</v>
          </cell>
          <cell r="H9">
            <v>0</v>
          </cell>
        </row>
        <row r="23">
          <cell r="F23">
            <v>0</v>
          </cell>
          <cell r="G23">
            <v>0</v>
          </cell>
          <cell r="H23">
            <v>0</v>
          </cell>
        </row>
        <row r="30">
          <cell r="F30">
            <v>0</v>
          </cell>
          <cell r="G30">
            <v>0</v>
          </cell>
          <cell r="H30">
            <v>0</v>
          </cell>
        </row>
        <row r="36">
          <cell r="F36">
            <v>0</v>
          </cell>
          <cell r="G36">
            <v>0</v>
          </cell>
          <cell r="H36">
            <v>0</v>
          </cell>
        </row>
        <row r="41">
          <cell r="F41">
            <v>0</v>
          </cell>
          <cell r="G41">
            <v>0</v>
          </cell>
          <cell r="H41">
            <v>0</v>
          </cell>
        </row>
        <row r="65">
          <cell r="F65">
            <v>0</v>
          </cell>
          <cell r="G65">
            <v>0</v>
          </cell>
          <cell r="H65">
            <v>0</v>
          </cell>
        </row>
        <row r="70">
          <cell r="F70">
            <v>0</v>
          </cell>
          <cell r="G70">
            <v>0</v>
          </cell>
          <cell r="H70">
            <v>0</v>
          </cell>
        </row>
        <row r="74">
          <cell r="F74">
            <v>0</v>
          </cell>
          <cell r="G74">
            <v>0</v>
          </cell>
          <cell r="H74">
            <v>0</v>
          </cell>
        </row>
        <row r="80">
          <cell r="F80">
            <v>0</v>
          </cell>
          <cell r="G80">
            <v>0</v>
          </cell>
          <cell r="H80">
            <v>0</v>
          </cell>
        </row>
        <row r="90">
          <cell r="F90">
            <v>0</v>
          </cell>
          <cell r="G90">
            <v>0</v>
          </cell>
          <cell r="H90">
            <v>0</v>
          </cell>
        </row>
        <row r="96">
          <cell r="F96">
            <v>0</v>
          </cell>
          <cell r="G96">
            <v>0</v>
          </cell>
          <cell r="H96">
            <v>0</v>
          </cell>
        </row>
        <row r="100">
          <cell r="F100">
            <v>0</v>
          </cell>
          <cell r="G100">
            <v>0</v>
          </cell>
          <cell r="H100">
            <v>0</v>
          </cell>
        </row>
        <row r="112">
          <cell r="F112">
            <v>0</v>
          </cell>
          <cell r="G112">
            <v>0</v>
          </cell>
          <cell r="H112">
            <v>0</v>
          </cell>
        </row>
      </sheetData>
      <sheetData sheetId="5">
        <row r="13">
          <cell r="D13">
            <v>118348.06999999844</v>
          </cell>
        </row>
        <row r="18">
          <cell r="D18">
            <v>118348.06999999844</v>
          </cell>
        </row>
        <row r="36">
          <cell r="B36">
            <v>280318.23</v>
          </cell>
          <cell r="D36">
            <v>103348.07</v>
          </cell>
        </row>
        <row r="37">
          <cell r="B37">
            <v>282572.62</v>
          </cell>
        </row>
        <row r="38">
          <cell r="B38">
            <v>202501.62</v>
          </cell>
        </row>
        <row r="39">
          <cell r="B39">
            <v>68683.38</v>
          </cell>
          <cell r="D39">
            <v>15000</v>
          </cell>
        </row>
        <row r="40">
          <cell r="B40">
            <v>17306.52</v>
          </cell>
        </row>
        <row r="43">
          <cell r="D43">
            <v>5051</v>
          </cell>
        </row>
      </sheetData>
      <sheetData sheetId="6">
        <row r="7">
          <cell r="H7">
            <v>195228</v>
          </cell>
        </row>
        <row r="19">
          <cell r="C19">
            <v>537162</v>
          </cell>
        </row>
        <row r="20">
          <cell r="H20">
            <v>595147.6</v>
          </cell>
        </row>
        <row r="21">
          <cell r="I21">
            <v>144516.02000000002</v>
          </cell>
        </row>
      </sheetData>
      <sheetData sheetId="7">
        <row r="8">
          <cell r="C8">
            <v>6316.62</v>
          </cell>
        </row>
        <row r="21">
          <cell r="C21">
            <v>6316.62</v>
          </cell>
        </row>
        <row r="22">
          <cell r="H22">
            <v>0</v>
          </cell>
        </row>
        <row r="23">
          <cell r="I23">
            <v>75000</v>
          </cell>
        </row>
      </sheetData>
      <sheetData sheetId="8">
        <row r="19">
          <cell r="D19">
            <v>83687</v>
          </cell>
        </row>
        <row r="36">
          <cell r="D36">
            <v>54400</v>
          </cell>
        </row>
        <row r="38">
          <cell r="E38">
            <v>37692.520000000004</v>
          </cell>
        </row>
      </sheetData>
      <sheetData sheetId="9">
        <row r="9">
          <cell r="C9">
            <v>123555.44</v>
          </cell>
        </row>
        <row r="22">
          <cell r="C22">
            <v>123555.44</v>
          </cell>
        </row>
        <row r="23">
          <cell r="H23">
            <v>1644</v>
          </cell>
        </row>
        <row r="24">
          <cell r="I24">
            <v>402229.67</v>
          </cell>
        </row>
      </sheetData>
      <sheetData sheetId="10">
        <row r="21">
          <cell r="C21">
            <v>32100</v>
          </cell>
        </row>
        <row r="22">
          <cell r="H22">
            <v>283765.92000000004</v>
          </cell>
        </row>
        <row r="23">
          <cell r="I23">
            <v>30906.699999999953</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Vý DČ"/>
      <sheetName val="Ná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Mateřská škola Prostějov, ul. Šárka 4a</v>
          </cell>
        </row>
        <row r="4">
          <cell r="C4" t="str">
            <v>Šárka 4348/4a, Prostějov, 796 01</v>
          </cell>
        </row>
        <row r="5">
          <cell r="C5" t="str">
            <v>479 22 435</v>
          </cell>
        </row>
      </sheetData>
      <sheetData sheetId="1">
        <row r="8">
          <cell r="Q8">
            <v>1248981</v>
          </cell>
          <cell r="R8">
            <v>1462649.2</v>
          </cell>
          <cell r="S8">
            <v>1364229.69</v>
          </cell>
        </row>
        <row r="29">
          <cell r="F29">
            <v>1451720</v>
          </cell>
          <cell r="H29">
            <v>1413172.17</v>
          </cell>
          <cell r="Q29">
            <v>1451720</v>
          </cell>
          <cell r="R29">
            <v>1451720</v>
          </cell>
          <cell r="S29">
            <v>1413172.17</v>
          </cell>
        </row>
        <row r="35">
          <cell r="Q35">
            <v>0</v>
          </cell>
          <cell r="R35">
            <v>0</v>
          </cell>
          <cell r="S35">
            <v>0</v>
          </cell>
        </row>
        <row r="36">
          <cell r="Q36">
            <v>200000</v>
          </cell>
          <cell r="R36">
            <v>3008475</v>
          </cell>
          <cell r="S36">
            <v>2976284.47</v>
          </cell>
        </row>
        <row r="42">
          <cell r="Q42">
            <v>5000</v>
          </cell>
          <cell r="R42">
            <v>15059</v>
          </cell>
          <cell r="S42">
            <v>12661</v>
          </cell>
        </row>
        <row r="46">
          <cell r="Q46">
            <v>3000</v>
          </cell>
          <cell r="R46">
            <v>3000</v>
          </cell>
          <cell r="S46">
            <v>1015</v>
          </cell>
        </row>
        <row r="47">
          <cell r="Q47">
            <v>786071</v>
          </cell>
          <cell r="R47">
            <v>1426108.09</v>
          </cell>
          <cell r="S47">
            <v>1388820.73</v>
          </cell>
        </row>
        <row r="72">
          <cell r="F72">
            <v>0</v>
          </cell>
          <cell r="H72">
            <v>0</v>
          </cell>
          <cell r="Q72">
            <v>14212844</v>
          </cell>
          <cell r="R72">
            <v>14548507</v>
          </cell>
          <cell r="S72">
            <v>14548507</v>
          </cell>
        </row>
        <row r="79">
          <cell r="F79">
            <v>8788</v>
          </cell>
          <cell r="H79">
            <v>7098</v>
          </cell>
          <cell r="Q79">
            <v>4812729</v>
          </cell>
          <cell r="R79">
            <v>4803729</v>
          </cell>
          <cell r="S79">
            <v>4802039</v>
          </cell>
        </row>
        <row r="82">
          <cell r="F82">
            <v>0</v>
          </cell>
          <cell r="H82">
            <v>0</v>
          </cell>
          <cell r="Q82">
            <v>59694</v>
          </cell>
          <cell r="R82">
            <v>59589</v>
          </cell>
          <cell r="S82">
            <v>59589</v>
          </cell>
        </row>
        <row r="83">
          <cell r="F83">
            <v>2000</v>
          </cell>
          <cell r="H83">
            <v>2350</v>
          </cell>
          <cell r="Q83">
            <v>178528</v>
          </cell>
          <cell r="R83">
            <v>166404.91</v>
          </cell>
          <cell r="S83">
            <v>166404.91</v>
          </cell>
        </row>
        <row r="88">
          <cell r="F88">
            <v>0</v>
          </cell>
          <cell r="H88">
            <v>0</v>
          </cell>
          <cell r="Q88">
            <v>0</v>
          </cell>
          <cell r="R88">
            <v>0</v>
          </cell>
          <cell r="S88">
            <v>0</v>
          </cell>
        </row>
        <row r="89">
          <cell r="Q89">
            <v>0</v>
          </cell>
          <cell r="R89">
            <v>0</v>
          </cell>
          <cell r="S89">
            <v>0</v>
          </cell>
        </row>
        <row r="93">
          <cell r="Q93">
            <v>0</v>
          </cell>
          <cell r="R93">
            <v>0</v>
          </cell>
          <cell r="S93">
            <v>0</v>
          </cell>
        </row>
        <row r="94">
          <cell r="Q94">
            <v>0</v>
          </cell>
          <cell r="R94">
            <v>3626</v>
          </cell>
          <cell r="S94">
            <v>3626</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1000</v>
          </cell>
          <cell r="R99">
            <v>1760</v>
          </cell>
          <cell r="S99">
            <v>1760</v>
          </cell>
        </row>
        <row r="105">
          <cell r="F105">
            <v>888541</v>
          </cell>
          <cell r="H105">
            <v>942805.95</v>
          </cell>
          <cell r="Q105">
            <v>888541</v>
          </cell>
          <cell r="R105">
            <v>942806</v>
          </cell>
          <cell r="S105">
            <v>942805.95</v>
          </cell>
        </row>
        <row r="108">
          <cell r="Q108">
            <v>0</v>
          </cell>
          <cell r="R108">
            <v>0</v>
          </cell>
          <cell r="S108">
            <v>0</v>
          </cell>
        </row>
        <row r="109">
          <cell r="Q109">
            <v>0</v>
          </cell>
          <cell r="R109">
            <v>0</v>
          </cell>
          <cell r="S109">
            <v>0</v>
          </cell>
        </row>
        <row r="120">
          <cell r="Q120">
            <v>0</v>
          </cell>
          <cell r="R120">
            <v>0</v>
          </cell>
          <cell r="S120">
            <v>0</v>
          </cell>
        </row>
        <row r="121">
          <cell r="Q121">
            <v>85000</v>
          </cell>
          <cell r="R121">
            <v>717656</v>
          </cell>
          <cell r="S121">
            <v>693674.4</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1510000</v>
          </cell>
          <cell r="R10">
            <v>1594395</v>
          </cell>
          <cell r="S10">
            <v>1572255</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428140</v>
          </cell>
          <cell r="S33">
            <v>428140</v>
          </cell>
        </row>
        <row r="39">
          <cell r="Q39">
            <v>0</v>
          </cell>
          <cell r="R39">
            <v>3626</v>
          </cell>
          <cell r="S39">
            <v>3626</v>
          </cell>
        </row>
        <row r="46">
          <cell r="Q46">
            <v>0</v>
          </cell>
          <cell r="R46">
            <v>0</v>
          </cell>
          <cell r="S46">
            <v>0</v>
          </cell>
        </row>
        <row r="47">
          <cell r="Q47">
            <v>22423108</v>
          </cell>
          <cell r="R47">
            <v>26584928.199999999</v>
          </cell>
          <cell r="S47">
            <v>26584928.199999999</v>
          </cell>
        </row>
        <row r="53">
          <cell r="Q53">
            <v>0</v>
          </cell>
          <cell r="R53">
            <v>0</v>
          </cell>
          <cell r="S53">
            <v>0</v>
          </cell>
        </row>
      </sheetData>
      <sheetData sheetId="3">
        <row r="10">
          <cell r="F10">
            <v>0</v>
          </cell>
          <cell r="G10">
            <v>0</v>
          </cell>
          <cell r="H10">
            <v>0</v>
          </cell>
        </row>
        <row r="20">
          <cell r="F20">
            <v>0</v>
          </cell>
          <cell r="G20">
            <v>0</v>
          </cell>
          <cell r="H20">
            <v>0</v>
          </cell>
        </row>
        <row r="32">
          <cell r="F32">
            <v>0</v>
          </cell>
          <cell r="G32">
            <v>0</v>
          </cell>
          <cell r="H32">
            <v>0</v>
          </cell>
        </row>
        <row r="38">
          <cell r="F38">
            <v>0</v>
          </cell>
          <cell r="G38">
            <v>0</v>
          </cell>
          <cell r="H38">
            <v>0</v>
          </cell>
        </row>
        <row r="42">
          <cell r="F42">
            <v>0</v>
          </cell>
          <cell r="G42">
            <v>0</v>
          </cell>
          <cell r="H42">
            <v>0</v>
          </cell>
        </row>
      </sheetData>
      <sheetData sheetId="4">
        <row r="9">
          <cell r="F9">
            <v>0</v>
          </cell>
          <cell r="G9">
            <v>0</v>
          </cell>
          <cell r="H9">
            <v>0</v>
          </cell>
        </row>
        <row r="23">
          <cell r="F23">
            <v>0</v>
          </cell>
          <cell r="G23">
            <v>0</v>
          </cell>
          <cell r="H23">
            <v>0</v>
          </cell>
        </row>
        <row r="30">
          <cell r="F30">
            <v>0</v>
          </cell>
          <cell r="G30">
            <v>0</v>
          </cell>
          <cell r="H30">
            <v>0</v>
          </cell>
        </row>
        <row r="36">
          <cell r="F36">
            <v>0</v>
          </cell>
          <cell r="G36">
            <v>0</v>
          </cell>
          <cell r="H36">
            <v>0</v>
          </cell>
        </row>
        <row r="41">
          <cell r="F41">
            <v>0</v>
          </cell>
          <cell r="G41">
            <v>0</v>
          </cell>
          <cell r="H41">
            <v>0</v>
          </cell>
        </row>
        <row r="65">
          <cell r="F65">
            <v>0</v>
          </cell>
          <cell r="G65">
            <v>0</v>
          </cell>
          <cell r="H65">
            <v>0</v>
          </cell>
        </row>
        <row r="70">
          <cell r="F70">
            <v>0</v>
          </cell>
          <cell r="G70">
            <v>0</v>
          </cell>
          <cell r="H70">
            <v>0</v>
          </cell>
        </row>
        <row r="74">
          <cell r="F74">
            <v>0</v>
          </cell>
          <cell r="G74">
            <v>0</v>
          </cell>
          <cell r="H74">
            <v>0</v>
          </cell>
        </row>
        <row r="80">
          <cell r="F80">
            <v>0</v>
          </cell>
          <cell r="G80">
            <v>0</v>
          </cell>
          <cell r="H80">
            <v>0</v>
          </cell>
        </row>
        <row r="90">
          <cell r="F90">
            <v>0</v>
          </cell>
          <cell r="G90">
            <v>0</v>
          </cell>
          <cell r="H90">
            <v>0</v>
          </cell>
        </row>
        <row r="96">
          <cell r="F96">
            <v>0</v>
          </cell>
          <cell r="G96">
            <v>0</v>
          </cell>
          <cell r="H96">
            <v>0</v>
          </cell>
        </row>
        <row r="100">
          <cell r="F100">
            <v>0</v>
          </cell>
          <cell r="G100">
            <v>0</v>
          </cell>
          <cell r="H100">
            <v>0</v>
          </cell>
        </row>
        <row r="112">
          <cell r="F112">
            <v>0</v>
          </cell>
          <cell r="G112">
            <v>0</v>
          </cell>
          <cell r="H112">
            <v>0</v>
          </cell>
        </row>
      </sheetData>
      <sheetData sheetId="5">
        <row r="13">
          <cell r="D13">
            <v>214359.87999999896</v>
          </cell>
        </row>
        <row r="18">
          <cell r="D18">
            <v>214359.87999999896</v>
          </cell>
        </row>
        <row r="36">
          <cell r="B36">
            <v>214381.71</v>
          </cell>
          <cell r="D36">
            <v>187669.83</v>
          </cell>
        </row>
        <row r="37">
          <cell r="B37">
            <v>865970.89</v>
          </cell>
        </row>
        <row r="38">
          <cell r="B38">
            <v>444797.75</v>
          </cell>
        </row>
        <row r="39">
          <cell r="B39">
            <v>42245.49</v>
          </cell>
          <cell r="D39">
            <v>25000</v>
          </cell>
        </row>
        <row r="40">
          <cell r="B40">
            <v>265219</v>
          </cell>
        </row>
        <row r="43">
          <cell r="D43">
            <v>1690.05</v>
          </cell>
        </row>
      </sheetData>
      <sheetData sheetId="6">
        <row r="19">
          <cell r="C19">
            <v>1381941.6099999999</v>
          </cell>
        </row>
        <row r="20">
          <cell r="H20">
            <v>1557941.66</v>
          </cell>
        </row>
        <row r="21">
          <cell r="I21">
            <v>268797.69999999995</v>
          </cell>
        </row>
      </sheetData>
      <sheetData sheetId="7">
        <row r="8">
          <cell r="C8">
            <v>2754.51</v>
          </cell>
        </row>
        <row r="21">
          <cell r="C21">
            <v>2754.51</v>
          </cell>
        </row>
        <row r="22">
          <cell r="H22">
            <v>0</v>
          </cell>
        </row>
        <row r="23">
          <cell r="I23">
            <v>45000</v>
          </cell>
        </row>
      </sheetData>
      <sheetData sheetId="8">
        <row r="19">
          <cell r="D19">
            <v>144717</v>
          </cell>
        </row>
        <row r="36">
          <cell r="D36">
            <v>216893</v>
          </cell>
        </row>
        <row r="38">
          <cell r="E38">
            <v>177722</v>
          </cell>
        </row>
      </sheetData>
      <sheetData sheetId="9">
        <row r="9">
          <cell r="C9">
            <v>48577.21</v>
          </cell>
        </row>
        <row r="22">
          <cell r="C22">
            <v>48577.21</v>
          </cell>
        </row>
        <row r="23">
          <cell r="H23">
            <v>40</v>
          </cell>
        </row>
        <row r="24">
          <cell r="I24">
            <v>262918.92</v>
          </cell>
        </row>
      </sheetData>
      <sheetData sheetId="10">
        <row r="21">
          <cell r="C21">
            <v>574321</v>
          </cell>
        </row>
        <row r="22">
          <cell r="H22">
            <v>1082544</v>
          </cell>
        </row>
        <row r="23">
          <cell r="I23">
            <v>357747.89000000013</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Mateřská škola Prostějov, Partyzánská ul. 34</v>
          </cell>
        </row>
        <row r="4">
          <cell r="C4" t="str">
            <v>Partyzánská 3974/34, Prostějov, 796 01</v>
          </cell>
        </row>
        <row r="5">
          <cell r="C5" t="str">
            <v>479 22 427</v>
          </cell>
        </row>
      </sheetData>
      <sheetData sheetId="1">
        <row r="8">
          <cell r="Q8">
            <v>2056918</v>
          </cell>
          <cell r="R8">
            <v>2007606.4</v>
          </cell>
          <cell r="S8">
            <v>1711577.43</v>
          </cell>
        </row>
        <row r="29">
          <cell r="F29">
            <v>2033000</v>
          </cell>
          <cell r="H29">
            <v>2082438.8599999999</v>
          </cell>
          <cell r="Q29">
            <v>2033000</v>
          </cell>
          <cell r="R29">
            <v>2127591</v>
          </cell>
          <cell r="S29">
            <v>2082438.8599999999</v>
          </cell>
        </row>
        <row r="35">
          <cell r="Q35">
            <v>0</v>
          </cell>
          <cell r="R35">
            <v>0</v>
          </cell>
          <cell r="S35">
            <v>0</v>
          </cell>
        </row>
        <row r="36">
          <cell r="Q36">
            <v>1158000</v>
          </cell>
          <cell r="R36">
            <v>1783000</v>
          </cell>
          <cell r="S36">
            <v>1489170.25</v>
          </cell>
        </row>
        <row r="42">
          <cell r="Q42">
            <v>2000</v>
          </cell>
          <cell r="R42">
            <v>2000</v>
          </cell>
          <cell r="S42">
            <v>1700</v>
          </cell>
        </row>
        <row r="46">
          <cell r="Q46">
            <v>1000</v>
          </cell>
          <cell r="R46">
            <v>1000</v>
          </cell>
          <cell r="S46">
            <v>0</v>
          </cell>
        </row>
        <row r="47">
          <cell r="Q47">
            <v>685000</v>
          </cell>
          <cell r="R47">
            <v>728300</v>
          </cell>
          <cell r="S47">
            <v>667169.3600000001</v>
          </cell>
        </row>
        <row r="72">
          <cell r="F72">
            <v>0</v>
          </cell>
          <cell r="H72">
            <v>600</v>
          </cell>
          <cell r="Q72">
            <v>21577687</v>
          </cell>
          <cell r="R72">
            <v>22305194</v>
          </cell>
          <cell r="S72">
            <v>22305194</v>
          </cell>
        </row>
        <row r="79">
          <cell r="F79">
            <v>0</v>
          </cell>
          <cell r="H79">
            <v>202.8</v>
          </cell>
          <cell r="Q79">
            <v>7313285</v>
          </cell>
          <cell r="R79">
            <v>7448536</v>
          </cell>
          <cell r="S79">
            <v>7448536</v>
          </cell>
        </row>
        <row r="82">
          <cell r="F82">
            <v>0</v>
          </cell>
          <cell r="H82">
            <v>0</v>
          </cell>
          <cell r="Q82">
            <v>63000</v>
          </cell>
          <cell r="R82">
            <v>92626.01</v>
          </cell>
          <cell r="S82">
            <v>92626.01</v>
          </cell>
        </row>
        <row r="83">
          <cell r="F83">
            <v>0</v>
          </cell>
          <cell r="H83">
            <v>0</v>
          </cell>
          <cell r="Q83">
            <v>195750</v>
          </cell>
          <cell r="R83">
            <v>268467.94</v>
          </cell>
          <cell r="S83">
            <v>268467.94</v>
          </cell>
        </row>
        <row r="88">
          <cell r="F88">
            <v>0</v>
          </cell>
          <cell r="H88">
            <v>0</v>
          </cell>
          <cell r="Q88">
            <v>0</v>
          </cell>
          <cell r="R88">
            <v>0</v>
          </cell>
          <cell r="S88">
            <v>0</v>
          </cell>
        </row>
        <row r="89">
          <cell r="Q89">
            <v>0</v>
          </cell>
          <cell r="R89">
            <v>0</v>
          </cell>
          <cell r="S89">
            <v>0</v>
          </cell>
        </row>
        <row r="93">
          <cell r="Q93">
            <v>0</v>
          </cell>
          <cell r="R93">
            <v>0</v>
          </cell>
          <cell r="S93">
            <v>0</v>
          </cell>
        </row>
        <row r="94">
          <cell r="Q94">
            <v>0</v>
          </cell>
          <cell r="R94">
            <v>0</v>
          </cell>
          <cell r="S94">
            <v>0</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7000</v>
          </cell>
          <cell r="R99">
            <v>47000</v>
          </cell>
          <cell r="S99">
            <v>40542.6</v>
          </cell>
        </row>
        <row r="105">
          <cell r="F105">
            <v>987937</v>
          </cell>
          <cell r="H105">
            <v>1043346</v>
          </cell>
          <cell r="Q105">
            <v>987937</v>
          </cell>
          <cell r="R105">
            <v>1043346</v>
          </cell>
          <cell r="S105">
            <v>1043346</v>
          </cell>
        </row>
        <row r="108">
          <cell r="Q108">
            <v>0</v>
          </cell>
          <cell r="R108">
            <v>0</v>
          </cell>
          <cell r="S108">
            <v>0</v>
          </cell>
        </row>
        <row r="109">
          <cell r="Q109">
            <v>0</v>
          </cell>
          <cell r="R109">
            <v>0</v>
          </cell>
          <cell r="S109">
            <v>0</v>
          </cell>
        </row>
        <row r="120">
          <cell r="Q120">
            <v>0</v>
          </cell>
          <cell r="R120">
            <v>0</v>
          </cell>
          <cell r="S120">
            <v>0</v>
          </cell>
        </row>
        <row r="121">
          <cell r="Q121">
            <v>219325</v>
          </cell>
          <cell r="R121">
            <v>428542.36</v>
          </cell>
          <cell r="S121">
            <v>362172.31</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2800000</v>
          </cell>
          <cell r="R10">
            <v>2800000</v>
          </cell>
          <cell r="S10">
            <v>2467184</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205258.15999999997</v>
          </cell>
          <cell r="S33">
            <v>205258.15999999997</v>
          </cell>
        </row>
        <row r="39">
          <cell r="Q39">
            <v>0</v>
          </cell>
          <cell r="R39">
            <v>0</v>
          </cell>
          <cell r="S39">
            <v>0</v>
          </cell>
        </row>
        <row r="46">
          <cell r="Q46">
            <v>0</v>
          </cell>
          <cell r="R46">
            <v>0</v>
          </cell>
          <cell r="S46">
            <v>0</v>
          </cell>
        </row>
        <row r="47">
          <cell r="Q47">
            <v>33499902</v>
          </cell>
          <cell r="R47">
            <v>35277951.549999997</v>
          </cell>
          <cell r="S47">
            <v>35127951.549999997</v>
          </cell>
        </row>
        <row r="53">
          <cell r="Q53">
            <v>0</v>
          </cell>
          <cell r="R53">
            <v>0</v>
          </cell>
          <cell r="S53">
            <v>0</v>
          </cell>
        </row>
      </sheetData>
      <sheetData sheetId="3">
        <row r="9">
          <cell r="F9">
            <v>0</v>
          </cell>
          <cell r="G9">
            <v>0</v>
          </cell>
          <cell r="H9">
            <v>0</v>
          </cell>
        </row>
        <row r="23">
          <cell r="F23">
            <v>0</v>
          </cell>
          <cell r="G23">
            <v>19236</v>
          </cell>
          <cell r="H23">
            <v>19236</v>
          </cell>
        </row>
        <row r="29">
          <cell r="F29">
            <v>0</v>
          </cell>
          <cell r="G29">
            <v>0</v>
          </cell>
          <cell r="H29">
            <v>0</v>
          </cell>
        </row>
        <row r="30">
          <cell r="F30">
            <v>0</v>
          </cell>
          <cell r="G30">
            <v>0</v>
          </cell>
          <cell r="H30">
            <v>0</v>
          </cell>
        </row>
        <row r="36">
          <cell r="F36">
            <v>0</v>
          </cell>
          <cell r="G36">
            <v>0</v>
          </cell>
          <cell r="H36">
            <v>0</v>
          </cell>
        </row>
        <row r="40">
          <cell r="F40">
            <v>0</v>
          </cell>
          <cell r="G40">
            <v>0</v>
          </cell>
          <cell r="H40">
            <v>0</v>
          </cell>
        </row>
        <row r="41">
          <cell r="F41">
            <v>0</v>
          </cell>
          <cell r="G41">
            <v>0</v>
          </cell>
          <cell r="H41">
            <v>0</v>
          </cell>
        </row>
        <row r="65">
          <cell r="F65">
            <v>0</v>
          </cell>
          <cell r="G65">
            <v>0</v>
          </cell>
          <cell r="H65">
            <v>0</v>
          </cell>
        </row>
        <row r="70">
          <cell r="F70">
            <v>0</v>
          </cell>
          <cell r="G70">
            <v>0</v>
          </cell>
          <cell r="H70">
            <v>0</v>
          </cell>
        </row>
        <row r="73">
          <cell r="F73">
            <v>0</v>
          </cell>
          <cell r="G73">
            <v>0</v>
          </cell>
          <cell r="H73">
            <v>0</v>
          </cell>
        </row>
        <row r="74">
          <cell r="F74">
            <v>0</v>
          </cell>
          <cell r="G74">
            <v>0</v>
          </cell>
          <cell r="H74">
            <v>0</v>
          </cell>
        </row>
        <row r="79">
          <cell r="F79">
            <v>0</v>
          </cell>
          <cell r="G79">
            <v>0</v>
          </cell>
          <cell r="H79">
            <v>0</v>
          </cell>
        </row>
        <row r="80">
          <cell r="F80">
            <v>0</v>
          </cell>
          <cell r="G80">
            <v>0</v>
          </cell>
          <cell r="H80">
            <v>0</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0</v>
          </cell>
          <cell r="G90">
            <v>0</v>
          </cell>
          <cell r="H90">
            <v>0</v>
          </cell>
        </row>
        <row r="96">
          <cell r="F96">
            <v>0</v>
          </cell>
          <cell r="G96">
            <v>0</v>
          </cell>
          <cell r="H96">
            <v>0</v>
          </cell>
        </row>
        <row r="99">
          <cell r="F99">
            <v>0</v>
          </cell>
          <cell r="G99">
            <v>0</v>
          </cell>
          <cell r="H99">
            <v>0</v>
          </cell>
        </row>
        <row r="100">
          <cell r="F100">
            <v>0</v>
          </cell>
          <cell r="G100">
            <v>0</v>
          </cell>
          <cell r="H100">
            <v>0</v>
          </cell>
        </row>
        <row r="111">
          <cell r="F111">
            <v>0</v>
          </cell>
          <cell r="G111">
            <v>0</v>
          </cell>
          <cell r="H111">
            <v>0</v>
          </cell>
        </row>
        <row r="112">
          <cell r="F112">
            <v>0</v>
          </cell>
          <cell r="G112">
            <v>0</v>
          </cell>
          <cell r="H112">
            <v>0</v>
          </cell>
        </row>
        <row r="115">
          <cell r="F115">
            <v>0</v>
          </cell>
          <cell r="G115">
            <v>0</v>
          </cell>
          <cell r="H115">
            <v>0</v>
          </cell>
        </row>
        <row r="116">
          <cell r="F116">
            <v>0</v>
          </cell>
          <cell r="G116">
            <v>0</v>
          </cell>
          <cell r="H116">
            <v>0</v>
          </cell>
        </row>
        <row r="117">
          <cell r="F117">
            <v>0</v>
          </cell>
          <cell r="G117">
            <v>0</v>
          </cell>
          <cell r="H117">
            <v>0</v>
          </cell>
        </row>
        <row r="118">
          <cell r="H118">
            <v>0</v>
          </cell>
        </row>
        <row r="119">
          <cell r="H119">
            <v>0</v>
          </cell>
        </row>
      </sheetData>
      <sheetData sheetId="4">
        <row r="9">
          <cell r="F9">
            <v>0</v>
          </cell>
          <cell r="G9">
            <v>0</v>
          </cell>
          <cell r="H9">
            <v>0</v>
          </cell>
        </row>
        <row r="10">
          <cell r="F10">
            <v>0</v>
          </cell>
          <cell r="G10">
            <v>0</v>
          </cell>
          <cell r="H10">
            <v>0</v>
          </cell>
        </row>
        <row r="20">
          <cell r="F20">
            <v>6000</v>
          </cell>
          <cell r="G20">
            <v>6000</v>
          </cell>
          <cell r="H20">
            <v>6000</v>
          </cell>
        </row>
        <row r="25">
          <cell r="F25">
            <v>0</v>
          </cell>
          <cell r="G25">
            <v>0</v>
          </cell>
          <cell r="H25">
            <v>0</v>
          </cell>
        </row>
        <row r="26">
          <cell r="F26">
            <v>0</v>
          </cell>
          <cell r="G26">
            <v>0</v>
          </cell>
          <cell r="H26">
            <v>0</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8">
          <cell r="F38">
            <v>0</v>
          </cell>
          <cell r="G38">
            <v>19236</v>
          </cell>
          <cell r="H38">
            <v>19236</v>
          </cell>
        </row>
        <row r="41">
          <cell r="F41">
            <v>0</v>
          </cell>
          <cell r="G41">
            <v>0</v>
          </cell>
          <cell r="H41">
            <v>0</v>
          </cell>
        </row>
        <row r="42">
          <cell r="F42">
            <v>0</v>
          </cell>
          <cell r="G42">
            <v>0</v>
          </cell>
          <cell r="H42">
            <v>0</v>
          </cell>
        </row>
        <row r="48">
          <cell r="F48">
            <v>0</v>
          </cell>
          <cell r="G48">
            <v>0</v>
          </cell>
          <cell r="H48">
            <v>0</v>
          </cell>
        </row>
      </sheetData>
      <sheetData sheetId="5">
        <row r="12">
          <cell r="D12">
            <v>0</v>
          </cell>
        </row>
        <row r="13">
          <cell r="D13">
            <v>293452.95000000298</v>
          </cell>
        </row>
        <row r="18">
          <cell r="D18">
            <v>293452.95000000298</v>
          </cell>
        </row>
        <row r="36">
          <cell r="B36">
            <v>257374.56</v>
          </cell>
          <cell r="D36">
            <v>293452.95</v>
          </cell>
        </row>
        <row r="37">
          <cell r="B37">
            <v>1038322.7</v>
          </cell>
        </row>
        <row r="38">
          <cell r="B38">
            <v>207712.21</v>
          </cell>
        </row>
        <row r="39">
          <cell r="B39">
            <v>76810.67</v>
          </cell>
          <cell r="D39">
            <v>0</v>
          </cell>
        </row>
        <row r="40">
          <cell r="B40">
            <v>842721.29</v>
          </cell>
        </row>
        <row r="43">
          <cell r="D43">
            <v>0</v>
          </cell>
        </row>
      </sheetData>
      <sheetData sheetId="6">
        <row r="7">
          <cell r="H7">
            <v>866400</v>
          </cell>
        </row>
        <row r="19">
          <cell r="C19">
            <v>1534226</v>
          </cell>
        </row>
        <row r="20">
          <cell r="H20">
            <v>1681314.6099999999</v>
          </cell>
        </row>
        <row r="21">
          <cell r="I21">
            <v>384601.10000000009</v>
          </cell>
        </row>
      </sheetData>
      <sheetData sheetId="7">
        <row r="8">
          <cell r="C8">
            <v>0</v>
          </cell>
        </row>
        <row r="21">
          <cell r="C21">
            <v>0</v>
          </cell>
        </row>
        <row r="22">
          <cell r="H22">
            <v>600</v>
          </cell>
        </row>
        <row r="23">
          <cell r="I23">
            <v>76210.67</v>
          </cell>
        </row>
      </sheetData>
      <sheetData sheetId="8">
        <row r="19">
          <cell r="D19">
            <v>222247.94</v>
          </cell>
        </row>
        <row r="36">
          <cell r="D36">
            <v>349689.61</v>
          </cell>
        </row>
        <row r="38">
          <cell r="E38">
            <v>713441.57</v>
          </cell>
        </row>
      </sheetData>
      <sheetData sheetId="9">
        <row r="9">
          <cell r="C9">
            <v>274931.36</v>
          </cell>
        </row>
        <row r="22">
          <cell r="C22">
            <v>274931.36</v>
          </cell>
        </row>
        <row r="23">
          <cell r="H23">
            <v>178546.55</v>
          </cell>
        </row>
        <row r="24">
          <cell r="I24">
            <v>353759.36999999994</v>
          </cell>
        </row>
      </sheetData>
      <sheetData sheetId="10">
        <row r="21">
          <cell r="C21">
            <v>2000</v>
          </cell>
        </row>
        <row r="22">
          <cell r="H22">
            <v>466060.55</v>
          </cell>
        </row>
        <row r="23">
          <cell r="I23">
            <v>574262.14999999991</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Mateřská škola Prostějov, Smetanova ul. 24, příspěvková organizace</v>
          </cell>
        </row>
        <row r="4">
          <cell r="C4" t="str">
            <v>Smetanova 746/24, Prostějov, 798 11</v>
          </cell>
        </row>
        <row r="5">
          <cell r="C5" t="str">
            <v>702 87 431</v>
          </cell>
        </row>
      </sheetData>
      <sheetData sheetId="1">
        <row r="8">
          <cell r="Q8">
            <v>3966000</v>
          </cell>
          <cell r="R8">
            <v>4584676</v>
          </cell>
          <cell r="S8">
            <v>4577953.5899999989</v>
          </cell>
        </row>
        <row r="29">
          <cell r="F29">
            <v>933169</v>
          </cell>
          <cell r="H29">
            <v>1012575.3400000001</v>
          </cell>
          <cell r="Q29">
            <v>933169</v>
          </cell>
          <cell r="R29">
            <v>1018169</v>
          </cell>
          <cell r="S29">
            <v>1012575.3400000001</v>
          </cell>
        </row>
        <row r="35">
          <cell r="Q35">
            <v>0</v>
          </cell>
          <cell r="R35">
            <v>0</v>
          </cell>
          <cell r="S35">
            <v>0</v>
          </cell>
        </row>
        <row r="36">
          <cell r="Q36">
            <v>276279</v>
          </cell>
          <cell r="R36">
            <v>645000</v>
          </cell>
          <cell r="S36">
            <v>642913.26</v>
          </cell>
        </row>
        <row r="42">
          <cell r="Q42">
            <v>3000</v>
          </cell>
          <cell r="R42">
            <v>17979</v>
          </cell>
          <cell r="S42">
            <v>17597</v>
          </cell>
        </row>
        <row r="46">
          <cell r="Q46">
            <v>0</v>
          </cell>
          <cell r="R46">
            <v>0</v>
          </cell>
          <cell r="S46">
            <v>0</v>
          </cell>
        </row>
        <row r="47">
          <cell r="Q47">
            <v>447000</v>
          </cell>
          <cell r="R47">
            <v>581541</v>
          </cell>
          <cell r="S47">
            <v>573423.05000000005</v>
          </cell>
        </row>
        <row r="72">
          <cell r="F72">
            <v>294000</v>
          </cell>
          <cell r="H72">
            <v>302000</v>
          </cell>
          <cell r="Q72">
            <v>8700742</v>
          </cell>
          <cell r="R72">
            <v>8856655</v>
          </cell>
          <cell r="S72">
            <v>8854655</v>
          </cell>
        </row>
        <row r="79">
          <cell r="F79">
            <v>100000</v>
          </cell>
          <cell r="H79">
            <v>97824.669999999925</v>
          </cell>
          <cell r="Q79">
            <v>100000</v>
          </cell>
          <cell r="R79">
            <v>2958950.33</v>
          </cell>
          <cell r="S79">
            <v>2957775</v>
          </cell>
        </row>
        <row r="82">
          <cell r="H82">
            <v>1215.5400000000081</v>
          </cell>
          <cell r="Q82">
            <v>0</v>
          </cell>
          <cell r="R82">
            <v>38000</v>
          </cell>
          <cell r="S82">
            <v>36752.480000000003</v>
          </cell>
        </row>
        <row r="83">
          <cell r="F83">
            <v>32800</v>
          </cell>
          <cell r="H83">
            <v>10831.000000000004</v>
          </cell>
          <cell r="Q83">
            <v>32800</v>
          </cell>
          <cell r="R83">
            <v>150845.65</v>
          </cell>
          <cell r="S83">
            <v>139876.65</v>
          </cell>
        </row>
        <row r="88">
          <cell r="H88">
            <v>0</v>
          </cell>
          <cell r="Q88">
            <v>0</v>
          </cell>
          <cell r="R88">
            <v>0</v>
          </cell>
          <cell r="S88">
            <v>0</v>
          </cell>
        </row>
        <row r="89">
          <cell r="Q89">
            <v>0</v>
          </cell>
          <cell r="R89">
            <v>0</v>
          </cell>
          <cell r="S89">
            <v>0</v>
          </cell>
        </row>
        <row r="93">
          <cell r="Q93">
            <v>0</v>
          </cell>
          <cell r="R93">
            <v>0</v>
          </cell>
          <cell r="S93">
            <v>0</v>
          </cell>
        </row>
        <row r="94">
          <cell r="Q94">
            <v>0</v>
          </cell>
          <cell r="R94">
            <v>0</v>
          </cell>
          <cell r="S94">
            <v>0</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28738</v>
          </cell>
          <cell r="R99">
            <v>51000</v>
          </cell>
          <cell r="S99">
            <v>50955.33</v>
          </cell>
        </row>
        <row r="105">
          <cell r="F105">
            <v>776295</v>
          </cell>
          <cell r="H105">
            <v>918677</v>
          </cell>
          <cell r="Q105">
            <v>776295</v>
          </cell>
          <cell r="R105">
            <v>918677</v>
          </cell>
          <cell r="S105">
            <v>918677</v>
          </cell>
        </row>
        <row r="108">
          <cell r="Q108">
            <v>0</v>
          </cell>
          <cell r="R108">
            <v>0</v>
          </cell>
          <cell r="S108">
            <v>0</v>
          </cell>
        </row>
        <row r="109">
          <cell r="Q109">
            <v>0</v>
          </cell>
          <cell r="R109">
            <v>0</v>
          </cell>
          <cell r="S109">
            <v>0</v>
          </cell>
        </row>
        <row r="120">
          <cell r="Q120">
            <v>0</v>
          </cell>
          <cell r="R120">
            <v>0</v>
          </cell>
          <cell r="S120">
            <v>0</v>
          </cell>
        </row>
        <row r="121">
          <cell r="Q121">
            <v>142000</v>
          </cell>
          <cell r="R121">
            <v>322017</v>
          </cell>
          <cell r="S121">
            <v>252048.41</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3790000</v>
          </cell>
          <cell r="R10">
            <v>4745144.0599999996</v>
          </cell>
          <cell r="S10">
            <v>4727835.4000000004</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322000</v>
          </cell>
          <cell r="S33">
            <v>320394</v>
          </cell>
        </row>
        <row r="39">
          <cell r="Q39">
            <v>0</v>
          </cell>
          <cell r="R39">
            <v>1000</v>
          </cell>
          <cell r="S39">
            <v>250</v>
          </cell>
        </row>
        <row r="46">
          <cell r="Q46">
            <v>0</v>
          </cell>
          <cell r="R46">
            <v>0</v>
          </cell>
          <cell r="S46">
            <v>0</v>
          </cell>
        </row>
        <row r="47">
          <cell r="Q47">
            <v>11616023</v>
          </cell>
          <cell r="R47">
            <v>15075365.92</v>
          </cell>
          <cell r="S47">
            <v>15075365.92</v>
          </cell>
        </row>
        <row r="53">
          <cell r="Q53">
            <v>0</v>
          </cell>
          <cell r="R53">
            <v>0</v>
          </cell>
          <cell r="S53">
            <v>0</v>
          </cell>
        </row>
      </sheetData>
      <sheetData sheetId="3">
        <row r="9">
          <cell r="F9">
            <v>0</v>
          </cell>
          <cell r="G9">
            <v>0</v>
          </cell>
          <cell r="H9">
            <v>0</v>
          </cell>
        </row>
        <row r="23">
          <cell r="F23">
            <v>0</v>
          </cell>
          <cell r="G23">
            <v>5000</v>
          </cell>
          <cell r="H23">
            <v>4559</v>
          </cell>
        </row>
        <row r="29">
          <cell r="G29">
            <v>0</v>
          </cell>
          <cell r="H29">
            <v>0</v>
          </cell>
        </row>
        <row r="30">
          <cell r="F30">
            <v>3000</v>
          </cell>
          <cell r="G30">
            <v>3000</v>
          </cell>
          <cell r="H30">
            <v>0</v>
          </cell>
        </row>
        <row r="36">
          <cell r="F36">
            <v>0</v>
          </cell>
          <cell r="G36">
            <v>0</v>
          </cell>
          <cell r="H36">
            <v>0</v>
          </cell>
        </row>
        <row r="40">
          <cell r="G40">
            <v>0</v>
          </cell>
          <cell r="H40">
            <v>0</v>
          </cell>
        </row>
        <row r="41">
          <cell r="F41">
            <v>2000</v>
          </cell>
          <cell r="G41">
            <v>2000</v>
          </cell>
          <cell r="H41">
            <v>0</v>
          </cell>
        </row>
        <row r="65">
          <cell r="F65">
            <v>0</v>
          </cell>
          <cell r="G65">
            <v>0</v>
          </cell>
          <cell r="H65">
            <v>0</v>
          </cell>
        </row>
        <row r="70">
          <cell r="F70">
            <v>0</v>
          </cell>
          <cell r="G70">
            <v>0</v>
          </cell>
          <cell r="H70">
            <v>0</v>
          </cell>
        </row>
        <row r="73">
          <cell r="G73">
            <v>0</v>
          </cell>
          <cell r="H73">
            <v>0</v>
          </cell>
        </row>
        <row r="74">
          <cell r="F74">
            <v>0</v>
          </cell>
          <cell r="G74">
            <v>0</v>
          </cell>
          <cell r="H74">
            <v>0</v>
          </cell>
        </row>
        <row r="79">
          <cell r="G79">
            <v>0</v>
          </cell>
          <cell r="H79">
            <v>0</v>
          </cell>
        </row>
        <row r="80">
          <cell r="F80">
            <v>0</v>
          </cell>
          <cell r="G80">
            <v>0</v>
          </cell>
          <cell r="H80">
            <v>0</v>
          </cell>
        </row>
        <row r="84">
          <cell r="G84">
            <v>0</v>
          </cell>
          <cell r="H84">
            <v>0</v>
          </cell>
        </row>
        <row r="85">
          <cell r="G85">
            <v>0</v>
          </cell>
          <cell r="H85">
            <v>0</v>
          </cell>
        </row>
        <row r="86">
          <cell r="G86">
            <v>0</v>
          </cell>
          <cell r="H86">
            <v>0</v>
          </cell>
        </row>
        <row r="87">
          <cell r="G87">
            <v>0</v>
          </cell>
          <cell r="H87">
            <v>0</v>
          </cell>
        </row>
        <row r="88">
          <cell r="G88">
            <v>0</v>
          </cell>
          <cell r="H88">
            <v>0</v>
          </cell>
        </row>
        <row r="89">
          <cell r="G89">
            <v>0</v>
          </cell>
          <cell r="H89">
            <v>0</v>
          </cell>
        </row>
        <row r="90">
          <cell r="F90">
            <v>0</v>
          </cell>
          <cell r="G90">
            <v>0</v>
          </cell>
          <cell r="H90">
            <v>0</v>
          </cell>
        </row>
        <row r="96">
          <cell r="F96">
            <v>5640</v>
          </cell>
          <cell r="G96">
            <v>5640</v>
          </cell>
          <cell r="H96">
            <v>5640</v>
          </cell>
        </row>
        <row r="99">
          <cell r="G99">
            <v>0</v>
          </cell>
          <cell r="H99">
            <v>0</v>
          </cell>
        </row>
        <row r="100">
          <cell r="F100">
            <v>0</v>
          </cell>
          <cell r="G100">
            <v>0</v>
          </cell>
          <cell r="H100">
            <v>0</v>
          </cell>
        </row>
        <row r="111">
          <cell r="G111">
            <v>0</v>
          </cell>
          <cell r="H111">
            <v>0</v>
          </cell>
        </row>
        <row r="112">
          <cell r="F112">
            <v>0</v>
          </cell>
          <cell r="G112">
            <v>0</v>
          </cell>
          <cell r="H112">
            <v>0</v>
          </cell>
        </row>
        <row r="115">
          <cell r="G115">
            <v>0</v>
          </cell>
          <cell r="H115">
            <v>0</v>
          </cell>
        </row>
        <row r="116">
          <cell r="G116">
            <v>0</v>
          </cell>
          <cell r="H116">
            <v>0</v>
          </cell>
        </row>
        <row r="117">
          <cell r="G117">
            <v>0</v>
          </cell>
          <cell r="H117">
            <v>0</v>
          </cell>
        </row>
        <row r="118">
          <cell r="H118">
            <v>0</v>
          </cell>
        </row>
        <row r="119">
          <cell r="H119">
            <v>0</v>
          </cell>
        </row>
      </sheetData>
      <sheetData sheetId="4">
        <row r="10">
          <cell r="F10">
            <v>0</v>
          </cell>
          <cell r="G10">
            <v>0</v>
          </cell>
          <cell r="H10">
            <v>0</v>
          </cell>
        </row>
        <row r="20">
          <cell r="F20">
            <v>57898</v>
          </cell>
          <cell r="G20">
            <v>57898</v>
          </cell>
          <cell r="H20">
            <v>57898</v>
          </cell>
        </row>
        <row r="25">
          <cell r="G25">
            <v>0</v>
          </cell>
          <cell r="H25">
            <v>0</v>
          </cell>
        </row>
        <row r="26">
          <cell r="G26">
            <v>0</v>
          </cell>
          <cell r="H26">
            <v>0</v>
          </cell>
        </row>
        <row r="27">
          <cell r="G27">
            <v>0</v>
          </cell>
          <cell r="H27">
            <v>0</v>
          </cell>
        </row>
        <row r="28">
          <cell r="G28">
            <v>0</v>
          </cell>
          <cell r="H28">
            <v>0</v>
          </cell>
        </row>
        <row r="29">
          <cell r="G29">
            <v>0</v>
          </cell>
          <cell r="H29">
            <v>0</v>
          </cell>
        </row>
        <row r="30">
          <cell r="G30">
            <v>0</v>
          </cell>
          <cell r="H30">
            <v>0</v>
          </cell>
        </row>
        <row r="31">
          <cell r="G31">
            <v>0</v>
          </cell>
          <cell r="H31">
            <v>0</v>
          </cell>
        </row>
        <row r="32">
          <cell r="F32">
            <v>0</v>
          </cell>
          <cell r="G32">
            <v>0</v>
          </cell>
          <cell r="H32">
            <v>0</v>
          </cell>
        </row>
        <row r="38">
          <cell r="F38">
            <v>0</v>
          </cell>
          <cell r="G38">
            <v>12000</v>
          </cell>
          <cell r="H38">
            <v>5559</v>
          </cell>
        </row>
        <row r="41">
          <cell r="G41">
            <v>0</v>
          </cell>
          <cell r="H41">
            <v>0</v>
          </cell>
        </row>
        <row r="42">
          <cell r="F42">
            <v>0</v>
          </cell>
          <cell r="G42">
            <v>0</v>
          </cell>
          <cell r="H42">
            <v>0</v>
          </cell>
        </row>
        <row r="48">
          <cell r="G48">
            <v>0</v>
          </cell>
          <cell r="H48">
            <v>0</v>
          </cell>
        </row>
      </sheetData>
      <sheetData sheetId="5">
        <row r="13">
          <cell r="D13">
            <v>141901.21000000462</v>
          </cell>
        </row>
        <row r="18">
          <cell r="D18">
            <v>141901.21000000462</v>
          </cell>
        </row>
        <row r="36">
          <cell r="B36">
            <v>176973.08</v>
          </cell>
          <cell r="D36">
            <v>126972.42</v>
          </cell>
        </row>
        <row r="37">
          <cell r="B37">
            <v>420728.12</v>
          </cell>
        </row>
        <row r="38">
          <cell r="B38">
            <v>346073.63</v>
          </cell>
        </row>
        <row r="39">
          <cell r="B39">
            <v>93218.95</v>
          </cell>
          <cell r="D39">
            <v>0</v>
          </cell>
        </row>
        <row r="40">
          <cell r="B40">
            <v>62625.88</v>
          </cell>
        </row>
        <row r="43">
          <cell r="D43">
            <v>14928.79</v>
          </cell>
        </row>
      </sheetData>
      <sheetData sheetId="6">
        <row r="7">
          <cell r="H7">
            <v>585497</v>
          </cell>
        </row>
        <row r="11">
          <cell r="I11">
            <v>1727.07</v>
          </cell>
        </row>
        <row r="19">
          <cell r="C19">
            <v>1477358.79</v>
          </cell>
        </row>
        <row r="20">
          <cell r="H20">
            <v>1138538.79</v>
          </cell>
        </row>
        <row r="21">
          <cell r="I21">
            <v>684893.62999999989</v>
          </cell>
        </row>
      </sheetData>
      <sheetData sheetId="7">
        <row r="8">
          <cell r="C8">
            <v>24119</v>
          </cell>
        </row>
        <row r="21">
          <cell r="C21">
            <v>24119</v>
          </cell>
        </row>
        <row r="22">
          <cell r="H22">
            <v>5000</v>
          </cell>
        </row>
        <row r="23">
          <cell r="I23">
            <v>112337.95</v>
          </cell>
        </row>
      </sheetData>
      <sheetData sheetId="8">
        <row r="19">
          <cell r="D19">
            <v>88234.55</v>
          </cell>
        </row>
        <row r="36">
          <cell r="D36">
            <v>50120</v>
          </cell>
        </row>
        <row r="38">
          <cell r="E38">
            <v>67307.97</v>
          </cell>
        </row>
      </sheetData>
      <sheetData sheetId="9">
        <row r="9">
          <cell r="C9">
            <v>190000.96</v>
          </cell>
        </row>
        <row r="22">
          <cell r="C22">
            <v>190000.96</v>
          </cell>
        </row>
        <row r="23">
          <cell r="H23">
            <v>299867.07</v>
          </cell>
        </row>
        <row r="24">
          <cell r="I24">
            <v>67106.969999999972</v>
          </cell>
        </row>
      </sheetData>
      <sheetData sheetId="10">
        <row r="21">
          <cell r="C21">
            <v>17254</v>
          </cell>
        </row>
        <row r="22">
          <cell r="H22">
            <v>287235.92</v>
          </cell>
        </row>
        <row r="23">
          <cell r="I23">
            <v>150746.20000000001</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Mateřská škola Prostějov, Moravská ul. 30, příspěvková organizace</v>
          </cell>
        </row>
        <row r="4">
          <cell r="C4" t="str">
            <v>Moravská 323/30, Prostějov, 796 01</v>
          </cell>
        </row>
        <row r="5">
          <cell r="C5" t="str">
            <v>709 82 945</v>
          </cell>
        </row>
      </sheetData>
      <sheetData sheetId="1">
        <row r="8">
          <cell r="Q8">
            <v>285000</v>
          </cell>
          <cell r="R8">
            <v>239457</v>
          </cell>
          <cell r="S8">
            <v>232147.98000000004</v>
          </cell>
        </row>
        <row r="29">
          <cell r="F29">
            <v>640000</v>
          </cell>
          <cell r="H29">
            <v>655097.38</v>
          </cell>
          <cell r="Q29">
            <v>640000</v>
          </cell>
          <cell r="R29">
            <v>655100</v>
          </cell>
          <cell r="S29">
            <v>655097.38</v>
          </cell>
        </row>
        <row r="35">
          <cell r="Q35">
            <v>0</v>
          </cell>
          <cell r="R35">
            <v>0</v>
          </cell>
          <cell r="S35">
            <v>0</v>
          </cell>
        </row>
        <row r="36">
          <cell r="Q36">
            <v>290000</v>
          </cell>
          <cell r="R36">
            <v>830000</v>
          </cell>
          <cell r="S36">
            <v>806190.81</v>
          </cell>
        </row>
        <row r="42">
          <cell r="Q42">
            <v>18000</v>
          </cell>
          <cell r="R42">
            <v>18000</v>
          </cell>
          <cell r="S42">
            <v>2370</v>
          </cell>
        </row>
        <row r="46">
          <cell r="Q46">
            <v>1520</v>
          </cell>
          <cell r="R46">
            <v>1520</v>
          </cell>
          <cell r="S46">
            <v>1510</v>
          </cell>
        </row>
        <row r="47">
          <cell r="Q47">
            <v>530300</v>
          </cell>
          <cell r="R47">
            <v>520358</v>
          </cell>
          <cell r="S47">
            <v>485555.76</v>
          </cell>
        </row>
        <row r="72">
          <cell r="F72">
            <v>0</v>
          </cell>
          <cell r="H72">
            <v>0</v>
          </cell>
          <cell r="Q72">
            <v>6982627</v>
          </cell>
          <cell r="R72">
            <v>7439466</v>
          </cell>
          <cell r="S72">
            <v>7439466</v>
          </cell>
        </row>
        <row r="79">
          <cell r="F79">
            <v>0</v>
          </cell>
          <cell r="H79">
            <v>14703</v>
          </cell>
          <cell r="Q79">
            <v>2360128</v>
          </cell>
          <cell r="R79">
            <v>2478132</v>
          </cell>
          <cell r="S79">
            <v>2478132</v>
          </cell>
        </row>
        <row r="82">
          <cell r="F82">
            <v>0</v>
          </cell>
          <cell r="H82">
            <v>0</v>
          </cell>
          <cell r="Q82">
            <v>29327</v>
          </cell>
          <cell r="R82">
            <v>30794</v>
          </cell>
          <cell r="S82">
            <v>30794</v>
          </cell>
        </row>
        <row r="83">
          <cell r="F83">
            <v>35000</v>
          </cell>
          <cell r="H83">
            <v>23846</v>
          </cell>
          <cell r="Q83">
            <v>127550</v>
          </cell>
          <cell r="R83">
            <v>100549</v>
          </cell>
          <cell r="S83">
            <v>100549</v>
          </cell>
        </row>
        <row r="88">
          <cell r="F88">
            <v>0</v>
          </cell>
          <cell r="H88">
            <v>0</v>
          </cell>
          <cell r="Q88">
            <v>0</v>
          </cell>
          <cell r="R88">
            <v>0</v>
          </cell>
          <cell r="S88">
            <v>0</v>
          </cell>
        </row>
        <row r="89">
          <cell r="Q89">
            <v>0</v>
          </cell>
          <cell r="R89">
            <v>0</v>
          </cell>
          <cell r="S89">
            <v>0</v>
          </cell>
        </row>
        <row r="93">
          <cell r="Q93">
            <v>0</v>
          </cell>
          <cell r="R93">
            <v>0</v>
          </cell>
          <cell r="S93">
            <v>0</v>
          </cell>
        </row>
        <row r="94">
          <cell r="Q94">
            <v>0</v>
          </cell>
          <cell r="R94">
            <v>0</v>
          </cell>
          <cell r="S94">
            <v>0</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12000</v>
          </cell>
          <cell r="R99">
            <v>316</v>
          </cell>
          <cell r="S99">
            <v>316.01</v>
          </cell>
        </row>
        <row r="105">
          <cell r="F105">
            <v>241310</v>
          </cell>
          <cell r="H105">
            <v>285920</v>
          </cell>
          <cell r="Q105">
            <v>241310</v>
          </cell>
          <cell r="R105">
            <v>285920</v>
          </cell>
          <cell r="S105">
            <v>285920</v>
          </cell>
        </row>
        <row r="108">
          <cell r="Q108">
            <v>0</v>
          </cell>
          <cell r="R108">
            <v>0</v>
          </cell>
          <cell r="S108">
            <v>0</v>
          </cell>
        </row>
        <row r="109">
          <cell r="Q109">
            <v>0</v>
          </cell>
          <cell r="R109">
            <v>0</v>
          </cell>
          <cell r="S109">
            <v>0</v>
          </cell>
        </row>
        <row r="120">
          <cell r="Q120">
            <v>0</v>
          </cell>
          <cell r="R120">
            <v>0</v>
          </cell>
          <cell r="S120">
            <v>0</v>
          </cell>
        </row>
        <row r="121">
          <cell r="Q121">
            <v>118000</v>
          </cell>
          <cell r="R121">
            <v>453709</v>
          </cell>
          <cell r="S121">
            <v>407344</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537200</v>
          </cell>
          <cell r="R10">
            <v>543600</v>
          </cell>
          <cell r="S10">
            <v>556200</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2502</v>
          </cell>
          <cell r="S31">
            <v>2502</v>
          </cell>
        </row>
        <row r="32">
          <cell r="Q32">
            <v>0</v>
          </cell>
          <cell r="R32">
            <v>0</v>
          </cell>
          <cell r="S32">
            <v>0</v>
          </cell>
        </row>
        <row r="33">
          <cell r="Q33">
            <v>0</v>
          </cell>
          <cell r="R33">
            <v>72900</v>
          </cell>
          <cell r="S33">
            <v>72900</v>
          </cell>
        </row>
        <row r="39">
          <cell r="Q39">
            <v>0</v>
          </cell>
          <cell r="R39">
            <v>0</v>
          </cell>
          <cell r="S39">
            <v>0</v>
          </cell>
        </row>
        <row r="46">
          <cell r="Q46">
            <v>300</v>
          </cell>
          <cell r="R46">
            <v>20</v>
          </cell>
          <cell r="S46">
            <v>18.559999999999999</v>
          </cell>
        </row>
        <row r="47">
          <cell r="Q47">
            <v>11098262</v>
          </cell>
          <cell r="R47">
            <v>12434299</v>
          </cell>
          <cell r="S47">
            <v>12434299</v>
          </cell>
        </row>
        <row r="53">
          <cell r="Q53">
            <v>0</v>
          </cell>
          <cell r="R53">
            <v>0</v>
          </cell>
          <cell r="S53">
            <v>0</v>
          </cell>
        </row>
      </sheetData>
      <sheetData sheetId="3">
        <row r="9">
          <cell r="F9">
            <v>0</v>
          </cell>
          <cell r="G9">
            <v>0</v>
          </cell>
          <cell r="H9">
            <v>0</v>
          </cell>
        </row>
        <row r="23">
          <cell r="F23">
            <v>0</v>
          </cell>
          <cell r="G23">
            <v>0</v>
          </cell>
          <cell r="H23">
            <v>0</v>
          </cell>
        </row>
        <row r="30">
          <cell r="F30">
            <v>0</v>
          </cell>
          <cell r="G30">
            <v>0</v>
          </cell>
          <cell r="H30">
            <v>0</v>
          </cell>
        </row>
        <row r="36">
          <cell r="F36">
            <v>0</v>
          </cell>
          <cell r="G36">
            <v>0</v>
          </cell>
          <cell r="H36">
            <v>0</v>
          </cell>
        </row>
        <row r="41">
          <cell r="F41">
            <v>0</v>
          </cell>
          <cell r="G41">
            <v>0</v>
          </cell>
          <cell r="H41">
            <v>0</v>
          </cell>
        </row>
        <row r="65">
          <cell r="F65">
            <v>0</v>
          </cell>
          <cell r="G65">
            <v>0</v>
          </cell>
          <cell r="H65">
            <v>0</v>
          </cell>
        </row>
        <row r="70">
          <cell r="F70">
            <v>0</v>
          </cell>
          <cell r="G70">
            <v>0</v>
          </cell>
          <cell r="H70">
            <v>0</v>
          </cell>
        </row>
        <row r="74">
          <cell r="F74">
            <v>0</v>
          </cell>
          <cell r="G74">
            <v>0</v>
          </cell>
          <cell r="H74">
            <v>0</v>
          </cell>
        </row>
        <row r="80">
          <cell r="F80">
            <v>0</v>
          </cell>
          <cell r="G80">
            <v>0</v>
          </cell>
          <cell r="H80">
            <v>0</v>
          </cell>
        </row>
        <row r="90">
          <cell r="F90">
            <v>0</v>
          </cell>
          <cell r="G90">
            <v>0</v>
          </cell>
          <cell r="H90">
            <v>0</v>
          </cell>
        </row>
        <row r="96">
          <cell r="F96">
            <v>0</v>
          </cell>
          <cell r="G96">
            <v>0</v>
          </cell>
          <cell r="H96">
            <v>0</v>
          </cell>
        </row>
        <row r="100">
          <cell r="F100">
            <v>0</v>
          </cell>
          <cell r="G100">
            <v>0</v>
          </cell>
          <cell r="H100">
            <v>0</v>
          </cell>
        </row>
        <row r="112">
          <cell r="F112">
            <v>10000</v>
          </cell>
          <cell r="G112">
            <v>0</v>
          </cell>
          <cell r="H112">
            <v>0</v>
          </cell>
        </row>
      </sheetData>
      <sheetData sheetId="4">
        <row r="10">
          <cell r="F10">
            <v>0</v>
          </cell>
          <cell r="G10">
            <v>0</v>
          </cell>
          <cell r="H10">
            <v>0</v>
          </cell>
        </row>
        <row r="20">
          <cell r="F20">
            <v>15000</v>
          </cell>
          <cell r="G20">
            <v>0</v>
          </cell>
          <cell r="H20">
            <v>0</v>
          </cell>
        </row>
        <row r="32">
          <cell r="F32">
            <v>0</v>
          </cell>
          <cell r="G32">
            <v>0</v>
          </cell>
          <cell r="H32">
            <v>0</v>
          </cell>
        </row>
        <row r="38">
          <cell r="F38">
            <v>0</v>
          </cell>
          <cell r="G38">
            <v>0</v>
          </cell>
          <cell r="H38">
            <v>0</v>
          </cell>
        </row>
        <row r="42">
          <cell r="F42">
            <v>0</v>
          </cell>
          <cell r="G42">
            <v>0</v>
          </cell>
          <cell r="H42">
            <v>0</v>
          </cell>
        </row>
      </sheetData>
      <sheetData sheetId="5">
        <row r="12">
          <cell r="D12">
            <v>0</v>
          </cell>
        </row>
        <row r="13">
          <cell r="D13">
            <v>140526.62000000104</v>
          </cell>
        </row>
        <row r="18">
          <cell r="D18">
            <v>140526.62000000104</v>
          </cell>
        </row>
        <row r="36">
          <cell r="B36">
            <v>182970.68</v>
          </cell>
          <cell r="D36">
            <v>123526.62</v>
          </cell>
        </row>
        <row r="37">
          <cell r="B37">
            <v>632140.23</v>
          </cell>
        </row>
        <row r="38">
          <cell r="B38">
            <v>24383.82</v>
          </cell>
        </row>
        <row r="39">
          <cell r="B39">
            <v>83000</v>
          </cell>
          <cell r="D39">
            <v>17000</v>
          </cell>
        </row>
        <row r="40">
          <cell r="B40">
            <v>111692.02</v>
          </cell>
        </row>
      </sheetData>
      <sheetData sheetId="6">
        <row r="7">
          <cell r="H7">
            <v>261426</v>
          </cell>
        </row>
        <row r="19">
          <cell r="C19">
            <v>540020</v>
          </cell>
        </row>
        <row r="20">
          <cell r="H20">
            <v>515526</v>
          </cell>
        </row>
        <row r="21">
          <cell r="I21">
            <v>48877.819999999949</v>
          </cell>
        </row>
      </sheetData>
      <sheetData sheetId="7">
        <row r="8">
          <cell r="C8">
            <v>10000</v>
          </cell>
        </row>
        <row r="21">
          <cell r="C21">
            <v>10000</v>
          </cell>
        </row>
        <row r="22">
          <cell r="H22">
            <v>0</v>
          </cell>
        </row>
        <row r="23">
          <cell r="I23">
            <v>93000</v>
          </cell>
        </row>
      </sheetData>
      <sheetData sheetId="8">
        <row r="19">
          <cell r="D19">
            <v>74191</v>
          </cell>
        </row>
        <row r="36">
          <cell r="D36">
            <v>106568</v>
          </cell>
        </row>
        <row r="38">
          <cell r="E38">
            <v>71082.020000000019</v>
          </cell>
        </row>
      </sheetData>
      <sheetData sheetId="9">
        <row r="9">
          <cell r="C9">
            <v>71591.67</v>
          </cell>
        </row>
        <row r="22">
          <cell r="C22">
            <v>71591.67</v>
          </cell>
        </row>
        <row r="23">
          <cell r="H23">
            <v>0</v>
          </cell>
        </row>
        <row r="24">
          <cell r="I24">
            <v>254562.34999999998</v>
          </cell>
        </row>
      </sheetData>
      <sheetData sheetId="10">
        <row r="21">
          <cell r="C21">
            <v>142452</v>
          </cell>
        </row>
        <row r="22">
          <cell r="H22">
            <v>530508</v>
          </cell>
        </row>
        <row r="23">
          <cell r="I23">
            <v>244084.22999999998</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Základní škola a mateřská škola Prostějov, Palackého tř. 14</v>
          </cell>
        </row>
        <row r="4">
          <cell r="C4" t="str">
            <v>Palackého 152/14, Prostějov, 796 01</v>
          </cell>
        </row>
        <row r="5">
          <cell r="C5" t="str">
            <v>479 22 486</v>
          </cell>
        </row>
      </sheetData>
      <sheetData sheetId="1">
        <row r="8">
          <cell r="Q8">
            <v>1141841</v>
          </cell>
          <cell r="R8">
            <v>1069823.9000000001</v>
          </cell>
          <cell r="S8">
            <v>1069823.9000000001</v>
          </cell>
        </row>
        <row r="29">
          <cell r="F29">
            <v>4800000</v>
          </cell>
          <cell r="H29">
            <v>4589361.01</v>
          </cell>
          <cell r="Q29">
            <v>4800000</v>
          </cell>
          <cell r="R29">
            <v>4590000</v>
          </cell>
          <cell r="S29">
            <v>4589361.01</v>
          </cell>
        </row>
        <row r="35">
          <cell r="Q35">
            <v>0</v>
          </cell>
          <cell r="R35">
            <v>0</v>
          </cell>
          <cell r="S35">
            <v>0</v>
          </cell>
        </row>
        <row r="36">
          <cell r="Q36">
            <v>1350000</v>
          </cell>
          <cell r="R36">
            <v>3390946.67</v>
          </cell>
          <cell r="S36">
            <v>3390946.67</v>
          </cell>
        </row>
        <row r="42">
          <cell r="Q42">
            <v>95000</v>
          </cell>
          <cell r="R42">
            <v>67762</v>
          </cell>
          <cell r="S42">
            <v>67762</v>
          </cell>
        </row>
        <row r="46">
          <cell r="Q46">
            <v>25000</v>
          </cell>
          <cell r="R46">
            <v>8402</v>
          </cell>
          <cell r="S46">
            <v>8402</v>
          </cell>
        </row>
        <row r="47">
          <cell r="Q47">
            <v>1132000</v>
          </cell>
          <cell r="R47">
            <v>2197693.77</v>
          </cell>
          <cell r="S47">
            <v>2197693.77</v>
          </cell>
        </row>
        <row r="72">
          <cell r="F72">
            <v>327680</v>
          </cell>
          <cell r="H72">
            <v>367425</v>
          </cell>
          <cell r="Q72">
            <v>49087256</v>
          </cell>
          <cell r="R72">
            <v>50210011</v>
          </cell>
          <cell r="S72">
            <v>50209956</v>
          </cell>
        </row>
        <row r="79">
          <cell r="F79">
            <v>0</v>
          </cell>
          <cell r="H79">
            <v>13452</v>
          </cell>
          <cell r="Q79">
            <v>16480737</v>
          </cell>
          <cell r="R79">
            <v>16455457</v>
          </cell>
          <cell r="S79">
            <v>16455457</v>
          </cell>
        </row>
        <row r="82">
          <cell r="F82">
            <v>0</v>
          </cell>
          <cell r="H82">
            <v>167.16</v>
          </cell>
          <cell r="Q82">
            <v>204790</v>
          </cell>
          <cell r="R82">
            <v>205239.24000000002</v>
          </cell>
          <cell r="S82">
            <v>205239.24000000002</v>
          </cell>
        </row>
        <row r="83">
          <cell r="F83">
            <v>15000</v>
          </cell>
          <cell r="H83">
            <v>72938</v>
          </cell>
          <cell r="Q83">
            <v>540990</v>
          </cell>
          <cell r="R83">
            <v>580368.88</v>
          </cell>
          <cell r="S83">
            <v>572908.88</v>
          </cell>
        </row>
        <row r="88">
          <cell r="F88">
            <v>0</v>
          </cell>
          <cell r="H88">
            <v>0</v>
          </cell>
          <cell r="Q88">
            <v>0</v>
          </cell>
          <cell r="R88">
            <v>0</v>
          </cell>
          <cell r="S88">
            <v>0</v>
          </cell>
        </row>
        <row r="89">
          <cell r="Q89">
            <v>0</v>
          </cell>
          <cell r="R89">
            <v>0</v>
          </cell>
          <cell r="S89">
            <v>0</v>
          </cell>
        </row>
        <row r="93">
          <cell r="Q93">
            <v>0</v>
          </cell>
          <cell r="R93">
            <v>0</v>
          </cell>
          <cell r="S93">
            <v>0</v>
          </cell>
        </row>
        <row r="94">
          <cell r="Q94">
            <v>0</v>
          </cell>
          <cell r="R94">
            <v>16493</v>
          </cell>
          <cell r="S94">
            <v>16493</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51300</v>
          </cell>
          <cell r="R99">
            <v>13336.24</v>
          </cell>
          <cell r="S99">
            <v>13336.24</v>
          </cell>
        </row>
        <row r="105">
          <cell r="F105">
            <v>1500000</v>
          </cell>
          <cell r="H105">
            <v>2104245.4</v>
          </cell>
          <cell r="Q105">
            <v>1500000</v>
          </cell>
          <cell r="R105">
            <v>2104246</v>
          </cell>
          <cell r="S105">
            <v>2104245.4</v>
          </cell>
        </row>
        <row r="108">
          <cell r="Q108">
            <v>0</v>
          </cell>
          <cell r="R108">
            <v>0</v>
          </cell>
          <cell r="S108">
            <v>0</v>
          </cell>
        </row>
        <row r="109">
          <cell r="Q109">
            <v>0</v>
          </cell>
          <cell r="R109">
            <v>0</v>
          </cell>
          <cell r="S109">
            <v>0</v>
          </cell>
        </row>
        <row r="120">
          <cell r="Q120">
            <v>0</v>
          </cell>
          <cell r="R120">
            <v>0</v>
          </cell>
          <cell r="S120">
            <v>0</v>
          </cell>
        </row>
        <row r="121">
          <cell r="Q121">
            <v>450000</v>
          </cell>
          <cell r="R121">
            <v>7468709.2799999993</v>
          </cell>
          <cell r="S121">
            <v>7468709.2800000003</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545000</v>
          </cell>
          <cell r="R10">
            <v>713200</v>
          </cell>
          <cell r="S10">
            <v>713200</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235508.05</v>
          </cell>
          <cell r="S33">
            <v>235508.05</v>
          </cell>
        </row>
        <row r="39">
          <cell r="Q39">
            <v>0</v>
          </cell>
          <cell r="R39">
            <v>17944.79</v>
          </cell>
          <cell r="S39">
            <v>17944.79</v>
          </cell>
        </row>
        <row r="46">
          <cell r="Q46">
            <v>1000</v>
          </cell>
          <cell r="R46">
            <v>2016.15</v>
          </cell>
          <cell r="S46">
            <v>2016.15</v>
          </cell>
        </row>
        <row r="47">
          <cell r="Q47">
            <v>76312914</v>
          </cell>
          <cell r="R47">
            <v>87409819.99000001</v>
          </cell>
          <cell r="S47">
            <v>87409764.99000001</v>
          </cell>
        </row>
        <row r="53">
          <cell r="Q53">
            <v>0</v>
          </cell>
          <cell r="R53">
            <v>0</v>
          </cell>
          <cell r="S53">
            <v>0</v>
          </cell>
        </row>
      </sheetData>
      <sheetData sheetId="3">
        <row r="9">
          <cell r="F9">
            <v>8000</v>
          </cell>
          <cell r="G9">
            <v>3192</v>
          </cell>
          <cell r="H9">
            <v>3192</v>
          </cell>
        </row>
        <row r="23">
          <cell r="F23">
            <v>140000</v>
          </cell>
          <cell r="G23">
            <v>111853</v>
          </cell>
          <cell r="H23">
            <v>111853</v>
          </cell>
        </row>
        <row r="29">
          <cell r="F29">
            <v>0</v>
          </cell>
          <cell r="G29">
            <v>0</v>
          </cell>
          <cell r="H29">
            <v>0</v>
          </cell>
        </row>
        <row r="30">
          <cell r="F30">
            <v>12000</v>
          </cell>
          <cell r="G30">
            <v>9456</v>
          </cell>
          <cell r="H30">
            <v>9456</v>
          </cell>
        </row>
        <row r="36">
          <cell r="F36">
            <v>0</v>
          </cell>
          <cell r="G36">
            <v>0</v>
          </cell>
          <cell r="H36">
            <v>0</v>
          </cell>
        </row>
        <row r="41">
          <cell r="F41">
            <v>7500</v>
          </cell>
          <cell r="G41">
            <v>3756</v>
          </cell>
          <cell r="H41">
            <v>3756</v>
          </cell>
        </row>
        <row r="65">
          <cell r="F65">
            <v>60000</v>
          </cell>
          <cell r="G65">
            <v>71621</v>
          </cell>
          <cell r="H65">
            <v>71621</v>
          </cell>
        </row>
        <row r="70">
          <cell r="F70">
            <v>18590</v>
          </cell>
          <cell r="G70">
            <v>18590</v>
          </cell>
          <cell r="H70">
            <v>18590</v>
          </cell>
        </row>
        <row r="73">
          <cell r="F73">
            <v>231</v>
          </cell>
          <cell r="G73">
            <v>231</v>
          </cell>
          <cell r="H73">
            <v>231</v>
          </cell>
        </row>
        <row r="74">
          <cell r="F74">
            <v>1100</v>
          </cell>
          <cell r="G74">
            <v>550</v>
          </cell>
          <cell r="H74">
            <v>550</v>
          </cell>
        </row>
        <row r="79">
          <cell r="F79">
            <v>0</v>
          </cell>
          <cell r="G79">
            <v>0</v>
          </cell>
          <cell r="H79">
            <v>0</v>
          </cell>
        </row>
        <row r="80">
          <cell r="F80">
            <v>0</v>
          </cell>
          <cell r="G80">
            <v>0</v>
          </cell>
          <cell r="H80">
            <v>0</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0</v>
          </cell>
          <cell r="G90">
            <v>0</v>
          </cell>
          <cell r="H90">
            <v>0</v>
          </cell>
        </row>
        <row r="96">
          <cell r="F96">
            <v>75472</v>
          </cell>
          <cell r="G96">
            <v>75472</v>
          </cell>
          <cell r="H96">
            <v>75472</v>
          </cell>
        </row>
        <row r="99">
          <cell r="F99">
            <v>0</v>
          </cell>
          <cell r="G99">
            <v>0</v>
          </cell>
        </row>
        <row r="100">
          <cell r="F100">
            <v>0</v>
          </cell>
          <cell r="G100">
            <v>0</v>
          </cell>
          <cell r="H100">
            <v>0</v>
          </cell>
        </row>
        <row r="112">
          <cell r="F112">
            <v>0</v>
          </cell>
          <cell r="G112">
            <v>0</v>
          </cell>
          <cell r="H112">
            <v>0</v>
          </cell>
        </row>
      </sheetData>
      <sheetData sheetId="4">
        <row r="10">
          <cell r="F10">
            <v>0</v>
          </cell>
          <cell r="G10">
            <v>0</v>
          </cell>
          <cell r="H10">
            <v>0</v>
          </cell>
        </row>
        <row r="20">
          <cell r="F20">
            <v>450000</v>
          </cell>
          <cell r="G20">
            <v>492770</v>
          </cell>
          <cell r="H20">
            <v>492770</v>
          </cell>
        </row>
        <row r="25">
          <cell r="F25">
            <v>0</v>
          </cell>
          <cell r="G25">
            <v>0</v>
          </cell>
          <cell r="H25">
            <v>0</v>
          </cell>
        </row>
        <row r="26">
          <cell r="F26">
            <v>0</v>
          </cell>
          <cell r="G26">
            <v>0</v>
          </cell>
          <cell r="H26">
            <v>0</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8">
          <cell r="F38">
            <v>0</v>
          </cell>
          <cell r="G38">
            <v>0</v>
          </cell>
          <cell r="H38">
            <v>0</v>
          </cell>
        </row>
        <row r="41">
          <cell r="F41">
            <v>0</v>
          </cell>
          <cell r="G41">
            <v>0</v>
          </cell>
          <cell r="H41">
            <v>0</v>
          </cell>
        </row>
        <row r="42">
          <cell r="F42">
            <v>0</v>
          </cell>
          <cell r="G42">
            <v>0</v>
          </cell>
          <cell r="H42">
            <v>0</v>
          </cell>
        </row>
        <row r="48">
          <cell r="F48">
            <v>0</v>
          </cell>
          <cell r="G48">
            <v>0</v>
          </cell>
          <cell r="H48">
            <v>0</v>
          </cell>
        </row>
      </sheetData>
      <sheetData sheetId="5">
        <row r="13">
          <cell r="D13">
            <v>206148.59000001848</v>
          </cell>
        </row>
        <row r="18">
          <cell r="D18">
            <v>206148.59000001848</v>
          </cell>
        </row>
        <row r="36">
          <cell r="B36">
            <v>260712.17</v>
          </cell>
          <cell r="D36">
            <v>157487.99000001847</v>
          </cell>
        </row>
        <row r="37">
          <cell r="B37">
            <v>3604364.96</v>
          </cell>
        </row>
        <row r="38">
          <cell r="B38">
            <v>4803513.8099999996</v>
          </cell>
        </row>
        <row r="39">
          <cell r="B39">
            <v>70816.12</v>
          </cell>
          <cell r="D39">
            <v>41200</v>
          </cell>
        </row>
        <row r="40">
          <cell r="B40">
            <v>688983.81</v>
          </cell>
        </row>
        <row r="43">
          <cell r="D43">
            <v>7460.6</v>
          </cell>
        </row>
      </sheetData>
      <sheetData sheetId="6">
        <row r="7">
          <cell r="H7">
            <v>1983746</v>
          </cell>
        </row>
        <row r="11">
          <cell r="I11">
            <v>655</v>
          </cell>
        </row>
        <row r="19">
          <cell r="C19">
            <v>2985686.4</v>
          </cell>
        </row>
        <row r="20">
          <cell r="H20">
            <v>7247609.0800000001</v>
          </cell>
        </row>
        <row r="21">
          <cell r="I21">
            <v>541591.12999999896</v>
          </cell>
        </row>
      </sheetData>
      <sheetData sheetId="7">
        <row r="8">
          <cell r="C8">
            <v>50000</v>
          </cell>
        </row>
        <row r="21">
          <cell r="C21">
            <v>50000</v>
          </cell>
        </row>
        <row r="22">
          <cell r="H22">
            <v>39800</v>
          </cell>
        </row>
        <row r="23">
          <cell r="I23">
            <v>81016.12</v>
          </cell>
        </row>
      </sheetData>
      <sheetData sheetId="8">
        <row r="19">
          <cell r="D19">
            <v>492650</v>
          </cell>
        </row>
        <row r="36">
          <cell r="D36">
            <v>650183.19999999995</v>
          </cell>
        </row>
        <row r="38">
          <cell r="E38">
            <v>506264.6100000001</v>
          </cell>
        </row>
      </sheetData>
      <sheetData sheetId="9">
        <row r="9">
          <cell r="C9">
            <v>213220</v>
          </cell>
        </row>
        <row r="22">
          <cell r="C22">
            <v>213220</v>
          </cell>
        </row>
        <row r="23">
          <cell r="H23">
            <v>184283.05</v>
          </cell>
        </row>
        <row r="24">
          <cell r="I24">
            <v>289649.12000000005</v>
          </cell>
        </row>
      </sheetData>
      <sheetData sheetId="10">
        <row r="21">
          <cell r="C21">
            <v>114336</v>
          </cell>
        </row>
        <row r="22">
          <cell r="H22">
            <v>1114068.73</v>
          </cell>
        </row>
        <row r="23">
          <cell r="I23">
            <v>2604632.23</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Základní škola a mateřská škola Prostějov, Kollárova ul. 4</v>
          </cell>
        </row>
        <row r="4">
          <cell r="C4" t="str">
            <v>Kollárova 2596/4, Prostějov, 796 01</v>
          </cell>
        </row>
        <row r="5">
          <cell r="C5" t="str">
            <v>479 22 494</v>
          </cell>
        </row>
      </sheetData>
      <sheetData sheetId="1">
        <row r="8">
          <cell r="Q8">
            <v>802000</v>
          </cell>
          <cell r="R8">
            <v>1061958</v>
          </cell>
          <cell r="S8">
            <v>1008402.4600000001</v>
          </cell>
        </row>
        <row r="29">
          <cell r="F29">
            <v>2710000</v>
          </cell>
          <cell r="H29">
            <v>2463148</v>
          </cell>
          <cell r="Q29">
            <v>2710000</v>
          </cell>
          <cell r="R29">
            <v>2630000</v>
          </cell>
          <cell r="S29">
            <v>2463148</v>
          </cell>
        </row>
        <row r="35">
          <cell r="Q35">
            <v>8000</v>
          </cell>
          <cell r="R35">
            <v>8880</v>
          </cell>
          <cell r="S35">
            <v>8880</v>
          </cell>
        </row>
        <row r="36">
          <cell r="Q36">
            <v>970000</v>
          </cell>
          <cell r="R36">
            <v>1431300</v>
          </cell>
          <cell r="S36">
            <v>1428661.85</v>
          </cell>
        </row>
        <row r="42">
          <cell r="Q42">
            <v>53728</v>
          </cell>
          <cell r="R42">
            <v>76815</v>
          </cell>
          <cell r="S42">
            <v>76211</v>
          </cell>
        </row>
        <row r="46">
          <cell r="Q46">
            <v>3000</v>
          </cell>
          <cell r="R46">
            <v>3000</v>
          </cell>
          <cell r="S46">
            <v>650</v>
          </cell>
        </row>
        <row r="47">
          <cell r="Q47">
            <v>959500</v>
          </cell>
          <cell r="R47">
            <v>1894218.15</v>
          </cell>
          <cell r="S47">
            <v>1835163.0899999999</v>
          </cell>
        </row>
        <row r="72">
          <cell r="F72">
            <v>376363</v>
          </cell>
          <cell r="H72">
            <v>395067</v>
          </cell>
          <cell r="Q72">
            <v>37027512</v>
          </cell>
          <cell r="R72">
            <v>39090590</v>
          </cell>
          <cell r="S72">
            <v>39076644</v>
          </cell>
        </row>
        <row r="79">
          <cell r="F79">
            <v>89570</v>
          </cell>
          <cell r="H79">
            <v>95051.03</v>
          </cell>
          <cell r="Q79">
            <v>12477660</v>
          </cell>
          <cell r="R79">
            <v>12752320.17</v>
          </cell>
          <cell r="S79">
            <v>12748000.299999999</v>
          </cell>
        </row>
        <row r="82">
          <cell r="F82">
            <v>1113</v>
          </cell>
          <cell r="H82">
            <v>1448.93</v>
          </cell>
          <cell r="Q82">
            <v>154856</v>
          </cell>
          <cell r="R82">
            <v>159785.43</v>
          </cell>
          <cell r="S82">
            <v>159621.35999999999</v>
          </cell>
        </row>
        <row r="83">
          <cell r="F83">
            <v>5300</v>
          </cell>
          <cell r="H83">
            <v>4583.57</v>
          </cell>
          <cell r="Q83">
            <v>391353</v>
          </cell>
          <cell r="R83">
            <v>406701.48</v>
          </cell>
          <cell r="S83">
            <v>405785.05</v>
          </cell>
        </row>
        <row r="88">
          <cell r="Q88">
            <v>0</v>
          </cell>
          <cell r="R88">
            <v>0</v>
          </cell>
          <cell r="S88">
            <v>0</v>
          </cell>
        </row>
        <row r="89">
          <cell r="Q89">
            <v>0</v>
          </cell>
          <cell r="R89">
            <v>0</v>
          </cell>
          <cell r="S89">
            <v>0</v>
          </cell>
        </row>
        <row r="93">
          <cell r="Q93">
            <v>0</v>
          </cell>
          <cell r="R93">
            <v>0</v>
          </cell>
          <cell r="S93">
            <v>0</v>
          </cell>
        </row>
        <row r="94">
          <cell r="Q94">
            <v>0</v>
          </cell>
          <cell r="R94">
            <v>231</v>
          </cell>
          <cell r="S94">
            <v>231</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444</v>
          </cell>
          <cell r="R99">
            <v>444</v>
          </cell>
          <cell r="S99">
            <v>444</v>
          </cell>
        </row>
        <row r="105">
          <cell r="F105">
            <v>644350</v>
          </cell>
          <cell r="H105">
            <v>654667</v>
          </cell>
          <cell r="Q105">
            <v>644350</v>
          </cell>
          <cell r="R105">
            <v>655239</v>
          </cell>
          <cell r="S105">
            <v>654667</v>
          </cell>
        </row>
        <row r="108">
          <cell r="Q108">
            <v>0</v>
          </cell>
          <cell r="R108">
            <v>0</v>
          </cell>
          <cell r="S108">
            <v>0</v>
          </cell>
        </row>
        <row r="109">
          <cell r="Q109">
            <v>0</v>
          </cell>
          <cell r="R109">
            <v>0</v>
          </cell>
          <cell r="S109">
            <v>0</v>
          </cell>
        </row>
        <row r="120">
          <cell r="Q120">
            <v>0</v>
          </cell>
          <cell r="R120">
            <v>0</v>
          </cell>
          <cell r="S120">
            <v>0</v>
          </cell>
        </row>
        <row r="121">
          <cell r="Q121">
            <v>140699</v>
          </cell>
          <cell r="R121">
            <v>1018744.04</v>
          </cell>
          <cell r="S121">
            <v>1018549.43</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1018880</v>
          </cell>
          <cell r="R10">
            <v>1070769</v>
          </cell>
          <cell r="S10">
            <v>1016568</v>
          </cell>
        </row>
        <row r="21">
          <cell r="Q21">
            <v>0</v>
          </cell>
          <cell r="R21">
            <v>0</v>
          </cell>
          <cell r="S21">
            <v>0</v>
          </cell>
        </row>
        <row r="26">
          <cell r="Q26">
            <v>8000</v>
          </cell>
          <cell r="R26">
            <v>8880</v>
          </cell>
          <cell r="S26">
            <v>8880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12641.4</v>
          </cell>
          <cell r="S33">
            <v>12641.4</v>
          </cell>
        </row>
        <row r="39">
          <cell r="Q39">
            <v>2600</v>
          </cell>
          <cell r="R39">
            <v>4025</v>
          </cell>
          <cell r="S39">
            <v>3907.42</v>
          </cell>
        </row>
        <row r="46">
          <cell r="Q46">
            <v>0</v>
          </cell>
          <cell r="R46">
            <v>0</v>
          </cell>
          <cell r="S46">
            <v>0</v>
          </cell>
        </row>
        <row r="47">
          <cell r="Q47">
            <v>55313622</v>
          </cell>
          <cell r="R47">
            <v>60093910.869999997</v>
          </cell>
          <cell r="S47">
            <v>60077377.369999997</v>
          </cell>
        </row>
        <row r="53">
          <cell r="Q53">
            <v>0</v>
          </cell>
          <cell r="R53">
            <v>0</v>
          </cell>
          <cell r="S53">
            <v>0</v>
          </cell>
        </row>
      </sheetData>
      <sheetData sheetId="3">
        <row r="9">
          <cell r="F9">
            <v>783</v>
          </cell>
          <cell r="G9">
            <v>2033</v>
          </cell>
          <cell r="H9">
            <v>2021</v>
          </cell>
        </row>
        <row r="23">
          <cell r="F23">
            <v>24126</v>
          </cell>
          <cell r="G23">
            <v>30776</v>
          </cell>
          <cell r="H23">
            <v>30370</v>
          </cell>
        </row>
        <row r="30">
          <cell r="F30">
            <v>12023</v>
          </cell>
          <cell r="G30">
            <v>12023</v>
          </cell>
          <cell r="H30">
            <v>2822</v>
          </cell>
        </row>
        <row r="36">
          <cell r="F36">
            <v>0</v>
          </cell>
          <cell r="G36">
            <v>0</v>
          </cell>
          <cell r="H36">
            <v>0</v>
          </cell>
        </row>
        <row r="40">
          <cell r="F40">
            <v>1800</v>
          </cell>
          <cell r="G40">
            <v>1800</v>
          </cell>
          <cell r="H40">
            <v>0</v>
          </cell>
        </row>
        <row r="41">
          <cell r="F41">
            <v>57780</v>
          </cell>
          <cell r="G41">
            <v>62080</v>
          </cell>
          <cell r="H41">
            <v>4313</v>
          </cell>
        </row>
        <row r="65">
          <cell r="F65">
            <v>1472</v>
          </cell>
          <cell r="G65">
            <v>3372</v>
          </cell>
          <cell r="H65">
            <v>3292</v>
          </cell>
        </row>
        <row r="70">
          <cell r="F70">
            <v>498</v>
          </cell>
          <cell r="G70">
            <v>1165</v>
          </cell>
          <cell r="H70">
            <v>1112.6999999999998</v>
          </cell>
        </row>
        <row r="73">
          <cell r="F73">
            <v>7</v>
          </cell>
          <cell r="G73">
            <v>17</v>
          </cell>
          <cell r="H73">
            <v>13.83</v>
          </cell>
        </row>
        <row r="74">
          <cell r="F74">
            <v>30</v>
          </cell>
          <cell r="G74">
            <v>33</v>
          </cell>
          <cell r="H74">
            <v>32.92</v>
          </cell>
        </row>
        <row r="80">
          <cell r="F80">
            <v>0</v>
          </cell>
          <cell r="G80">
            <v>0</v>
          </cell>
          <cell r="H80">
            <v>0</v>
          </cell>
        </row>
        <row r="90">
          <cell r="F90">
            <v>0</v>
          </cell>
          <cell r="G90">
            <v>0</v>
          </cell>
          <cell r="H90">
            <v>0</v>
          </cell>
        </row>
        <row r="96">
          <cell r="F96">
            <v>7778</v>
          </cell>
          <cell r="G96">
            <v>9258</v>
          </cell>
          <cell r="H96">
            <v>9245</v>
          </cell>
        </row>
        <row r="100">
          <cell r="F100">
            <v>0</v>
          </cell>
          <cell r="G100">
            <v>0</v>
          </cell>
          <cell r="H100">
            <v>0</v>
          </cell>
        </row>
        <row r="112">
          <cell r="F112">
            <v>0</v>
          </cell>
          <cell r="G112">
            <v>0</v>
          </cell>
          <cell r="H112">
            <v>0</v>
          </cell>
        </row>
      </sheetData>
      <sheetData sheetId="4">
        <row r="10">
          <cell r="F10">
            <v>78239</v>
          </cell>
          <cell r="G10">
            <v>78239</v>
          </cell>
          <cell r="H10">
            <v>12689</v>
          </cell>
        </row>
        <row r="20">
          <cell r="F20">
            <v>78302</v>
          </cell>
          <cell r="G20">
            <v>104062</v>
          </cell>
          <cell r="H20">
            <v>103507</v>
          </cell>
        </row>
        <row r="32">
          <cell r="F32">
            <v>0</v>
          </cell>
          <cell r="G32">
            <v>0</v>
          </cell>
          <cell r="H32">
            <v>0</v>
          </cell>
        </row>
        <row r="38">
          <cell r="F38">
            <v>0</v>
          </cell>
          <cell r="G38">
            <v>0</v>
          </cell>
          <cell r="H38">
            <v>0</v>
          </cell>
        </row>
        <row r="42">
          <cell r="F42">
            <v>0</v>
          </cell>
          <cell r="G42">
            <v>0</v>
          </cell>
          <cell r="H42">
            <v>0</v>
          </cell>
        </row>
      </sheetData>
      <sheetData sheetId="5">
        <row r="13">
          <cell r="D13">
            <v>297289.20000000595</v>
          </cell>
        </row>
        <row r="18">
          <cell r="D18">
            <v>297289.20000000595</v>
          </cell>
        </row>
        <row r="36">
          <cell r="B36">
            <v>88706.38</v>
          </cell>
          <cell r="D36">
            <v>293904.33</v>
          </cell>
        </row>
        <row r="37">
          <cell r="B37">
            <v>2136614.59</v>
          </cell>
        </row>
        <row r="38">
          <cell r="B38">
            <v>26405.32</v>
          </cell>
        </row>
        <row r="39">
          <cell r="B39">
            <v>46835.15</v>
          </cell>
        </row>
        <row r="40">
          <cell r="B40">
            <v>436414.54</v>
          </cell>
        </row>
        <row r="43">
          <cell r="D43">
            <v>3384.87</v>
          </cell>
        </row>
      </sheetData>
      <sheetData sheetId="6">
        <row r="7">
          <cell r="H7">
            <v>599170</v>
          </cell>
        </row>
        <row r="11">
          <cell r="I11">
            <v>2838.99</v>
          </cell>
        </row>
        <row r="19">
          <cell r="C19">
            <v>1217750.99</v>
          </cell>
        </row>
        <row r="20">
          <cell r="H20">
            <v>1153398.99</v>
          </cell>
        </row>
        <row r="21">
          <cell r="I21">
            <v>90757.320000000065</v>
          </cell>
        </row>
      </sheetData>
      <sheetData sheetId="7">
        <row r="8">
          <cell r="C8">
            <v>0</v>
          </cell>
        </row>
        <row r="21">
          <cell r="C21">
            <v>0</v>
          </cell>
        </row>
        <row r="22">
          <cell r="H22">
            <v>5800</v>
          </cell>
        </row>
        <row r="23">
          <cell r="I23">
            <v>41035.15</v>
          </cell>
        </row>
      </sheetData>
      <sheetData sheetId="8">
        <row r="19">
          <cell r="D19">
            <v>384487.96</v>
          </cell>
        </row>
        <row r="36">
          <cell r="D36">
            <v>362849</v>
          </cell>
        </row>
        <row r="38">
          <cell r="E38">
            <v>426620.9</v>
          </cell>
        </row>
      </sheetData>
      <sheetData sheetId="9">
        <row r="9">
          <cell r="C9">
            <v>180519.1</v>
          </cell>
        </row>
        <row r="22">
          <cell r="C22">
            <v>180519.1</v>
          </cell>
        </row>
        <row r="23">
          <cell r="H23">
            <v>226030.38999999998</v>
          </cell>
        </row>
        <row r="24">
          <cell r="I24">
            <v>43195.09</v>
          </cell>
        </row>
      </sheetData>
      <sheetData sheetId="10">
        <row r="21">
          <cell r="C21">
            <v>88110.34</v>
          </cell>
        </row>
        <row r="22">
          <cell r="H22">
            <v>843016.14</v>
          </cell>
        </row>
        <row r="23">
          <cell r="I23">
            <v>1381708.7899999996</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Základní škola a mateřská škola Jana Železného Prostějov</v>
          </cell>
        </row>
        <row r="4">
          <cell r="C4" t="str">
            <v>Sídliště Svobody 3578/79, Prostějov, 796 01</v>
          </cell>
        </row>
        <row r="5">
          <cell r="C5" t="str">
            <v>479 22 770</v>
          </cell>
        </row>
      </sheetData>
      <sheetData sheetId="1">
        <row r="8">
          <cell r="Q8">
            <v>7742923</v>
          </cell>
          <cell r="R8">
            <v>9532055.7200000007</v>
          </cell>
          <cell r="S8">
            <v>9505052.1100000013</v>
          </cell>
        </row>
        <row r="29">
          <cell r="F29">
            <v>5170000</v>
          </cell>
          <cell r="H29">
            <v>4206216.08</v>
          </cell>
          <cell r="Q29">
            <v>5170000</v>
          </cell>
          <cell r="R29">
            <v>4235000</v>
          </cell>
          <cell r="S29">
            <v>4206216.08</v>
          </cell>
        </row>
        <row r="35">
          <cell r="Q35">
            <v>0</v>
          </cell>
          <cell r="R35">
            <v>0</v>
          </cell>
          <cell r="S35">
            <v>0</v>
          </cell>
        </row>
        <row r="36">
          <cell r="Q36">
            <v>1402000</v>
          </cell>
          <cell r="R36">
            <v>2928465</v>
          </cell>
          <cell r="S36">
            <v>2925657.3200000003</v>
          </cell>
        </row>
        <row r="42">
          <cell r="Q42">
            <v>90000</v>
          </cell>
          <cell r="R42">
            <v>57722</v>
          </cell>
          <cell r="S42">
            <v>57716</v>
          </cell>
        </row>
        <row r="46">
          <cell r="Q46">
            <v>5000</v>
          </cell>
          <cell r="R46">
            <v>8800</v>
          </cell>
          <cell r="S46">
            <v>8458</v>
          </cell>
        </row>
        <row r="47">
          <cell r="Q47">
            <v>1301400</v>
          </cell>
          <cell r="R47">
            <v>2190540</v>
          </cell>
          <cell r="S47">
            <v>2170462.9300000002</v>
          </cell>
        </row>
        <row r="72">
          <cell r="F72">
            <v>745246</v>
          </cell>
          <cell r="H72">
            <v>743420</v>
          </cell>
          <cell r="Q72">
            <v>56890494</v>
          </cell>
          <cell r="R72">
            <v>57532142</v>
          </cell>
          <cell r="S72">
            <v>57512216</v>
          </cell>
        </row>
        <row r="79">
          <cell r="F79">
            <v>169000</v>
          </cell>
          <cell r="H79">
            <v>156771</v>
          </cell>
          <cell r="Q79">
            <v>19146000</v>
          </cell>
          <cell r="R79">
            <v>19054532</v>
          </cell>
          <cell r="S79">
            <v>19042303</v>
          </cell>
        </row>
        <row r="82">
          <cell r="F82">
            <v>2500</v>
          </cell>
          <cell r="H82">
            <v>1901.2</v>
          </cell>
          <cell r="Q82">
            <v>242500</v>
          </cell>
          <cell r="R82">
            <v>237600</v>
          </cell>
          <cell r="S82">
            <v>236928.89</v>
          </cell>
        </row>
        <row r="83">
          <cell r="F83">
            <v>14600</v>
          </cell>
          <cell r="H83">
            <v>6297.1</v>
          </cell>
          <cell r="Q83">
            <v>616050</v>
          </cell>
          <cell r="R83">
            <v>632110</v>
          </cell>
          <cell r="S83">
            <v>623806.78</v>
          </cell>
        </row>
        <row r="88">
          <cell r="Q88">
            <v>0</v>
          </cell>
          <cell r="R88">
            <v>0</v>
          </cell>
          <cell r="S88">
            <v>0</v>
          </cell>
        </row>
        <row r="89">
          <cell r="Q89">
            <v>0</v>
          </cell>
          <cell r="R89">
            <v>0</v>
          </cell>
          <cell r="S89">
            <v>0</v>
          </cell>
        </row>
        <row r="93">
          <cell r="Q93">
            <v>0</v>
          </cell>
          <cell r="R93">
            <v>0</v>
          </cell>
          <cell r="S93">
            <v>0</v>
          </cell>
        </row>
        <row r="94">
          <cell r="Q94">
            <v>0</v>
          </cell>
          <cell r="R94">
            <v>5000</v>
          </cell>
          <cell r="S94">
            <v>5000</v>
          </cell>
        </row>
        <row r="95">
          <cell r="Q95">
            <v>0</v>
          </cell>
          <cell r="R95">
            <v>0</v>
          </cell>
          <cell r="S95">
            <v>0</v>
          </cell>
        </row>
        <row r="96">
          <cell r="Q96">
            <v>0</v>
          </cell>
          <cell r="R96">
            <v>0</v>
          </cell>
          <cell r="S96">
            <v>0</v>
          </cell>
        </row>
        <row r="97">
          <cell r="Q97">
            <v>0</v>
          </cell>
          <cell r="R97">
            <v>0</v>
          </cell>
          <cell r="S97">
            <v>0</v>
          </cell>
        </row>
        <row r="98">
          <cell r="Q98">
            <v>0</v>
          </cell>
          <cell r="R98">
            <v>8500</v>
          </cell>
          <cell r="S98">
            <v>8495</v>
          </cell>
        </row>
        <row r="99">
          <cell r="Q99">
            <v>25000</v>
          </cell>
          <cell r="R99">
            <v>25000</v>
          </cell>
          <cell r="S99">
            <v>24010</v>
          </cell>
        </row>
        <row r="105">
          <cell r="F105">
            <v>1760134</v>
          </cell>
          <cell r="H105">
            <v>1913658.1800000002</v>
          </cell>
          <cell r="Q105">
            <v>1760134</v>
          </cell>
          <cell r="R105">
            <v>1924862</v>
          </cell>
          <cell r="S105">
            <v>1913658.1800000002</v>
          </cell>
        </row>
        <row r="108">
          <cell r="Q108">
            <v>0</v>
          </cell>
          <cell r="R108">
            <v>150000</v>
          </cell>
          <cell r="S108">
            <v>150000</v>
          </cell>
        </row>
        <row r="109">
          <cell r="Q109">
            <v>0</v>
          </cell>
          <cell r="R109">
            <v>0</v>
          </cell>
          <cell r="S109">
            <v>0</v>
          </cell>
        </row>
        <row r="120">
          <cell r="Q120">
            <v>0</v>
          </cell>
          <cell r="R120">
            <v>0</v>
          </cell>
          <cell r="S120">
            <v>0</v>
          </cell>
        </row>
        <row r="121">
          <cell r="Q121">
            <v>190000</v>
          </cell>
          <cell r="R121">
            <v>1624343</v>
          </cell>
          <cell r="S121">
            <v>1624387.22</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7080000</v>
          </cell>
          <cell r="R10">
            <v>8909200</v>
          </cell>
          <cell r="S10">
            <v>8921938.4100000001</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150000</v>
          </cell>
          <cell r="S32">
            <v>150000</v>
          </cell>
        </row>
        <row r="33">
          <cell r="Q33">
            <v>0</v>
          </cell>
          <cell r="R33">
            <v>261880</v>
          </cell>
          <cell r="S33">
            <v>261880</v>
          </cell>
        </row>
        <row r="39">
          <cell r="Q39">
            <v>3000</v>
          </cell>
          <cell r="R39">
            <v>24465</v>
          </cell>
          <cell r="S39">
            <v>29206</v>
          </cell>
        </row>
        <row r="46">
          <cell r="Q46">
            <v>500</v>
          </cell>
          <cell r="R46">
            <v>500</v>
          </cell>
          <cell r="S46">
            <v>1309.03</v>
          </cell>
        </row>
        <row r="47">
          <cell r="Q47">
            <v>87498001</v>
          </cell>
          <cell r="R47">
            <v>90800626.719999999</v>
          </cell>
          <cell r="S47">
            <v>90780700.719999999</v>
          </cell>
        </row>
        <row r="53">
          <cell r="Q53">
            <v>0</v>
          </cell>
          <cell r="R53">
            <v>0</v>
          </cell>
          <cell r="S53">
            <v>0</v>
          </cell>
        </row>
      </sheetData>
      <sheetData sheetId="3">
        <row r="9">
          <cell r="F9">
            <v>71500</v>
          </cell>
          <cell r="G9">
            <v>205800</v>
          </cell>
          <cell r="H9">
            <v>200645.83</v>
          </cell>
        </row>
        <row r="23">
          <cell r="F23">
            <v>44500</v>
          </cell>
          <cell r="G23">
            <v>66900</v>
          </cell>
          <cell r="H23">
            <v>60765.760000000002</v>
          </cell>
        </row>
        <row r="30">
          <cell r="F30">
            <v>3000</v>
          </cell>
          <cell r="G30">
            <v>39000</v>
          </cell>
          <cell r="H30">
            <v>38696.039999999994</v>
          </cell>
        </row>
        <row r="36">
          <cell r="F36">
            <v>0</v>
          </cell>
          <cell r="G36">
            <v>0</v>
          </cell>
          <cell r="H36">
            <v>0</v>
          </cell>
        </row>
        <row r="41">
          <cell r="F41">
            <v>0</v>
          </cell>
          <cell r="G41">
            <v>3000</v>
          </cell>
          <cell r="H41">
            <v>2985.83</v>
          </cell>
        </row>
        <row r="65">
          <cell r="F65">
            <v>40000</v>
          </cell>
          <cell r="G65">
            <v>82500</v>
          </cell>
          <cell r="H65">
            <v>78177</v>
          </cell>
        </row>
        <row r="70">
          <cell r="F70">
            <v>11500</v>
          </cell>
          <cell r="G70">
            <v>26500</v>
          </cell>
          <cell r="H70">
            <v>26079</v>
          </cell>
        </row>
        <row r="73">
          <cell r="G73">
            <v>500</v>
          </cell>
          <cell r="H73">
            <v>324.33</v>
          </cell>
        </row>
        <row r="74">
          <cell r="F74">
            <v>500</v>
          </cell>
          <cell r="G74">
            <v>1000</v>
          </cell>
          <cell r="H74">
            <v>890.67</v>
          </cell>
        </row>
        <row r="80">
          <cell r="F80">
            <v>0</v>
          </cell>
          <cell r="G80">
            <v>800</v>
          </cell>
          <cell r="H80">
            <v>736</v>
          </cell>
        </row>
        <row r="90">
          <cell r="F90">
            <v>0</v>
          </cell>
          <cell r="G90">
            <v>0</v>
          </cell>
          <cell r="H90">
            <v>0</v>
          </cell>
        </row>
        <row r="96">
          <cell r="F96">
            <v>5200</v>
          </cell>
          <cell r="G96">
            <v>19200</v>
          </cell>
          <cell r="H96">
            <v>19005.82</v>
          </cell>
        </row>
        <row r="100">
          <cell r="F100">
            <v>0</v>
          </cell>
          <cell r="G100">
            <v>0</v>
          </cell>
          <cell r="H100">
            <v>0</v>
          </cell>
        </row>
        <row r="112">
          <cell r="F112">
            <v>0</v>
          </cell>
          <cell r="G112">
            <v>500</v>
          </cell>
          <cell r="H112">
            <v>492.6</v>
          </cell>
        </row>
      </sheetData>
      <sheetData sheetId="4">
        <row r="9">
          <cell r="G9">
            <v>26500</v>
          </cell>
          <cell r="H9">
            <v>26486.21</v>
          </cell>
        </row>
        <row r="10">
          <cell r="F10">
            <v>120000</v>
          </cell>
          <cell r="G10">
            <v>320000</v>
          </cell>
          <cell r="H10">
            <v>320321.03000000003</v>
          </cell>
        </row>
        <row r="20">
          <cell r="F20">
            <v>187000</v>
          </cell>
          <cell r="G20">
            <v>230000</v>
          </cell>
          <cell r="H20">
            <v>230186</v>
          </cell>
        </row>
        <row r="32">
          <cell r="F32">
            <v>0</v>
          </cell>
          <cell r="G32">
            <v>0</v>
          </cell>
          <cell r="H32">
            <v>0</v>
          </cell>
        </row>
        <row r="38">
          <cell r="F38">
            <v>0</v>
          </cell>
          <cell r="G38">
            <v>0</v>
          </cell>
          <cell r="H38">
            <v>0</v>
          </cell>
        </row>
        <row r="42">
          <cell r="F42">
            <v>0</v>
          </cell>
          <cell r="G42">
            <v>0</v>
          </cell>
          <cell r="H42">
            <v>0</v>
          </cell>
        </row>
      </sheetData>
      <sheetData sheetId="5">
        <row r="13">
          <cell r="D13">
            <v>278861.00999999105</v>
          </cell>
        </row>
        <row r="18">
          <cell r="D18">
            <v>278861.00999999105</v>
          </cell>
        </row>
        <row r="36">
          <cell r="B36">
            <v>284145.28999999998</v>
          </cell>
          <cell r="D36">
            <v>216526.49</v>
          </cell>
        </row>
        <row r="37">
          <cell r="B37">
            <v>3940438</v>
          </cell>
        </row>
        <row r="38">
          <cell r="B38">
            <v>630895.89</v>
          </cell>
        </row>
        <row r="39">
          <cell r="B39">
            <v>78587</v>
          </cell>
          <cell r="D39">
            <v>30000</v>
          </cell>
        </row>
        <row r="40">
          <cell r="B40">
            <v>2393477.17</v>
          </cell>
        </row>
        <row r="43">
          <cell r="D43">
            <v>32334.52</v>
          </cell>
        </row>
      </sheetData>
      <sheetData sheetId="6">
        <row r="7">
          <cell r="H7">
            <v>1192852</v>
          </cell>
        </row>
        <row r="11">
          <cell r="H11">
            <v>19643.14</v>
          </cell>
          <cell r="I11">
            <v>19643.14</v>
          </cell>
        </row>
        <row r="13">
          <cell r="I13">
            <v>150000</v>
          </cell>
        </row>
        <row r="19">
          <cell r="C19">
            <v>6180075.1899999995</v>
          </cell>
        </row>
        <row r="20">
          <cell r="H20">
            <v>6135183.9700000007</v>
          </cell>
        </row>
        <row r="21">
          <cell r="I21">
            <v>675787.10999999847</v>
          </cell>
        </row>
      </sheetData>
      <sheetData sheetId="7">
        <row r="8">
          <cell r="C8">
            <v>20000</v>
          </cell>
        </row>
        <row r="21">
          <cell r="C21">
            <v>20000</v>
          </cell>
        </row>
        <row r="22">
          <cell r="H22">
            <v>18100</v>
          </cell>
        </row>
        <row r="23">
          <cell r="I23">
            <v>80487</v>
          </cell>
        </row>
      </sheetData>
      <sheetData sheetId="8">
        <row r="19">
          <cell r="D19">
            <v>571900.66</v>
          </cell>
        </row>
        <row r="36">
          <cell r="D36">
            <v>1007655</v>
          </cell>
        </row>
        <row r="38">
          <cell r="E38">
            <v>1915354.9899999998</v>
          </cell>
        </row>
      </sheetData>
      <sheetData sheetId="9">
        <row r="9">
          <cell r="C9">
            <v>248400.94</v>
          </cell>
        </row>
        <row r="22">
          <cell r="C22">
            <v>248400.94</v>
          </cell>
        </row>
        <row r="23">
          <cell r="H23">
            <v>160671.14000000001</v>
          </cell>
        </row>
        <row r="24">
          <cell r="I24">
            <v>371875.08999999997</v>
          </cell>
        </row>
      </sheetData>
      <sheetData sheetId="10">
        <row r="21">
          <cell r="C21">
            <v>127084</v>
          </cell>
        </row>
        <row r="22">
          <cell r="H22">
            <v>1378522.72</v>
          </cell>
        </row>
        <row r="23">
          <cell r="I23">
            <v>2688999.2800000003</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Základní škola a mateřská škola Prostějov, Melantrichova ul. 60</v>
          </cell>
        </row>
        <row r="4">
          <cell r="C4" t="str">
            <v>Melantrichova 4082/60, Prostějov, 796 01</v>
          </cell>
        </row>
        <row r="5">
          <cell r="C5" t="str">
            <v>628 60 500</v>
          </cell>
        </row>
      </sheetData>
      <sheetData sheetId="1">
        <row r="8">
          <cell r="Q8">
            <v>4228123</v>
          </cell>
          <cell r="R8">
            <v>4568540.01</v>
          </cell>
          <cell r="S8">
            <v>3376376.92</v>
          </cell>
        </row>
        <row r="29">
          <cell r="F29">
            <v>3770000</v>
          </cell>
          <cell r="H29">
            <v>2841471.3</v>
          </cell>
          <cell r="Q29">
            <v>3770000</v>
          </cell>
          <cell r="R29">
            <v>2940000</v>
          </cell>
          <cell r="S29">
            <v>2841471.3</v>
          </cell>
        </row>
        <row r="35">
          <cell r="Q35">
            <v>5000</v>
          </cell>
          <cell r="R35">
            <v>5000</v>
          </cell>
          <cell r="S35">
            <v>3690</v>
          </cell>
        </row>
        <row r="36">
          <cell r="Q36">
            <v>390000</v>
          </cell>
          <cell r="R36">
            <v>1920993.06</v>
          </cell>
          <cell r="S36">
            <v>1740442.47</v>
          </cell>
        </row>
        <row r="42">
          <cell r="Q42">
            <v>94000</v>
          </cell>
          <cell r="R42">
            <v>75374</v>
          </cell>
          <cell r="S42">
            <v>71759</v>
          </cell>
        </row>
        <row r="46">
          <cell r="Q46">
            <v>4000</v>
          </cell>
          <cell r="R46">
            <v>4000</v>
          </cell>
          <cell r="S46">
            <v>2082</v>
          </cell>
        </row>
        <row r="47">
          <cell r="Q47">
            <v>949606</v>
          </cell>
          <cell r="R47">
            <v>1067327.99</v>
          </cell>
          <cell r="S47">
            <v>1056949.01</v>
          </cell>
        </row>
        <row r="72">
          <cell r="F72">
            <v>238061</v>
          </cell>
          <cell r="H72">
            <v>254241.92000000001</v>
          </cell>
          <cell r="Q72">
            <v>32148484</v>
          </cell>
          <cell r="R72">
            <v>34059389.079999998</v>
          </cell>
          <cell r="S72">
            <v>34059389</v>
          </cell>
        </row>
        <row r="79">
          <cell r="F79">
            <v>0</v>
          </cell>
          <cell r="H79">
            <v>4629.7700000000004</v>
          </cell>
          <cell r="Q79">
            <v>10993689</v>
          </cell>
          <cell r="R79">
            <v>11189934.6</v>
          </cell>
          <cell r="S79">
            <v>11189934.6</v>
          </cell>
        </row>
        <row r="82">
          <cell r="H82">
            <v>52.92</v>
          </cell>
          <cell r="Q82">
            <v>120000</v>
          </cell>
          <cell r="R82">
            <v>139652.54</v>
          </cell>
          <cell r="S82">
            <v>139603.46000000002</v>
          </cell>
        </row>
        <row r="83">
          <cell r="F83">
            <v>0</v>
          </cell>
          <cell r="H83">
            <v>7945.91</v>
          </cell>
          <cell r="Q83">
            <v>111048</v>
          </cell>
          <cell r="R83">
            <v>380216.22</v>
          </cell>
          <cell r="S83">
            <v>380216.12999999995</v>
          </cell>
        </row>
        <row r="88">
          <cell r="Q88">
            <v>0</v>
          </cell>
          <cell r="R88">
            <v>0</v>
          </cell>
          <cell r="S88">
            <v>0</v>
          </cell>
        </row>
        <row r="89">
          <cell r="Q89">
            <v>0</v>
          </cell>
          <cell r="R89">
            <v>1500</v>
          </cell>
          <cell r="S89">
            <v>1453</v>
          </cell>
        </row>
        <row r="93">
          <cell r="Q93">
            <v>0</v>
          </cell>
          <cell r="R93">
            <v>0</v>
          </cell>
          <cell r="S93">
            <v>0</v>
          </cell>
        </row>
        <row r="94">
          <cell r="Q94">
            <v>0</v>
          </cell>
          <cell r="R94">
            <v>0</v>
          </cell>
          <cell r="S94">
            <v>0</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2000</v>
          </cell>
          <cell r="R99">
            <v>2800</v>
          </cell>
          <cell r="S99">
            <v>2707</v>
          </cell>
        </row>
        <row r="105">
          <cell r="F105">
            <v>1550611</v>
          </cell>
          <cell r="H105">
            <v>1659537.67</v>
          </cell>
          <cell r="Q105">
            <v>1550611</v>
          </cell>
          <cell r="R105">
            <v>1660387</v>
          </cell>
          <cell r="S105">
            <v>1659537.67</v>
          </cell>
        </row>
        <row r="108">
          <cell r="Q108">
            <v>0</v>
          </cell>
          <cell r="R108">
            <v>0</v>
          </cell>
          <cell r="S108">
            <v>0</v>
          </cell>
        </row>
        <row r="109">
          <cell r="Q109">
            <v>0</v>
          </cell>
          <cell r="R109">
            <v>0</v>
          </cell>
          <cell r="S109">
            <v>0</v>
          </cell>
        </row>
        <row r="120">
          <cell r="Q120">
            <v>0</v>
          </cell>
          <cell r="R120">
            <v>0</v>
          </cell>
          <cell r="S120">
            <v>0</v>
          </cell>
        </row>
        <row r="121">
          <cell r="Q121">
            <v>144873</v>
          </cell>
          <cell r="R121">
            <v>740527.33000000007</v>
          </cell>
          <cell r="S121">
            <v>739131.13</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4065400</v>
          </cell>
          <cell r="R10">
            <v>4237249.33</v>
          </cell>
          <cell r="S10">
            <v>3103128.52</v>
          </cell>
        </row>
        <row r="21">
          <cell r="Q21">
            <v>0</v>
          </cell>
          <cell r="R21">
            <v>0</v>
          </cell>
          <cell r="S21">
            <v>0</v>
          </cell>
        </row>
        <row r="26">
          <cell r="Q26">
            <v>5000</v>
          </cell>
          <cell r="R26">
            <v>5000</v>
          </cell>
          <cell r="S26">
            <v>4170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178073.77000000002</v>
          </cell>
          <cell r="S33">
            <v>178073.77000000002</v>
          </cell>
        </row>
        <row r="39">
          <cell r="Q39">
            <v>15000</v>
          </cell>
          <cell r="R39">
            <v>26300</v>
          </cell>
          <cell r="S39">
            <v>20784.599999999999</v>
          </cell>
        </row>
        <row r="46">
          <cell r="Q46">
            <v>1000</v>
          </cell>
          <cell r="R46">
            <v>75000</v>
          </cell>
          <cell r="S46">
            <v>74567.16</v>
          </cell>
        </row>
        <row r="47">
          <cell r="Q47">
            <v>50425034</v>
          </cell>
          <cell r="R47">
            <v>54234018.729999997</v>
          </cell>
          <cell r="S47">
            <v>53934018.729999997</v>
          </cell>
        </row>
        <row r="53">
          <cell r="Q53">
            <v>0</v>
          </cell>
          <cell r="R53">
            <v>0</v>
          </cell>
          <cell r="S53">
            <v>0</v>
          </cell>
        </row>
      </sheetData>
      <sheetData sheetId="3">
        <row r="9">
          <cell r="F9">
            <v>28300</v>
          </cell>
          <cell r="G9">
            <v>300000</v>
          </cell>
          <cell r="H9">
            <v>211009.24999999997</v>
          </cell>
        </row>
        <row r="23">
          <cell r="F23">
            <v>310000</v>
          </cell>
          <cell r="G23">
            <v>413155</v>
          </cell>
          <cell r="H23">
            <v>347923.15</v>
          </cell>
        </row>
        <row r="29">
          <cell r="G29">
            <v>0</v>
          </cell>
          <cell r="H29">
            <v>0</v>
          </cell>
        </row>
        <row r="30">
          <cell r="F30">
            <v>10500</v>
          </cell>
          <cell r="G30">
            <v>123000</v>
          </cell>
          <cell r="H30">
            <v>115307</v>
          </cell>
        </row>
        <row r="36">
          <cell r="F36">
            <v>0</v>
          </cell>
          <cell r="G36">
            <v>0</v>
          </cell>
          <cell r="H36">
            <v>0</v>
          </cell>
        </row>
        <row r="40">
          <cell r="G40">
            <v>0</v>
          </cell>
          <cell r="H40">
            <v>0</v>
          </cell>
        </row>
        <row r="41">
          <cell r="F41">
            <v>5250</v>
          </cell>
          <cell r="G41">
            <v>22000</v>
          </cell>
          <cell r="H41">
            <v>12372.199999999999</v>
          </cell>
        </row>
        <row r="65">
          <cell r="F65">
            <v>0</v>
          </cell>
          <cell r="G65">
            <v>100000</v>
          </cell>
          <cell r="H65">
            <v>84873</v>
          </cell>
        </row>
        <row r="70">
          <cell r="F70">
            <v>0</v>
          </cell>
          <cell r="G70">
            <v>50000</v>
          </cell>
          <cell r="H70">
            <v>28018.399999999998</v>
          </cell>
        </row>
        <row r="73">
          <cell r="G73">
            <v>1000</v>
          </cell>
          <cell r="H73">
            <v>356.46</v>
          </cell>
        </row>
        <row r="74">
          <cell r="F74">
            <v>0</v>
          </cell>
          <cell r="G74">
            <v>2000</v>
          </cell>
          <cell r="H74">
            <v>848.73</v>
          </cell>
        </row>
        <row r="79">
          <cell r="G79">
            <v>0</v>
          </cell>
          <cell r="H79">
            <v>0</v>
          </cell>
        </row>
        <row r="80">
          <cell r="F80">
            <v>0</v>
          </cell>
          <cell r="G80">
            <v>0</v>
          </cell>
          <cell r="H80">
            <v>0</v>
          </cell>
        </row>
        <row r="84">
          <cell r="G84">
            <v>0</v>
          </cell>
          <cell r="H84">
            <v>0</v>
          </cell>
        </row>
        <row r="85">
          <cell r="G85">
            <v>0</v>
          </cell>
          <cell r="H85">
            <v>0</v>
          </cell>
        </row>
        <row r="86">
          <cell r="G86">
            <v>0</v>
          </cell>
          <cell r="H86">
            <v>0</v>
          </cell>
        </row>
        <row r="87">
          <cell r="G87">
            <v>0</v>
          </cell>
          <cell r="H87">
            <v>0</v>
          </cell>
        </row>
        <row r="88">
          <cell r="G88">
            <v>0</v>
          </cell>
          <cell r="H88">
            <v>0</v>
          </cell>
        </row>
        <row r="89">
          <cell r="G89">
            <v>0</v>
          </cell>
          <cell r="H89">
            <v>0</v>
          </cell>
        </row>
        <row r="90">
          <cell r="F90">
            <v>0</v>
          </cell>
          <cell r="G90">
            <v>0</v>
          </cell>
          <cell r="H90">
            <v>0</v>
          </cell>
        </row>
        <row r="96">
          <cell r="F96">
            <v>128405</v>
          </cell>
          <cell r="G96">
            <v>131000</v>
          </cell>
          <cell r="H96">
            <v>129254.33</v>
          </cell>
        </row>
        <row r="99">
          <cell r="G99">
            <v>0</v>
          </cell>
          <cell r="H99">
            <v>0</v>
          </cell>
        </row>
        <row r="100">
          <cell r="F100">
            <v>0</v>
          </cell>
          <cell r="G100">
            <v>0</v>
          </cell>
          <cell r="H100">
            <v>0</v>
          </cell>
        </row>
        <row r="111">
          <cell r="G111">
            <v>0</v>
          </cell>
          <cell r="H111">
            <v>0</v>
          </cell>
        </row>
        <row r="112">
          <cell r="F112">
            <v>0</v>
          </cell>
          <cell r="G112">
            <v>10000</v>
          </cell>
          <cell r="H112">
            <v>7056</v>
          </cell>
        </row>
        <row r="115">
          <cell r="G115">
            <v>0</v>
          </cell>
          <cell r="H115">
            <v>0</v>
          </cell>
        </row>
        <row r="116">
          <cell r="G116">
            <v>0</v>
          </cell>
          <cell r="H116">
            <v>0</v>
          </cell>
        </row>
        <row r="117">
          <cell r="G117">
            <v>0</v>
          </cell>
          <cell r="H117">
            <v>0</v>
          </cell>
        </row>
        <row r="118">
          <cell r="H118">
            <v>0</v>
          </cell>
        </row>
        <row r="119">
          <cell r="H119">
            <v>0</v>
          </cell>
        </row>
      </sheetData>
      <sheetData sheetId="4">
        <row r="10">
          <cell r="F10">
            <v>0</v>
          </cell>
          <cell r="G10">
            <v>300000</v>
          </cell>
          <cell r="H10">
            <v>276070</v>
          </cell>
        </row>
        <row r="20">
          <cell r="F20">
            <v>530000</v>
          </cell>
          <cell r="G20">
            <v>837000</v>
          </cell>
          <cell r="H20">
            <v>835021</v>
          </cell>
        </row>
        <row r="25">
          <cell r="G25">
            <v>0</v>
          </cell>
          <cell r="H25">
            <v>0</v>
          </cell>
        </row>
        <row r="26">
          <cell r="G26">
            <v>0</v>
          </cell>
          <cell r="H26">
            <v>0</v>
          </cell>
        </row>
        <row r="27">
          <cell r="G27">
            <v>50000</v>
          </cell>
          <cell r="H27">
            <v>49694.38</v>
          </cell>
        </row>
        <row r="28">
          <cell r="G28">
            <v>0</v>
          </cell>
          <cell r="H28">
            <v>0</v>
          </cell>
        </row>
        <row r="29">
          <cell r="G29">
            <v>0</v>
          </cell>
          <cell r="H29">
            <v>0</v>
          </cell>
        </row>
        <row r="30">
          <cell r="G30">
            <v>0</v>
          </cell>
          <cell r="H30">
            <v>0</v>
          </cell>
        </row>
        <row r="31">
          <cell r="G31">
            <v>0</v>
          </cell>
          <cell r="H31">
            <v>0</v>
          </cell>
        </row>
        <row r="32">
          <cell r="F32">
            <v>0</v>
          </cell>
          <cell r="G32">
            <v>0</v>
          </cell>
          <cell r="H32">
            <v>0</v>
          </cell>
        </row>
        <row r="38">
          <cell r="F38">
            <v>30000</v>
          </cell>
          <cell r="G38">
            <v>71000</v>
          </cell>
          <cell r="H38">
            <v>70064</v>
          </cell>
        </row>
        <row r="41">
          <cell r="G41">
            <v>0</v>
          </cell>
          <cell r="H41">
            <v>0</v>
          </cell>
        </row>
        <row r="42">
          <cell r="F42">
            <v>0</v>
          </cell>
          <cell r="G42">
            <v>0</v>
          </cell>
          <cell r="H42">
            <v>0</v>
          </cell>
        </row>
        <row r="48">
          <cell r="G48">
            <v>0</v>
          </cell>
          <cell r="H48">
            <v>0</v>
          </cell>
        </row>
      </sheetData>
      <sheetData sheetId="5">
        <row r="13">
          <cell r="D13">
            <v>343830.94999998866</v>
          </cell>
        </row>
        <row r="18">
          <cell r="D18">
            <v>343830.94999998866</v>
          </cell>
        </row>
        <row r="36">
          <cell r="B36">
            <v>262010.15</v>
          </cell>
          <cell r="D36">
            <v>322932.37</v>
          </cell>
        </row>
        <row r="37">
          <cell r="B37">
            <v>3379501</v>
          </cell>
        </row>
        <row r="38">
          <cell r="B38">
            <v>440986.94</v>
          </cell>
        </row>
        <row r="39">
          <cell r="B39">
            <v>22363.72</v>
          </cell>
          <cell r="D39">
            <v>20000</v>
          </cell>
        </row>
        <row r="40">
          <cell r="B40">
            <v>376358.03</v>
          </cell>
        </row>
        <row r="43">
          <cell r="D43">
            <v>898.58</v>
          </cell>
        </row>
      </sheetData>
      <sheetData sheetId="6">
        <row r="7">
          <cell r="H7">
            <v>1530271</v>
          </cell>
        </row>
        <row r="11">
          <cell r="I11">
            <v>20665.650000000001</v>
          </cell>
        </row>
        <row r="19">
          <cell r="C19">
            <v>2064322.3699999999</v>
          </cell>
        </row>
        <row r="20">
          <cell r="H20">
            <v>2081300.3699999999</v>
          </cell>
        </row>
        <row r="21">
          <cell r="I21">
            <v>424008.93999999948</v>
          </cell>
        </row>
      </sheetData>
      <sheetData sheetId="7">
        <row r="8">
          <cell r="C8">
            <v>0</v>
          </cell>
        </row>
        <row r="21">
          <cell r="C21">
            <v>0</v>
          </cell>
        </row>
        <row r="22">
          <cell r="H22">
            <v>12600</v>
          </cell>
        </row>
        <row r="23">
          <cell r="I23">
            <v>9763.7200000000012</v>
          </cell>
        </row>
      </sheetData>
      <sheetData sheetId="8">
        <row r="19">
          <cell r="D19">
            <v>335553.52</v>
          </cell>
        </row>
        <row r="36">
          <cell r="D36">
            <v>310773</v>
          </cell>
        </row>
        <row r="38">
          <cell r="E38">
            <v>473493.33000000007</v>
          </cell>
        </row>
      </sheetData>
      <sheetData sheetId="9">
        <row r="9">
          <cell r="C9">
            <v>278305.44</v>
          </cell>
        </row>
        <row r="22">
          <cell r="C22">
            <v>278305.44</v>
          </cell>
        </row>
        <row r="23">
          <cell r="H23">
            <v>24924.420000000002</v>
          </cell>
        </row>
        <row r="24">
          <cell r="I24">
            <v>515391.17</v>
          </cell>
        </row>
      </sheetData>
      <sheetData sheetId="10">
        <row r="21">
          <cell r="C21">
            <v>61536</v>
          </cell>
        </row>
        <row r="22">
          <cell r="H22">
            <v>929873.73</v>
          </cell>
        </row>
        <row r="23">
          <cell r="I23">
            <v>2511163.27</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Základní škola Prostějov, ul. VI. Majakovského 1</v>
          </cell>
        </row>
        <row r="4">
          <cell r="C4" t="str">
            <v>VI. Majakovského 131/1, Prostějov, 798 11</v>
          </cell>
        </row>
        <row r="5">
          <cell r="C5" t="str">
            <v>628 59 056</v>
          </cell>
        </row>
      </sheetData>
      <sheetData sheetId="1">
        <row r="8">
          <cell r="Q8">
            <v>294154</v>
          </cell>
          <cell r="R8">
            <v>750868.09000000008</v>
          </cell>
          <cell r="S8">
            <v>702006.27</v>
          </cell>
        </row>
        <row r="29">
          <cell r="F29">
            <v>1270337</v>
          </cell>
          <cell r="H29">
            <v>1001499.35</v>
          </cell>
          <cell r="Q29">
            <v>1270337</v>
          </cell>
          <cell r="R29">
            <v>1070337</v>
          </cell>
          <cell r="S29">
            <v>1001499.35</v>
          </cell>
        </row>
        <row r="35">
          <cell r="Q35">
            <v>0</v>
          </cell>
          <cell r="R35">
            <v>0</v>
          </cell>
          <cell r="S35">
            <v>0</v>
          </cell>
        </row>
        <row r="36">
          <cell r="Q36">
            <v>249210</v>
          </cell>
          <cell r="R36">
            <v>654476.05999999994</v>
          </cell>
          <cell r="S36">
            <v>654476.05999999994</v>
          </cell>
        </row>
        <row r="42">
          <cell r="Q42">
            <v>32000</v>
          </cell>
          <cell r="R42">
            <v>72066</v>
          </cell>
          <cell r="S42">
            <v>33569</v>
          </cell>
        </row>
        <row r="46">
          <cell r="Q46">
            <v>2000</v>
          </cell>
          <cell r="R46">
            <v>2056</v>
          </cell>
          <cell r="S46">
            <v>2056</v>
          </cell>
        </row>
        <row r="47">
          <cell r="Q47">
            <v>511932</v>
          </cell>
          <cell r="R47">
            <v>695402.12</v>
          </cell>
          <cell r="S47">
            <v>599745.02</v>
          </cell>
        </row>
        <row r="72">
          <cell r="F72">
            <v>174657</v>
          </cell>
          <cell r="H72">
            <v>155874</v>
          </cell>
          <cell r="Q72">
            <v>19227473</v>
          </cell>
          <cell r="R72">
            <v>19542605</v>
          </cell>
          <cell r="S72">
            <v>19520789</v>
          </cell>
        </row>
        <row r="79">
          <cell r="F79">
            <v>32224</v>
          </cell>
          <cell r="H79">
            <v>31460</v>
          </cell>
          <cell r="Q79">
            <v>6472077</v>
          </cell>
          <cell r="R79">
            <v>6520037</v>
          </cell>
          <cell r="S79">
            <v>6514648</v>
          </cell>
        </row>
        <row r="82">
          <cell r="Q82">
            <v>80022</v>
          </cell>
          <cell r="R82">
            <v>84509.43</v>
          </cell>
          <cell r="S82">
            <v>83867.19</v>
          </cell>
        </row>
        <row r="83">
          <cell r="F83">
            <v>39000</v>
          </cell>
          <cell r="H83">
            <v>38108</v>
          </cell>
          <cell r="Q83">
            <v>229528</v>
          </cell>
          <cell r="R83">
            <v>232680</v>
          </cell>
          <cell r="S83">
            <v>231594</v>
          </cell>
        </row>
        <row r="88">
          <cell r="Q88">
            <v>0</v>
          </cell>
          <cell r="R88">
            <v>0</v>
          </cell>
          <cell r="S88">
            <v>0</v>
          </cell>
        </row>
        <row r="89">
          <cell r="Q89">
            <v>0</v>
          </cell>
          <cell r="R89">
            <v>0</v>
          </cell>
          <cell r="S89">
            <v>0</v>
          </cell>
        </row>
        <row r="93">
          <cell r="Q93">
            <v>0</v>
          </cell>
          <cell r="R93">
            <v>0</v>
          </cell>
          <cell r="S93">
            <v>0</v>
          </cell>
        </row>
        <row r="94">
          <cell r="Q94">
            <v>0</v>
          </cell>
          <cell r="R94">
            <v>0</v>
          </cell>
          <cell r="S94">
            <v>0</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606</v>
          </cell>
          <cell r="R99">
            <v>606</v>
          </cell>
          <cell r="S99">
            <v>606</v>
          </cell>
        </row>
        <row r="105">
          <cell r="F105">
            <v>1225644</v>
          </cell>
          <cell r="H105">
            <v>1225644</v>
          </cell>
          <cell r="Q105">
            <v>1225644</v>
          </cell>
          <cell r="R105">
            <v>1225644</v>
          </cell>
          <cell r="S105">
            <v>1225644</v>
          </cell>
        </row>
        <row r="108">
          <cell r="Q108">
            <v>0</v>
          </cell>
          <cell r="R108">
            <v>0</v>
          </cell>
          <cell r="S108">
            <v>0</v>
          </cell>
        </row>
        <row r="109">
          <cell r="Q109">
            <v>0</v>
          </cell>
          <cell r="R109">
            <v>0</v>
          </cell>
          <cell r="S109">
            <v>0</v>
          </cell>
        </row>
        <row r="120">
          <cell r="Q120">
            <v>0</v>
          </cell>
          <cell r="R120">
            <v>0</v>
          </cell>
          <cell r="S120">
            <v>0</v>
          </cell>
        </row>
        <row r="121">
          <cell r="Q121">
            <v>0</v>
          </cell>
          <cell r="R121">
            <v>772780.58000000007</v>
          </cell>
          <cell r="S121">
            <v>660801.58000000007</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120000</v>
          </cell>
          <cell r="R10">
            <v>156040</v>
          </cell>
          <cell r="S10">
            <v>156040</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4251.3999999999996</v>
          </cell>
          <cell r="S33">
            <v>4251.3999999999996</v>
          </cell>
        </row>
        <row r="39">
          <cell r="Q39">
            <v>0</v>
          </cell>
          <cell r="R39">
            <v>70269.600000000006</v>
          </cell>
          <cell r="S39">
            <v>70269.600000000006</v>
          </cell>
        </row>
        <row r="46">
          <cell r="Q46">
            <v>0</v>
          </cell>
          <cell r="R46">
            <v>0</v>
          </cell>
          <cell r="S46">
            <v>0</v>
          </cell>
        </row>
        <row r="47">
          <cell r="Q47">
            <v>29474983</v>
          </cell>
          <cell r="R47">
            <v>31393506.280000001</v>
          </cell>
          <cell r="S47">
            <v>31070493.120000001</v>
          </cell>
        </row>
        <row r="53">
          <cell r="Q53">
            <v>0</v>
          </cell>
          <cell r="R53">
            <v>0</v>
          </cell>
          <cell r="S53">
            <v>0</v>
          </cell>
        </row>
      </sheetData>
      <sheetData sheetId="3">
        <row r="9">
          <cell r="F9">
            <v>510</v>
          </cell>
          <cell r="G9">
            <v>1416</v>
          </cell>
          <cell r="H9">
            <v>1416</v>
          </cell>
        </row>
        <row r="23">
          <cell r="F23">
            <v>8160</v>
          </cell>
          <cell r="G23">
            <v>29109</v>
          </cell>
          <cell r="H23">
            <v>29109</v>
          </cell>
        </row>
        <row r="30">
          <cell r="F30">
            <v>1278</v>
          </cell>
          <cell r="G30">
            <v>6575</v>
          </cell>
          <cell r="H30">
            <v>6575</v>
          </cell>
        </row>
        <row r="36">
          <cell r="F36">
            <v>0</v>
          </cell>
          <cell r="G36">
            <v>0</v>
          </cell>
          <cell r="H36">
            <v>0</v>
          </cell>
        </row>
        <row r="41">
          <cell r="F41">
            <v>492</v>
          </cell>
          <cell r="G41">
            <v>160</v>
          </cell>
          <cell r="H41">
            <v>160</v>
          </cell>
        </row>
        <row r="65">
          <cell r="F65">
            <v>4858</v>
          </cell>
          <cell r="G65">
            <v>17565</v>
          </cell>
          <cell r="H65">
            <v>17565</v>
          </cell>
        </row>
        <row r="70">
          <cell r="F70">
            <v>1642</v>
          </cell>
          <cell r="G70">
            <v>5938</v>
          </cell>
          <cell r="H70">
            <v>5938</v>
          </cell>
        </row>
        <row r="74">
          <cell r="F74">
            <v>100</v>
          </cell>
          <cell r="G74">
            <v>176</v>
          </cell>
          <cell r="H74">
            <v>176</v>
          </cell>
        </row>
        <row r="80">
          <cell r="F80">
            <v>0</v>
          </cell>
          <cell r="G80">
            <v>0</v>
          </cell>
          <cell r="H80">
            <v>0</v>
          </cell>
        </row>
        <row r="90">
          <cell r="F90">
            <v>0</v>
          </cell>
          <cell r="G90">
            <v>0</v>
          </cell>
          <cell r="H90">
            <v>0</v>
          </cell>
        </row>
        <row r="96">
          <cell r="F96">
            <v>7560</v>
          </cell>
          <cell r="G96">
            <v>7560</v>
          </cell>
          <cell r="H96">
            <v>7560</v>
          </cell>
        </row>
        <row r="100">
          <cell r="F100">
            <v>0</v>
          </cell>
          <cell r="G100">
            <v>0</v>
          </cell>
          <cell r="H100">
            <v>0</v>
          </cell>
        </row>
        <row r="112">
          <cell r="F112">
            <v>0</v>
          </cell>
          <cell r="G112">
            <v>0</v>
          </cell>
          <cell r="H112">
            <v>0</v>
          </cell>
        </row>
      </sheetData>
      <sheetData sheetId="4">
        <row r="10">
          <cell r="F10">
            <v>30000</v>
          </cell>
          <cell r="G10">
            <v>0</v>
          </cell>
          <cell r="H10">
            <v>0</v>
          </cell>
        </row>
        <row r="20">
          <cell r="F20">
            <v>0</v>
          </cell>
          <cell r="G20">
            <v>109290</v>
          </cell>
          <cell r="H20">
            <v>109290</v>
          </cell>
        </row>
        <row r="32">
          <cell r="F32">
            <v>0</v>
          </cell>
          <cell r="G32">
            <v>0</v>
          </cell>
          <cell r="H32">
            <v>0</v>
          </cell>
        </row>
        <row r="38">
          <cell r="F38">
            <v>0</v>
          </cell>
          <cell r="G38">
            <v>0</v>
          </cell>
          <cell r="H38">
            <v>0</v>
          </cell>
        </row>
        <row r="42">
          <cell r="F42">
            <v>0</v>
          </cell>
          <cell r="G42">
            <v>0</v>
          </cell>
          <cell r="H42">
            <v>0</v>
          </cell>
        </row>
      </sheetData>
      <sheetData sheetId="5">
        <row r="13">
          <cell r="D13">
            <v>110543.65000000224</v>
          </cell>
        </row>
        <row r="18">
          <cell r="D18">
            <v>110543.65000000224</v>
          </cell>
        </row>
        <row r="36">
          <cell r="B36">
            <v>185201.45</v>
          </cell>
          <cell r="D36">
            <v>109628.65</v>
          </cell>
        </row>
        <row r="37">
          <cell r="B37">
            <v>1167396.3700000001</v>
          </cell>
        </row>
        <row r="38">
          <cell r="B38">
            <v>55530.8</v>
          </cell>
        </row>
        <row r="39">
          <cell r="B39">
            <v>28335.98</v>
          </cell>
        </row>
        <row r="40">
          <cell r="B40">
            <v>513870.19</v>
          </cell>
        </row>
        <row r="43">
          <cell r="D43">
            <v>915</v>
          </cell>
        </row>
      </sheetData>
      <sheetData sheetId="6">
        <row r="7">
          <cell r="H7">
            <v>1224624</v>
          </cell>
        </row>
        <row r="11">
          <cell r="H11">
            <v>0</v>
          </cell>
          <cell r="I11">
            <v>0</v>
          </cell>
        </row>
        <row r="19">
          <cell r="C19">
            <v>1233204</v>
          </cell>
        </row>
        <row r="20">
          <cell r="H20">
            <v>1224624</v>
          </cell>
        </row>
        <row r="21">
          <cell r="I21">
            <v>64110.800000000047</v>
          </cell>
        </row>
      </sheetData>
      <sheetData sheetId="7">
        <row r="8">
          <cell r="C8">
            <v>0</v>
          </cell>
        </row>
        <row r="21">
          <cell r="C21">
            <v>0</v>
          </cell>
        </row>
        <row r="22">
          <cell r="H22">
            <v>2300</v>
          </cell>
        </row>
        <row r="23">
          <cell r="I23">
            <v>26035.98</v>
          </cell>
        </row>
      </sheetData>
      <sheetData sheetId="8">
        <row r="19">
          <cell r="D19">
            <v>193685</v>
          </cell>
        </row>
        <row r="36">
          <cell r="D36">
            <v>179932</v>
          </cell>
        </row>
        <row r="38">
          <cell r="E38">
            <v>496645.18999999994</v>
          </cell>
        </row>
      </sheetData>
      <sheetData sheetId="9">
        <row r="9">
          <cell r="C9">
            <v>80794.52</v>
          </cell>
        </row>
        <row r="22">
          <cell r="C22">
            <v>80794.52</v>
          </cell>
        </row>
        <row r="23">
          <cell r="H23">
            <v>1951.4</v>
          </cell>
        </row>
        <row r="24">
          <cell r="I24">
            <v>264044.57</v>
          </cell>
        </row>
      </sheetData>
      <sheetData sheetId="10">
        <row r="21">
          <cell r="C21">
            <v>0</v>
          </cell>
        </row>
        <row r="22">
          <cell r="H22">
            <v>855888.12</v>
          </cell>
        </row>
        <row r="23">
          <cell r="I23">
            <v>311508.25000000012</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Reálné gymnázium a základní škola Otto Wichterleho, Prostějov</v>
          </cell>
        </row>
        <row r="4">
          <cell r="C4" t="str">
            <v>Studentská 4/2, Prostějov, 796 01</v>
          </cell>
        </row>
        <row r="5">
          <cell r="C5" t="str">
            <v>441 59 960</v>
          </cell>
        </row>
      </sheetData>
      <sheetData sheetId="1">
        <row r="8">
          <cell r="Q8">
            <v>5817277</v>
          </cell>
          <cell r="R8">
            <v>7445260</v>
          </cell>
          <cell r="S8">
            <v>7429709.7399999993</v>
          </cell>
        </row>
        <row r="29">
          <cell r="F29">
            <v>4540000</v>
          </cell>
          <cell r="H29">
            <v>3799516.33</v>
          </cell>
          <cell r="Q29">
            <v>4540000</v>
          </cell>
          <cell r="R29">
            <v>3850000</v>
          </cell>
          <cell r="S29">
            <v>3799516.33</v>
          </cell>
        </row>
        <row r="35">
          <cell r="Q35">
            <v>0</v>
          </cell>
          <cell r="R35">
            <v>0</v>
          </cell>
          <cell r="S35">
            <v>-21291</v>
          </cell>
        </row>
        <row r="36">
          <cell r="Q36">
            <v>500000</v>
          </cell>
          <cell r="R36">
            <v>1092900</v>
          </cell>
          <cell r="S36">
            <v>1092812.9100000001</v>
          </cell>
        </row>
        <row r="42">
          <cell r="Q42">
            <v>122000</v>
          </cell>
          <cell r="R42">
            <v>235736</v>
          </cell>
          <cell r="S42">
            <v>235732</v>
          </cell>
        </row>
        <row r="46">
          <cell r="Q46">
            <v>10000</v>
          </cell>
          <cell r="R46">
            <v>8000</v>
          </cell>
          <cell r="S46">
            <v>7928</v>
          </cell>
        </row>
        <row r="47">
          <cell r="Q47">
            <v>782100</v>
          </cell>
          <cell r="R47">
            <v>906225</v>
          </cell>
          <cell r="S47">
            <v>906163.45000000019</v>
          </cell>
        </row>
        <row r="72">
          <cell r="F72">
            <v>240374</v>
          </cell>
          <cell r="H72">
            <v>258922</v>
          </cell>
          <cell r="Q72">
            <v>51667291</v>
          </cell>
          <cell r="R72">
            <v>52561465</v>
          </cell>
          <cell r="S72">
            <v>52566555</v>
          </cell>
        </row>
        <row r="79">
          <cell r="F79">
            <v>24434</v>
          </cell>
          <cell r="H79">
            <v>32250.240000000002</v>
          </cell>
          <cell r="Q79">
            <v>17345890</v>
          </cell>
          <cell r="R79">
            <v>17440201</v>
          </cell>
          <cell r="S79">
            <v>17448204.27</v>
          </cell>
        </row>
        <row r="82">
          <cell r="F82">
            <v>500</v>
          </cell>
          <cell r="H82">
            <v>285.76</v>
          </cell>
          <cell r="Q82">
            <v>215740</v>
          </cell>
          <cell r="R82">
            <v>217503</v>
          </cell>
          <cell r="S82">
            <v>217429.93999999997</v>
          </cell>
        </row>
        <row r="83">
          <cell r="F83">
            <v>8050</v>
          </cell>
          <cell r="H83">
            <v>1900</v>
          </cell>
          <cell r="Q83">
            <v>519950</v>
          </cell>
          <cell r="R83">
            <v>596792.69999999995</v>
          </cell>
          <cell r="S83">
            <v>590627.16</v>
          </cell>
        </row>
        <row r="88">
          <cell r="Q88">
            <v>0</v>
          </cell>
          <cell r="R88">
            <v>0</v>
          </cell>
          <cell r="S88">
            <v>0</v>
          </cell>
        </row>
        <row r="89">
          <cell r="Q89">
            <v>0</v>
          </cell>
          <cell r="R89">
            <v>0</v>
          </cell>
          <cell r="S89">
            <v>0</v>
          </cell>
        </row>
        <row r="93">
          <cell r="Q93">
            <v>0</v>
          </cell>
          <cell r="R93">
            <v>0</v>
          </cell>
          <cell r="S93">
            <v>0</v>
          </cell>
        </row>
        <row r="94">
          <cell r="Q94">
            <v>0</v>
          </cell>
          <cell r="R94">
            <v>0</v>
          </cell>
          <cell r="S94">
            <v>0</v>
          </cell>
        </row>
        <row r="95">
          <cell r="Q95">
            <v>0</v>
          </cell>
          <cell r="R95">
            <v>0</v>
          </cell>
          <cell r="S95">
            <v>0</v>
          </cell>
        </row>
        <row r="96">
          <cell r="Q96">
            <v>25000</v>
          </cell>
          <cell r="R96">
            <v>9500</v>
          </cell>
          <cell r="S96">
            <v>9480</v>
          </cell>
        </row>
        <row r="97">
          <cell r="Q97">
            <v>0</v>
          </cell>
          <cell r="R97">
            <v>0</v>
          </cell>
          <cell r="S97">
            <v>0</v>
          </cell>
        </row>
        <row r="98">
          <cell r="Q98">
            <v>0</v>
          </cell>
          <cell r="R98">
            <v>5000</v>
          </cell>
          <cell r="S98">
            <v>5000</v>
          </cell>
        </row>
        <row r="99">
          <cell r="Q99">
            <v>3800</v>
          </cell>
          <cell r="R99">
            <v>25100</v>
          </cell>
          <cell r="S99">
            <v>25143.54</v>
          </cell>
        </row>
        <row r="105">
          <cell r="F105">
            <v>1105279</v>
          </cell>
          <cell r="H105">
            <v>1287918</v>
          </cell>
          <cell r="Q105">
            <v>1105279</v>
          </cell>
          <cell r="R105">
            <v>1287928</v>
          </cell>
          <cell r="S105">
            <v>1287918</v>
          </cell>
        </row>
        <row r="108">
          <cell r="Q108">
            <v>0</v>
          </cell>
          <cell r="R108">
            <v>0</v>
          </cell>
          <cell r="S108">
            <v>0</v>
          </cell>
        </row>
        <row r="109">
          <cell r="Q109">
            <v>0</v>
          </cell>
          <cell r="R109">
            <v>0</v>
          </cell>
          <cell r="S109">
            <v>0</v>
          </cell>
        </row>
        <row r="120">
          <cell r="Q120">
            <v>0</v>
          </cell>
          <cell r="R120">
            <v>0</v>
          </cell>
          <cell r="S120">
            <v>0</v>
          </cell>
        </row>
        <row r="121">
          <cell r="Q121">
            <v>290000</v>
          </cell>
          <cell r="R121">
            <v>666463</v>
          </cell>
          <cell r="S121">
            <v>666423.96</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5383000</v>
          </cell>
          <cell r="R10">
            <v>6305322</v>
          </cell>
          <cell r="S10">
            <v>6347841</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25000</v>
          </cell>
          <cell r="R31">
            <v>9500</v>
          </cell>
          <cell r="S31">
            <v>9480</v>
          </cell>
        </row>
        <row r="32">
          <cell r="Q32">
            <v>0</v>
          </cell>
          <cell r="R32">
            <v>5000</v>
          </cell>
          <cell r="S32">
            <v>5000</v>
          </cell>
        </row>
        <row r="33">
          <cell r="Q33">
            <v>128000</v>
          </cell>
          <cell r="R33">
            <v>268773</v>
          </cell>
          <cell r="S33">
            <v>155189</v>
          </cell>
        </row>
        <row r="39">
          <cell r="Q39">
            <v>32000</v>
          </cell>
          <cell r="R39">
            <v>101995</v>
          </cell>
          <cell r="S39">
            <v>112473.91</v>
          </cell>
        </row>
        <row r="46">
          <cell r="Q46">
            <v>2000</v>
          </cell>
          <cell r="R46">
            <v>10500</v>
          </cell>
          <cell r="S46">
            <v>11149.04</v>
          </cell>
        </row>
        <row r="47">
          <cell r="Q47">
            <v>77374927</v>
          </cell>
          <cell r="R47">
            <v>79646983.699999988</v>
          </cell>
          <cell r="S47">
            <v>79646983.699999988</v>
          </cell>
        </row>
        <row r="53">
          <cell r="Q53">
            <v>0</v>
          </cell>
          <cell r="R53">
            <v>0</v>
          </cell>
          <cell r="S53">
            <v>0</v>
          </cell>
        </row>
      </sheetData>
      <sheetData sheetId="3">
        <row r="9">
          <cell r="F9">
            <v>101000</v>
          </cell>
          <cell r="G9">
            <v>74000</v>
          </cell>
          <cell r="H9">
            <v>73367.66</v>
          </cell>
        </row>
        <row r="23">
          <cell r="F23">
            <v>558000</v>
          </cell>
          <cell r="G23">
            <v>558000</v>
          </cell>
          <cell r="H23">
            <v>520951</v>
          </cell>
        </row>
        <row r="30">
          <cell r="F30">
            <v>6000</v>
          </cell>
          <cell r="G30">
            <v>78500</v>
          </cell>
          <cell r="H30">
            <v>78473</v>
          </cell>
        </row>
        <row r="36">
          <cell r="F36">
            <v>0</v>
          </cell>
          <cell r="G36">
            <v>0</v>
          </cell>
          <cell r="H36">
            <v>0</v>
          </cell>
        </row>
        <row r="41">
          <cell r="F41">
            <v>39200</v>
          </cell>
          <cell r="G41">
            <v>52000</v>
          </cell>
          <cell r="H41">
            <v>51940.800000000003</v>
          </cell>
        </row>
        <row r="65">
          <cell r="F65">
            <v>106000</v>
          </cell>
          <cell r="G65">
            <v>110000</v>
          </cell>
          <cell r="H65">
            <v>109845</v>
          </cell>
        </row>
        <row r="70">
          <cell r="F70">
            <v>15000</v>
          </cell>
          <cell r="G70">
            <v>12400</v>
          </cell>
          <cell r="H70">
            <v>12333.73</v>
          </cell>
        </row>
        <row r="73">
          <cell r="F73">
            <v>200</v>
          </cell>
          <cell r="G73">
            <v>160</v>
          </cell>
          <cell r="H73">
            <v>153.25</v>
          </cell>
        </row>
        <row r="74">
          <cell r="F74">
            <v>1300</v>
          </cell>
          <cell r="G74">
            <v>1650</v>
          </cell>
          <cell r="H74">
            <v>1650</v>
          </cell>
        </row>
        <row r="80">
          <cell r="F80">
            <v>0</v>
          </cell>
          <cell r="G80">
            <v>1400</v>
          </cell>
          <cell r="H80">
            <v>1346</v>
          </cell>
        </row>
        <row r="90">
          <cell r="F90">
            <v>0</v>
          </cell>
          <cell r="G90">
            <v>0</v>
          </cell>
          <cell r="H90">
            <v>0</v>
          </cell>
        </row>
        <row r="96">
          <cell r="F96">
            <v>106940</v>
          </cell>
          <cell r="G96">
            <v>128474</v>
          </cell>
          <cell r="H96">
            <v>128484</v>
          </cell>
        </row>
        <row r="100">
          <cell r="F100">
            <v>0</v>
          </cell>
          <cell r="G100">
            <v>0</v>
          </cell>
          <cell r="H100">
            <v>0</v>
          </cell>
        </row>
        <row r="112">
          <cell r="F112">
            <v>0</v>
          </cell>
          <cell r="G112">
            <v>0</v>
          </cell>
          <cell r="H112">
            <v>0</v>
          </cell>
        </row>
      </sheetData>
      <sheetData sheetId="4">
        <row r="9">
          <cell r="G9">
            <v>40000</v>
          </cell>
          <cell r="H9">
            <v>76181.75</v>
          </cell>
        </row>
        <row r="10">
          <cell r="F10">
            <v>108000</v>
          </cell>
          <cell r="G10">
            <v>68000</v>
          </cell>
          <cell r="H10">
            <v>68610</v>
          </cell>
        </row>
        <row r="20">
          <cell r="F20">
            <v>867600</v>
          </cell>
          <cell r="G20">
            <v>950544</v>
          </cell>
          <cell r="H20">
            <v>1132438</v>
          </cell>
        </row>
        <row r="32">
          <cell r="F32">
            <v>0</v>
          </cell>
          <cell r="G32">
            <v>0</v>
          </cell>
          <cell r="H32">
            <v>0</v>
          </cell>
        </row>
        <row r="38">
          <cell r="F38">
            <v>0</v>
          </cell>
          <cell r="G38">
            <v>0</v>
          </cell>
          <cell r="H38">
            <v>0</v>
          </cell>
        </row>
        <row r="42">
          <cell r="F42">
            <v>0</v>
          </cell>
          <cell r="G42">
            <v>0</v>
          </cell>
          <cell r="H42">
            <v>0</v>
          </cell>
        </row>
      </sheetData>
      <sheetData sheetId="5">
        <row r="13">
          <cell r="D13">
            <v>319448.65999999398</v>
          </cell>
        </row>
        <row r="18">
          <cell r="D18">
            <v>319448.65999999398</v>
          </cell>
        </row>
        <row r="36">
          <cell r="B36">
            <v>142572.82</v>
          </cell>
          <cell r="D36">
            <v>269438.65999999997</v>
          </cell>
        </row>
        <row r="37">
          <cell r="B37">
            <v>1955297.65</v>
          </cell>
        </row>
        <row r="38">
          <cell r="B38">
            <v>186090.83</v>
          </cell>
        </row>
        <row r="39">
          <cell r="B39">
            <v>8184</v>
          </cell>
          <cell r="D39">
            <v>50000</v>
          </cell>
        </row>
        <row r="40">
          <cell r="B40">
            <v>38159.629999999997</v>
          </cell>
        </row>
        <row r="43">
          <cell r="D43">
            <v>10</v>
          </cell>
        </row>
      </sheetData>
      <sheetData sheetId="6">
        <row r="7">
          <cell r="H7">
            <v>1014877</v>
          </cell>
        </row>
        <row r="11">
          <cell r="H11">
            <v>0</v>
          </cell>
          <cell r="I11">
            <v>0</v>
          </cell>
        </row>
        <row r="19">
          <cell r="C19">
            <v>1469802</v>
          </cell>
        </row>
        <row r="20">
          <cell r="H20">
            <v>1443911.54</v>
          </cell>
        </row>
        <row r="21">
          <cell r="I21">
            <v>211981.29000000004</v>
          </cell>
        </row>
      </sheetData>
      <sheetData sheetId="7">
        <row r="8">
          <cell r="C8">
            <v>28000</v>
          </cell>
        </row>
        <row r="21">
          <cell r="C21">
            <v>28000</v>
          </cell>
        </row>
        <row r="22">
          <cell r="H22">
            <v>28000</v>
          </cell>
        </row>
        <row r="23">
          <cell r="I23">
            <v>8184</v>
          </cell>
        </row>
      </sheetData>
      <sheetData sheetId="8">
        <row r="19">
          <cell r="D19">
            <v>522093.04</v>
          </cell>
        </row>
        <row r="36">
          <cell r="D36">
            <v>464960</v>
          </cell>
        </row>
        <row r="38">
          <cell r="E38">
            <v>192111.46999999997</v>
          </cell>
        </row>
      </sheetData>
      <sheetData sheetId="9">
        <row r="9">
          <cell r="C9">
            <v>119242.98</v>
          </cell>
        </row>
        <row r="22">
          <cell r="C22">
            <v>119242.98</v>
          </cell>
        </row>
        <row r="23">
          <cell r="H23">
            <v>0</v>
          </cell>
        </row>
        <row r="24">
          <cell r="I24">
            <v>261815.8</v>
          </cell>
        </row>
      </sheetData>
      <sheetData sheetId="10">
        <row r="21">
          <cell r="C21">
            <v>810292.65</v>
          </cell>
        </row>
        <row r="22">
          <cell r="H22">
            <v>2019233.89</v>
          </cell>
        </row>
        <row r="23">
          <cell r="I23">
            <v>746356.40999999992</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Základní škola Prostějov, ul. Dr. Horáka 24</v>
          </cell>
        </row>
        <row r="4">
          <cell r="C4" t="str">
            <v>Dr. Horáka 2611/24, Prostějov, 796 01</v>
          </cell>
        </row>
        <row r="5">
          <cell r="C5" t="str">
            <v>479 22 516</v>
          </cell>
        </row>
      </sheetData>
      <sheetData sheetId="1">
        <row r="8">
          <cell r="Q8">
            <v>8328081</v>
          </cell>
          <cell r="R8">
            <v>8677089.9900000002</v>
          </cell>
          <cell r="S8">
            <v>8636296.8200000003</v>
          </cell>
        </row>
        <row r="29">
          <cell r="F29">
            <v>3961273</v>
          </cell>
          <cell r="H29">
            <v>3566787.0700000003</v>
          </cell>
          <cell r="Q29">
            <v>3961273</v>
          </cell>
          <cell r="R29">
            <v>3711273</v>
          </cell>
          <cell r="S29">
            <v>3566787.0700000003</v>
          </cell>
        </row>
        <row r="35">
          <cell r="Q35">
            <v>15000</v>
          </cell>
          <cell r="R35">
            <v>20000</v>
          </cell>
          <cell r="S35">
            <v>16721</v>
          </cell>
        </row>
        <row r="36">
          <cell r="Q36">
            <v>910000</v>
          </cell>
          <cell r="R36">
            <v>1691252.58</v>
          </cell>
          <cell r="S36">
            <v>1224618.3299999998</v>
          </cell>
        </row>
        <row r="42">
          <cell r="Q42">
            <v>95000</v>
          </cell>
          <cell r="R42">
            <v>67729</v>
          </cell>
          <cell r="S42">
            <v>66049</v>
          </cell>
        </row>
        <row r="46">
          <cell r="Q46">
            <v>10000</v>
          </cell>
          <cell r="R46">
            <v>15000</v>
          </cell>
          <cell r="S46">
            <v>9478</v>
          </cell>
        </row>
        <row r="47">
          <cell r="Q47">
            <v>2065000</v>
          </cell>
          <cell r="R47">
            <v>1565610.1400000001</v>
          </cell>
          <cell r="S47">
            <v>1435646.8399999999</v>
          </cell>
        </row>
        <row r="72">
          <cell r="F72">
            <v>747736</v>
          </cell>
          <cell r="H72">
            <v>681485</v>
          </cell>
          <cell r="Q72">
            <v>39144482</v>
          </cell>
          <cell r="R72">
            <v>38979439</v>
          </cell>
          <cell r="S72">
            <v>38913188</v>
          </cell>
        </row>
        <row r="79">
          <cell r="F79">
            <v>170000</v>
          </cell>
          <cell r="H79">
            <v>168094.06</v>
          </cell>
          <cell r="Q79">
            <v>12844880</v>
          </cell>
          <cell r="R79">
            <v>12816586.189999999</v>
          </cell>
          <cell r="S79">
            <v>12814680.25</v>
          </cell>
        </row>
        <row r="82">
          <cell r="F82">
            <v>10000</v>
          </cell>
          <cell r="H82">
            <v>1997.08</v>
          </cell>
          <cell r="Q82">
            <v>170000</v>
          </cell>
          <cell r="R82">
            <v>171400.28</v>
          </cell>
          <cell r="S82">
            <v>163397.35999999999</v>
          </cell>
        </row>
        <row r="83">
          <cell r="F83">
            <v>28000</v>
          </cell>
          <cell r="H83">
            <v>12127.63</v>
          </cell>
          <cell r="Q83">
            <v>604522</v>
          </cell>
          <cell r="R83">
            <v>487381.80000000005</v>
          </cell>
          <cell r="S83">
            <v>471509.43000000005</v>
          </cell>
        </row>
        <row r="88">
          <cell r="Q88">
            <v>2220000</v>
          </cell>
          <cell r="R88">
            <v>2220000</v>
          </cell>
          <cell r="S88">
            <v>2145609.69</v>
          </cell>
        </row>
        <row r="89">
          <cell r="Q89">
            <v>0</v>
          </cell>
          <cell r="R89">
            <v>0</v>
          </cell>
          <cell r="S89">
            <v>0</v>
          </cell>
        </row>
        <row r="93">
          <cell r="Q93">
            <v>3000</v>
          </cell>
          <cell r="R93">
            <v>3000</v>
          </cell>
          <cell r="S93">
            <v>0</v>
          </cell>
        </row>
        <row r="94">
          <cell r="Q94">
            <v>5000</v>
          </cell>
          <cell r="R94">
            <v>5000</v>
          </cell>
          <cell r="S94">
            <v>5006</v>
          </cell>
        </row>
        <row r="95">
          <cell r="Q95">
            <v>0</v>
          </cell>
          <cell r="R95">
            <v>0</v>
          </cell>
          <cell r="S95">
            <v>0</v>
          </cell>
        </row>
        <row r="96">
          <cell r="Q96">
            <v>3000</v>
          </cell>
          <cell r="R96">
            <v>3000</v>
          </cell>
          <cell r="S96">
            <v>0</v>
          </cell>
        </row>
        <row r="97">
          <cell r="Q97">
            <v>0</v>
          </cell>
          <cell r="R97">
            <v>0</v>
          </cell>
          <cell r="S97">
            <v>0</v>
          </cell>
        </row>
        <row r="98">
          <cell r="Q98">
            <v>0</v>
          </cell>
          <cell r="R98">
            <v>0</v>
          </cell>
          <cell r="S98">
            <v>0</v>
          </cell>
        </row>
        <row r="99">
          <cell r="Q99">
            <v>97191.42</v>
          </cell>
          <cell r="R99">
            <v>96999.52</v>
          </cell>
          <cell r="S99">
            <v>42965.039999999994</v>
          </cell>
        </row>
        <row r="105">
          <cell r="F105">
            <v>1709183</v>
          </cell>
          <cell r="H105">
            <v>1813820.32</v>
          </cell>
          <cell r="Q105">
            <v>1709183</v>
          </cell>
          <cell r="R105">
            <v>1824522</v>
          </cell>
          <cell r="S105">
            <v>1813820.32</v>
          </cell>
        </row>
        <row r="108">
          <cell r="Q108">
            <v>5000</v>
          </cell>
          <cell r="R108">
            <v>5000</v>
          </cell>
          <cell r="S108">
            <v>0</v>
          </cell>
        </row>
        <row r="109">
          <cell r="Q109">
            <v>0</v>
          </cell>
          <cell r="R109">
            <v>0</v>
          </cell>
          <cell r="S109">
            <v>0</v>
          </cell>
        </row>
        <row r="120">
          <cell r="Q120">
            <v>0</v>
          </cell>
          <cell r="R120">
            <v>0</v>
          </cell>
          <cell r="S120">
            <v>0</v>
          </cell>
        </row>
        <row r="121">
          <cell r="Q121">
            <v>834000</v>
          </cell>
          <cell r="R121">
            <v>2230726.92</v>
          </cell>
          <cell r="S121">
            <v>2121022.98</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34240</v>
          </cell>
        </row>
      </sheetData>
      <sheetData sheetId="2">
        <row r="9">
          <cell r="Q9">
            <v>0</v>
          </cell>
          <cell r="R9">
            <v>0</v>
          </cell>
          <cell r="S9">
            <v>0</v>
          </cell>
        </row>
        <row r="10">
          <cell r="Q10">
            <v>9240000</v>
          </cell>
          <cell r="R10">
            <v>9240000</v>
          </cell>
          <cell r="S10">
            <v>9024845</v>
          </cell>
        </row>
        <row r="21">
          <cell r="Q21">
            <v>300000</v>
          </cell>
          <cell r="R21">
            <v>300000</v>
          </cell>
          <cell r="S21">
            <v>392982.54</v>
          </cell>
        </row>
        <row r="26">
          <cell r="Q26">
            <v>15000</v>
          </cell>
          <cell r="R26">
            <v>15000</v>
          </cell>
          <cell r="S26">
            <v>24071</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370000</v>
          </cell>
          <cell r="R33">
            <v>370000</v>
          </cell>
          <cell r="S33">
            <v>21792</v>
          </cell>
        </row>
        <row r="39">
          <cell r="Q39">
            <v>131000</v>
          </cell>
          <cell r="R39">
            <v>131000</v>
          </cell>
          <cell r="S39">
            <v>112913.54999999999</v>
          </cell>
        </row>
        <row r="46">
          <cell r="Q46">
            <v>1000</v>
          </cell>
          <cell r="R46">
            <v>1000</v>
          </cell>
          <cell r="S46">
            <v>545.6</v>
          </cell>
        </row>
        <row r="47">
          <cell r="Q47">
            <v>62967612.420000002</v>
          </cell>
          <cell r="R47">
            <v>64569010.420000002</v>
          </cell>
          <cell r="S47">
            <v>64121378.380000003</v>
          </cell>
        </row>
        <row r="53">
          <cell r="Q53">
            <v>0</v>
          </cell>
          <cell r="R53">
            <v>0</v>
          </cell>
          <cell r="S53">
            <v>0</v>
          </cell>
        </row>
      </sheetData>
      <sheetData sheetId="3">
        <row r="9">
          <cell r="F9">
            <v>820000</v>
          </cell>
          <cell r="G9">
            <v>818000</v>
          </cell>
          <cell r="H9">
            <v>839688.53999999992</v>
          </cell>
        </row>
        <row r="23">
          <cell r="F23">
            <v>370000</v>
          </cell>
          <cell r="G23">
            <v>370000</v>
          </cell>
          <cell r="H23">
            <v>212383.8</v>
          </cell>
        </row>
        <row r="30">
          <cell r="F30">
            <v>70000</v>
          </cell>
          <cell r="G30">
            <v>70000</v>
          </cell>
          <cell r="H30">
            <v>126162.15000000001</v>
          </cell>
        </row>
        <row r="36">
          <cell r="F36">
            <v>0</v>
          </cell>
          <cell r="G36">
            <v>0</v>
          </cell>
          <cell r="H36">
            <v>0</v>
          </cell>
        </row>
        <row r="41">
          <cell r="F41">
            <v>52000</v>
          </cell>
          <cell r="G41">
            <v>52000</v>
          </cell>
          <cell r="H41">
            <v>41132.69000000001</v>
          </cell>
        </row>
        <row r="65">
          <cell r="F65">
            <v>300000</v>
          </cell>
          <cell r="G65">
            <v>300000</v>
          </cell>
          <cell r="H65">
            <v>633168</v>
          </cell>
        </row>
        <row r="70">
          <cell r="F70">
            <v>93000</v>
          </cell>
          <cell r="G70">
            <v>93000</v>
          </cell>
          <cell r="H70">
            <v>202511.2</v>
          </cell>
        </row>
        <row r="73">
          <cell r="F73">
            <v>2000</v>
          </cell>
          <cell r="G73">
            <v>2000</v>
          </cell>
          <cell r="H73">
            <v>1839.38</v>
          </cell>
        </row>
        <row r="74">
          <cell r="F74">
            <v>10000</v>
          </cell>
          <cell r="G74">
            <v>10000</v>
          </cell>
          <cell r="H74">
            <v>6586.77</v>
          </cell>
        </row>
        <row r="80">
          <cell r="F80">
            <v>0</v>
          </cell>
          <cell r="G80">
            <v>2000</v>
          </cell>
          <cell r="H80">
            <v>1204</v>
          </cell>
        </row>
        <row r="84">
          <cell r="F84">
            <v>5000</v>
          </cell>
          <cell r="G84">
            <v>5000</v>
          </cell>
          <cell r="H84">
            <v>0</v>
          </cell>
        </row>
        <row r="90">
          <cell r="F90">
            <v>9000</v>
          </cell>
          <cell r="G90">
            <v>9000</v>
          </cell>
          <cell r="H90">
            <v>2401.54</v>
          </cell>
        </row>
        <row r="96">
          <cell r="F96">
            <v>140000</v>
          </cell>
          <cell r="G96">
            <v>140000</v>
          </cell>
          <cell r="H96">
            <v>137630.35999999999</v>
          </cell>
        </row>
        <row r="100">
          <cell r="F100">
            <v>0</v>
          </cell>
          <cell r="G100">
            <v>0</v>
          </cell>
          <cell r="H100">
            <v>0</v>
          </cell>
        </row>
        <row r="112">
          <cell r="F112">
            <v>10000</v>
          </cell>
          <cell r="G112">
            <v>10000</v>
          </cell>
          <cell r="H112">
            <v>8084.68</v>
          </cell>
        </row>
      </sheetData>
      <sheetData sheetId="4">
        <row r="10">
          <cell r="F10">
            <v>1300000</v>
          </cell>
          <cell r="G10">
            <v>1300000</v>
          </cell>
          <cell r="H10">
            <v>1547631.63</v>
          </cell>
        </row>
        <row r="20">
          <cell r="F20">
            <v>800000</v>
          </cell>
          <cell r="G20">
            <v>800000</v>
          </cell>
          <cell r="H20">
            <v>813922.5</v>
          </cell>
        </row>
        <row r="32">
          <cell r="F32">
            <v>0</v>
          </cell>
          <cell r="G32">
            <v>0</v>
          </cell>
          <cell r="H32">
            <v>0</v>
          </cell>
        </row>
        <row r="38">
          <cell r="F38">
            <v>0</v>
          </cell>
          <cell r="G38">
            <v>0</v>
          </cell>
          <cell r="H38">
            <v>0</v>
          </cell>
        </row>
        <row r="42">
          <cell r="F42">
            <v>0</v>
          </cell>
          <cell r="G42">
            <v>0</v>
          </cell>
          <cell r="H42">
            <v>0</v>
          </cell>
        </row>
      </sheetData>
      <sheetData sheetId="5">
        <row r="13">
          <cell r="D13">
            <v>366252.95999998273</v>
          </cell>
        </row>
        <row r="18">
          <cell r="D18">
            <v>366252.95999998273</v>
          </cell>
        </row>
        <row r="36">
          <cell r="B36">
            <v>105629.37</v>
          </cell>
          <cell r="D36">
            <v>273975.45</v>
          </cell>
        </row>
        <row r="37">
          <cell r="B37">
            <v>2137289.69</v>
          </cell>
        </row>
        <row r="38">
          <cell r="B38">
            <v>536238.37</v>
          </cell>
        </row>
        <row r="39">
          <cell r="B39">
            <v>68102.649999999994</v>
          </cell>
          <cell r="D39">
            <v>60000</v>
          </cell>
        </row>
        <row r="40">
          <cell r="B40">
            <v>126670.36</v>
          </cell>
        </row>
        <row r="43">
          <cell r="D43">
            <v>32277.510000000002</v>
          </cell>
        </row>
      </sheetData>
      <sheetData sheetId="6">
        <row r="7">
          <cell r="H7">
            <v>1661119</v>
          </cell>
        </row>
        <row r="11">
          <cell r="I11">
            <v>100611.05</v>
          </cell>
        </row>
        <row r="19">
          <cell r="C19">
            <v>4250401.5600000005</v>
          </cell>
        </row>
        <row r="20">
          <cell r="H20">
            <v>4578171.01</v>
          </cell>
        </row>
        <row r="21">
          <cell r="I21">
            <v>208468.92000000086</v>
          </cell>
        </row>
      </sheetData>
      <sheetData sheetId="7">
        <row r="8">
          <cell r="C8">
            <v>0</v>
          </cell>
        </row>
        <row r="21">
          <cell r="C21">
            <v>0</v>
          </cell>
        </row>
        <row r="22">
          <cell r="H22">
            <v>10100</v>
          </cell>
        </row>
        <row r="23">
          <cell r="I23">
            <v>58002.649999999994</v>
          </cell>
        </row>
      </sheetData>
      <sheetData sheetId="8">
        <row r="19">
          <cell r="D19">
            <v>404766.16</v>
          </cell>
        </row>
        <row r="36">
          <cell r="D36">
            <v>370314</v>
          </cell>
        </row>
        <row r="38">
          <cell r="E38">
            <v>127494.58999999997</v>
          </cell>
        </row>
      </sheetData>
      <sheetData sheetId="9">
        <row r="9">
          <cell r="C9">
            <v>100611.05</v>
          </cell>
        </row>
        <row r="22">
          <cell r="C22">
            <v>100611.05</v>
          </cell>
        </row>
        <row r="23">
          <cell r="H23">
            <v>100611.05</v>
          </cell>
        </row>
        <row r="24">
          <cell r="I24">
            <v>105629.36999999998</v>
          </cell>
        </row>
      </sheetData>
      <sheetData sheetId="10">
        <row r="21">
          <cell r="C21">
            <v>12916</v>
          </cell>
        </row>
        <row r="22">
          <cell r="H22">
            <v>2131783.42</v>
          </cell>
        </row>
        <row r="23">
          <cell r="I23">
            <v>18422.270000000019</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Základní škola Prostějov, ul. E. Valenty 52</v>
          </cell>
        </row>
        <row r="4">
          <cell r="C4" t="str">
            <v>E. Valenty 3970/52, Prostějov, 796 03</v>
          </cell>
        </row>
        <row r="5">
          <cell r="C5" t="str">
            <v>479 22 303</v>
          </cell>
        </row>
      </sheetData>
      <sheetData sheetId="1">
        <row r="8">
          <cell r="Q8">
            <v>6485636</v>
          </cell>
          <cell r="R8">
            <v>6988254.29</v>
          </cell>
          <cell r="S8">
            <v>6980684.6200000001</v>
          </cell>
        </row>
        <row r="29">
          <cell r="F29">
            <v>2835538</v>
          </cell>
          <cell r="H29">
            <v>2662484.98</v>
          </cell>
          <cell r="Q29">
            <v>2835538</v>
          </cell>
          <cell r="R29">
            <v>2735538</v>
          </cell>
          <cell r="S29">
            <v>2662484.98</v>
          </cell>
        </row>
        <row r="35">
          <cell r="Q35">
            <v>0</v>
          </cell>
          <cell r="R35">
            <v>0</v>
          </cell>
          <cell r="S35">
            <v>0</v>
          </cell>
        </row>
        <row r="36">
          <cell r="Q36">
            <v>396218</v>
          </cell>
          <cell r="R36">
            <v>2377229</v>
          </cell>
          <cell r="S36">
            <v>2376862.0699999998</v>
          </cell>
        </row>
        <row r="42">
          <cell r="Q42">
            <v>106000</v>
          </cell>
          <cell r="R42">
            <v>79142.399999999994</v>
          </cell>
          <cell r="S42">
            <v>79074.399999999994</v>
          </cell>
        </row>
        <row r="46">
          <cell r="Q46">
            <v>7000</v>
          </cell>
          <cell r="R46">
            <v>6700</v>
          </cell>
          <cell r="S46">
            <v>6659</v>
          </cell>
        </row>
        <row r="47">
          <cell r="Q47">
            <v>1063350</v>
          </cell>
          <cell r="R47">
            <v>1238269.56</v>
          </cell>
          <cell r="S47">
            <v>1236913.92</v>
          </cell>
        </row>
        <row r="72">
          <cell r="F72">
            <v>145647</v>
          </cell>
          <cell r="H72">
            <v>136600</v>
          </cell>
          <cell r="Q72">
            <v>39759777</v>
          </cell>
          <cell r="R72">
            <v>40992595</v>
          </cell>
          <cell r="S72">
            <v>40970848</v>
          </cell>
        </row>
        <row r="79">
          <cell r="F79">
            <v>0</v>
          </cell>
          <cell r="H79">
            <v>12708.8</v>
          </cell>
          <cell r="Q79">
            <v>13389576.199999999</v>
          </cell>
          <cell r="R79">
            <v>13519550.140000001</v>
          </cell>
          <cell r="S79">
            <v>13519503.140000001</v>
          </cell>
        </row>
        <row r="82">
          <cell r="H82">
            <v>77.7</v>
          </cell>
          <cell r="Q82">
            <v>160000</v>
          </cell>
          <cell r="R82">
            <v>168178.47</v>
          </cell>
          <cell r="S82">
            <v>168156.17</v>
          </cell>
        </row>
        <row r="83">
          <cell r="F83">
            <v>0</v>
          </cell>
          <cell r="H83">
            <v>0</v>
          </cell>
          <cell r="Q83">
            <v>429933.8</v>
          </cell>
          <cell r="R83">
            <v>437707.99</v>
          </cell>
          <cell r="S83">
            <v>437707.99</v>
          </cell>
        </row>
        <row r="88">
          <cell r="Q88">
            <v>0</v>
          </cell>
          <cell r="R88">
            <v>0</v>
          </cell>
          <cell r="S88">
            <v>0</v>
          </cell>
        </row>
        <row r="89">
          <cell r="Q89">
            <v>0</v>
          </cell>
          <cell r="R89">
            <v>0</v>
          </cell>
          <cell r="S89">
            <v>0</v>
          </cell>
        </row>
        <row r="93">
          <cell r="Q93">
            <v>0</v>
          </cell>
          <cell r="R93">
            <v>0</v>
          </cell>
          <cell r="S93">
            <v>0</v>
          </cell>
        </row>
        <row r="94">
          <cell r="Q94">
            <v>0</v>
          </cell>
          <cell r="R94">
            <v>0</v>
          </cell>
          <cell r="S94">
            <v>0</v>
          </cell>
        </row>
        <row r="95">
          <cell r="Q95">
            <v>0</v>
          </cell>
          <cell r="R95">
            <v>0</v>
          </cell>
          <cell r="S95">
            <v>0</v>
          </cell>
        </row>
        <row r="96">
          <cell r="Q96">
            <v>0</v>
          </cell>
          <cell r="R96">
            <v>9273</v>
          </cell>
          <cell r="S96">
            <v>9273</v>
          </cell>
        </row>
        <row r="97">
          <cell r="Q97">
            <v>0</v>
          </cell>
          <cell r="R97">
            <v>0</v>
          </cell>
          <cell r="S97">
            <v>0</v>
          </cell>
        </row>
        <row r="98">
          <cell r="Q98">
            <v>0</v>
          </cell>
          <cell r="R98">
            <v>0</v>
          </cell>
          <cell r="S98">
            <v>0</v>
          </cell>
        </row>
        <row r="99">
          <cell r="Q99">
            <v>4100</v>
          </cell>
          <cell r="R99">
            <v>10400</v>
          </cell>
          <cell r="S99">
            <v>10303</v>
          </cell>
        </row>
        <row r="106">
          <cell r="F106">
            <v>1431918</v>
          </cell>
          <cell r="H106">
            <v>1426009</v>
          </cell>
          <cell r="Q106">
            <v>1431918</v>
          </cell>
          <cell r="R106">
            <v>1433859</v>
          </cell>
          <cell r="S106">
            <v>1426009</v>
          </cell>
        </row>
        <row r="109">
          <cell r="Q109">
            <v>0</v>
          </cell>
          <cell r="R109">
            <v>0</v>
          </cell>
          <cell r="S109">
            <v>0</v>
          </cell>
        </row>
        <row r="110">
          <cell r="Q110">
            <v>0</v>
          </cell>
          <cell r="R110">
            <v>0</v>
          </cell>
          <cell r="S110">
            <v>0</v>
          </cell>
        </row>
        <row r="121">
          <cell r="Q121">
            <v>0</v>
          </cell>
          <cell r="R121">
            <v>0</v>
          </cell>
          <cell r="S121">
            <v>0</v>
          </cell>
        </row>
        <row r="122">
          <cell r="Q122">
            <v>204000</v>
          </cell>
          <cell r="R122">
            <v>2094470.4400000002</v>
          </cell>
          <cell r="S122">
            <v>2094462</v>
          </cell>
        </row>
        <row r="125">
          <cell r="Q125">
            <v>0</v>
          </cell>
          <cell r="R125">
            <v>0</v>
          </cell>
          <cell r="S125">
            <v>0</v>
          </cell>
        </row>
        <row r="126">
          <cell r="Q126">
            <v>0</v>
          </cell>
          <cell r="R126">
            <v>0</v>
          </cell>
          <cell r="S126">
            <v>0</v>
          </cell>
        </row>
        <row r="127">
          <cell r="Q127">
            <v>0</v>
          </cell>
          <cell r="R127">
            <v>0</v>
          </cell>
          <cell r="S127">
            <v>0</v>
          </cell>
        </row>
        <row r="128">
          <cell r="S128">
            <v>0</v>
          </cell>
        </row>
        <row r="129">
          <cell r="S129">
            <v>0</v>
          </cell>
        </row>
      </sheetData>
      <sheetData sheetId="2">
        <row r="9">
          <cell r="Q9">
            <v>0</v>
          </cell>
          <cell r="R9">
            <v>0</v>
          </cell>
          <cell r="S9">
            <v>0</v>
          </cell>
        </row>
        <row r="10">
          <cell r="Q10">
            <v>5975000</v>
          </cell>
          <cell r="R10">
            <v>6086600</v>
          </cell>
          <cell r="S10">
            <v>6079455</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9273</v>
          </cell>
          <cell r="S31">
            <v>9273</v>
          </cell>
        </row>
        <row r="32">
          <cell r="Q32">
            <v>0</v>
          </cell>
          <cell r="R32">
            <v>0</v>
          </cell>
          <cell r="S32">
            <v>0</v>
          </cell>
        </row>
        <row r="33">
          <cell r="Q33">
            <v>0</v>
          </cell>
          <cell r="R33">
            <v>402416.36</v>
          </cell>
          <cell r="S33">
            <v>402416.36</v>
          </cell>
        </row>
        <row r="39">
          <cell r="Q39">
            <v>0</v>
          </cell>
          <cell r="R39">
            <v>88027</v>
          </cell>
          <cell r="S39">
            <v>87638.01</v>
          </cell>
        </row>
        <row r="46">
          <cell r="Q46">
            <v>0</v>
          </cell>
          <cell r="R46">
            <v>0</v>
          </cell>
          <cell r="S46">
            <v>0</v>
          </cell>
        </row>
        <row r="47">
          <cell r="Q47">
            <v>60298047</v>
          </cell>
          <cell r="R47">
            <v>65504850.93</v>
          </cell>
          <cell r="S47">
            <v>65483034.629999995</v>
          </cell>
        </row>
        <row r="53">
          <cell r="Q53">
            <v>0</v>
          </cell>
          <cell r="R53">
            <v>0</v>
          </cell>
          <cell r="S53">
            <v>0</v>
          </cell>
        </row>
      </sheetData>
      <sheetData sheetId="3">
        <row r="9">
          <cell r="F9">
            <v>351000</v>
          </cell>
          <cell r="G9">
            <v>452000</v>
          </cell>
          <cell r="H9">
            <v>435631.93</v>
          </cell>
        </row>
        <row r="23">
          <cell r="F23">
            <v>120429</v>
          </cell>
          <cell r="G23">
            <v>150429</v>
          </cell>
          <cell r="H23">
            <v>130434.5</v>
          </cell>
        </row>
        <row r="30">
          <cell r="F30">
            <v>10000</v>
          </cell>
          <cell r="G30">
            <v>15000</v>
          </cell>
          <cell r="H30">
            <v>12795.86</v>
          </cell>
        </row>
        <row r="36">
          <cell r="F36">
            <v>0</v>
          </cell>
          <cell r="G36">
            <v>0</v>
          </cell>
          <cell r="H36">
            <v>0</v>
          </cell>
        </row>
        <row r="41">
          <cell r="F41">
            <v>5650</v>
          </cell>
          <cell r="G41">
            <v>72650</v>
          </cell>
          <cell r="H41">
            <v>69085.440000000002</v>
          </cell>
        </row>
        <row r="65">
          <cell r="F65">
            <v>170000</v>
          </cell>
          <cell r="G65">
            <v>250000</v>
          </cell>
          <cell r="H65">
            <v>208772</v>
          </cell>
        </row>
        <row r="70">
          <cell r="F70">
            <v>57460</v>
          </cell>
          <cell r="G70">
            <v>84460</v>
          </cell>
          <cell r="H70">
            <v>70564.86</v>
          </cell>
        </row>
        <row r="73">
          <cell r="F73">
            <v>540</v>
          </cell>
          <cell r="G73">
            <v>1040</v>
          </cell>
          <cell r="H73">
            <v>847.25</v>
          </cell>
        </row>
        <row r="74">
          <cell r="F74">
            <v>3400</v>
          </cell>
          <cell r="G74">
            <v>3400</v>
          </cell>
          <cell r="H74">
            <v>2087.7199999999998</v>
          </cell>
        </row>
        <row r="79">
          <cell r="F79">
            <v>0</v>
          </cell>
        </row>
        <row r="80">
          <cell r="F80">
            <v>0</v>
          </cell>
          <cell r="G80">
            <v>0</v>
          </cell>
          <cell r="H80">
            <v>0</v>
          </cell>
        </row>
        <row r="90">
          <cell r="F90">
            <v>0</v>
          </cell>
          <cell r="G90">
            <v>0</v>
          </cell>
          <cell r="H90">
            <v>0</v>
          </cell>
        </row>
        <row r="96">
          <cell r="F96">
            <v>15858</v>
          </cell>
          <cell r="G96">
            <v>23358</v>
          </cell>
          <cell r="H96">
            <v>22940</v>
          </cell>
        </row>
        <row r="100">
          <cell r="F100">
            <v>0</v>
          </cell>
          <cell r="G100">
            <v>0</v>
          </cell>
          <cell r="H100">
            <v>0</v>
          </cell>
        </row>
        <row r="112">
          <cell r="F112">
            <v>0</v>
          </cell>
          <cell r="G112">
            <v>0</v>
          </cell>
          <cell r="H112">
            <v>0</v>
          </cell>
        </row>
      </sheetData>
      <sheetData sheetId="4">
        <row r="10">
          <cell r="F10">
            <v>680000</v>
          </cell>
          <cell r="G10">
            <v>908000</v>
          </cell>
          <cell r="H10">
            <v>907540</v>
          </cell>
        </row>
        <row r="20">
          <cell r="F20">
            <v>120000</v>
          </cell>
          <cell r="G20">
            <v>210000</v>
          </cell>
          <cell r="H20">
            <v>208525</v>
          </cell>
        </row>
        <row r="25">
          <cell r="F25">
            <v>0</v>
          </cell>
        </row>
        <row r="26">
          <cell r="F26">
            <v>0</v>
          </cell>
        </row>
        <row r="27">
          <cell r="F27">
            <v>0</v>
          </cell>
        </row>
        <row r="28">
          <cell r="F28">
            <v>0</v>
          </cell>
        </row>
        <row r="29">
          <cell r="F29">
            <v>0</v>
          </cell>
        </row>
        <row r="30">
          <cell r="F30">
            <v>0</v>
          </cell>
        </row>
        <row r="31">
          <cell r="F31">
            <v>0</v>
          </cell>
        </row>
        <row r="32">
          <cell r="F32">
            <v>0</v>
          </cell>
          <cell r="G32">
            <v>0</v>
          </cell>
          <cell r="H32">
            <v>0</v>
          </cell>
        </row>
        <row r="38">
          <cell r="F38">
            <v>0</v>
          </cell>
          <cell r="G38">
            <v>0</v>
          </cell>
          <cell r="H38">
            <v>0</v>
          </cell>
        </row>
        <row r="42">
          <cell r="F42">
            <v>0</v>
          </cell>
          <cell r="G42">
            <v>0</v>
          </cell>
          <cell r="H42">
            <v>0</v>
          </cell>
        </row>
      </sheetData>
      <sheetData sheetId="5">
        <row r="13">
          <cell r="D13">
            <v>245781.15000000841</v>
          </cell>
        </row>
        <row r="18">
          <cell r="D18">
            <v>245781.15000000841</v>
          </cell>
        </row>
        <row r="36">
          <cell r="B36">
            <v>176240.96</v>
          </cell>
          <cell r="D36">
            <v>227931.15</v>
          </cell>
        </row>
        <row r="37">
          <cell r="B37">
            <v>3075701.38</v>
          </cell>
        </row>
        <row r="38">
          <cell r="B38">
            <v>166211.79999999999</v>
          </cell>
        </row>
        <row r="39">
          <cell r="B39">
            <v>19100.78</v>
          </cell>
          <cell r="D39">
            <v>10000</v>
          </cell>
        </row>
        <row r="40">
          <cell r="B40">
            <v>427875.83</v>
          </cell>
        </row>
        <row r="43">
          <cell r="D43">
            <v>7850</v>
          </cell>
        </row>
      </sheetData>
      <sheetData sheetId="6">
        <row r="7">
          <cell r="H7">
            <v>1372692</v>
          </cell>
        </row>
        <row r="11">
          <cell r="I11">
            <v>3355.8</v>
          </cell>
        </row>
        <row r="19">
          <cell r="C19">
            <v>1872304.8</v>
          </cell>
        </row>
        <row r="20">
          <cell r="H20">
            <v>1881641.5</v>
          </cell>
        </row>
        <row r="21">
          <cell r="I21">
            <v>156875.10000000009</v>
          </cell>
        </row>
      </sheetData>
      <sheetData sheetId="7">
        <row r="8">
          <cell r="C8">
            <v>25000</v>
          </cell>
        </row>
        <row r="21">
          <cell r="C21">
            <v>25000</v>
          </cell>
        </row>
        <row r="22">
          <cell r="H22">
            <v>19100</v>
          </cell>
        </row>
        <row r="23">
          <cell r="I23">
            <v>25000.78</v>
          </cell>
        </row>
      </sheetData>
      <sheetData sheetId="8">
        <row r="19">
          <cell r="D19">
            <v>407623.7</v>
          </cell>
        </row>
        <row r="36">
          <cell r="D36">
            <v>451584</v>
          </cell>
        </row>
        <row r="38">
          <cell r="E38">
            <v>336235.54000000004</v>
          </cell>
        </row>
      </sheetData>
      <sheetData sheetId="9">
        <row r="9">
          <cell r="C9">
            <v>349152.02</v>
          </cell>
        </row>
        <row r="22">
          <cell r="C22">
            <v>349152.02</v>
          </cell>
        </row>
        <row r="23">
          <cell r="H23">
            <v>452596.16</v>
          </cell>
        </row>
        <row r="24">
          <cell r="I24">
            <v>72796.820000000007</v>
          </cell>
        </row>
      </sheetData>
      <sheetData sheetId="10">
        <row r="21">
          <cell r="C21">
            <v>81832.5</v>
          </cell>
        </row>
        <row r="22">
          <cell r="H22">
            <v>1622906.43</v>
          </cell>
        </row>
        <row r="23">
          <cell r="I23">
            <v>1534627.45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Sportcentrum - dům dětí a mládeže Prostějov, příspěvková organizace</v>
          </cell>
        </row>
        <row r="4">
          <cell r="C4" t="str">
            <v>Olympijská 4228/4, Prostějov, 796 01</v>
          </cell>
        </row>
        <row r="5">
          <cell r="C5" t="str">
            <v>008 40 173</v>
          </cell>
        </row>
      </sheetData>
      <sheetData sheetId="1">
        <row r="8">
          <cell r="X8">
            <v>4190309.21</v>
          </cell>
          <cell r="Y8">
            <v>4756423.21</v>
          </cell>
          <cell r="Z8">
            <v>4697458.0999999996</v>
          </cell>
        </row>
        <row r="29">
          <cell r="F29">
            <v>3758000</v>
          </cell>
          <cell r="H29">
            <v>3758000</v>
          </cell>
          <cell r="M29">
            <v>6393000</v>
          </cell>
          <cell r="O29">
            <v>10792876.550000001</v>
          </cell>
          <cell r="X29">
            <v>10151000</v>
          </cell>
          <cell r="Y29">
            <v>14550876.550000001</v>
          </cell>
          <cell r="Z29">
            <v>14550876.550000001</v>
          </cell>
        </row>
        <row r="35">
          <cell r="X35">
            <v>0</v>
          </cell>
          <cell r="Y35">
            <v>0</v>
          </cell>
          <cell r="Z35">
            <v>0</v>
          </cell>
        </row>
        <row r="36">
          <cell r="X36">
            <v>1872983</v>
          </cell>
          <cell r="Y36">
            <v>5767046.5099999998</v>
          </cell>
          <cell r="Z36">
            <v>5474857.2799999993</v>
          </cell>
        </row>
        <row r="42">
          <cell r="X42">
            <v>70900</v>
          </cell>
          <cell r="Y42">
            <v>43400</v>
          </cell>
          <cell r="Z42">
            <v>42718</v>
          </cell>
        </row>
        <row r="46">
          <cell r="X46">
            <v>11000</v>
          </cell>
          <cell r="Y46">
            <v>11000</v>
          </cell>
          <cell r="Z46">
            <v>7130.76</v>
          </cell>
        </row>
        <row r="47">
          <cell r="X47">
            <v>7491000</v>
          </cell>
          <cell r="Y47">
            <v>8324361.7000000002</v>
          </cell>
          <cell r="Z47">
            <v>8257629.7300000004</v>
          </cell>
        </row>
        <row r="72">
          <cell r="F72">
            <v>7504463</v>
          </cell>
          <cell r="H72">
            <v>7550990</v>
          </cell>
          <cell r="M72">
            <v>5298000</v>
          </cell>
          <cell r="O72">
            <v>5187386</v>
          </cell>
          <cell r="X72">
            <v>27242597</v>
          </cell>
          <cell r="Y72">
            <v>27393844</v>
          </cell>
          <cell r="Z72">
            <v>27251157</v>
          </cell>
        </row>
        <row r="79">
          <cell r="F79">
            <v>2037000</v>
          </cell>
          <cell r="H79">
            <v>1913913.43</v>
          </cell>
          <cell r="M79">
            <v>1769000</v>
          </cell>
          <cell r="O79">
            <v>1722369.2200000002</v>
          </cell>
          <cell r="X79">
            <v>8511428</v>
          </cell>
          <cell r="Y79">
            <v>8125418.8499999996</v>
          </cell>
          <cell r="Z79">
            <v>7955701.5</v>
          </cell>
        </row>
        <row r="82">
          <cell r="F82">
            <v>25000</v>
          </cell>
          <cell r="H82">
            <v>23782.19</v>
          </cell>
          <cell r="M82">
            <v>22000</v>
          </cell>
          <cell r="O82">
            <v>21402.2</v>
          </cell>
          <cell r="X82">
            <v>99740</v>
          </cell>
          <cell r="Y82">
            <v>100673.16</v>
          </cell>
          <cell r="Z82">
            <v>98857.55</v>
          </cell>
        </row>
        <row r="83">
          <cell r="F83">
            <v>895900</v>
          </cell>
          <cell r="H83">
            <v>713944.44</v>
          </cell>
          <cell r="M83">
            <v>310000</v>
          </cell>
          <cell r="O83">
            <v>250313.71</v>
          </cell>
          <cell r="X83">
            <v>1473467</v>
          </cell>
          <cell r="Y83">
            <v>1331180.1099999999</v>
          </cell>
          <cell r="Z83">
            <v>1089538.26</v>
          </cell>
        </row>
        <row r="88">
          <cell r="F88">
            <v>0</v>
          </cell>
          <cell r="H88">
            <v>0</v>
          </cell>
          <cell r="M88">
            <v>0</v>
          </cell>
          <cell r="O88">
            <v>0</v>
          </cell>
          <cell r="X88">
            <v>0</v>
          </cell>
          <cell r="Y88">
            <v>0</v>
          </cell>
          <cell r="Z88">
            <v>0</v>
          </cell>
        </row>
        <row r="89">
          <cell r="X89">
            <v>9500</v>
          </cell>
          <cell r="Y89">
            <v>14500</v>
          </cell>
          <cell r="Z89">
            <v>13418.03</v>
          </cell>
        </row>
        <row r="93">
          <cell r="X93">
            <v>0</v>
          </cell>
          <cell r="Y93">
            <v>0</v>
          </cell>
          <cell r="Z93">
            <v>0</v>
          </cell>
        </row>
        <row r="94">
          <cell r="X94">
            <v>1000</v>
          </cell>
          <cell r="Y94">
            <v>2400</v>
          </cell>
          <cell r="Z94">
            <v>2170.5499999999997</v>
          </cell>
        </row>
        <row r="95">
          <cell r="X95">
            <v>0</v>
          </cell>
          <cell r="Y95">
            <v>0</v>
          </cell>
          <cell r="Z95">
            <v>0</v>
          </cell>
        </row>
        <row r="96">
          <cell r="X96">
            <v>0</v>
          </cell>
          <cell r="Y96">
            <v>0</v>
          </cell>
          <cell r="Z96">
            <v>0</v>
          </cell>
        </row>
        <row r="97">
          <cell r="X97">
            <v>0</v>
          </cell>
          <cell r="Y97">
            <v>25300</v>
          </cell>
          <cell r="Z97">
            <v>25243</v>
          </cell>
        </row>
        <row r="98">
          <cell r="X98">
            <v>0</v>
          </cell>
          <cell r="Y98">
            <v>0</v>
          </cell>
          <cell r="Z98">
            <v>0</v>
          </cell>
        </row>
        <row r="99">
          <cell r="X99">
            <v>122000</v>
          </cell>
          <cell r="Y99">
            <v>216100</v>
          </cell>
          <cell r="Z99">
            <v>216079.27999999997</v>
          </cell>
        </row>
        <row r="105">
          <cell r="F105">
            <v>3486737</v>
          </cell>
          <cell r="H105">
            <v>3547754.9800000004</v>
          </cell>
          <cell r="M105">
            <v>3619099</v>
          </cell>
          <cell r="O105">
            <v>3720951</v>
          </cell>
          <cell r="X105">
            <v>7105836</v>
          </cell>
          <cell r="Y105">
            <v>7268709</v>
          </cell>
          <cell r="Z105">
            <v>7268705.9800000004</v>
          </cell>
        </row>
        <row r="108">
          <cell r="X108">
            <v>0</v>
          </cell>
          <cell r="Y108">
            <v>0</v>
          </cell>
          <cell r="Z108">
            <v>0</v>
          </cell>
        </row>
        <row r="109">
          <cell r="X109">
            <v>0</v>
          </cell>
          <cell r="Y109">
            <v>0</v>
          </cell>
          <cell r="Z109">
            <v>0</v>
          </cell>
        </row>
        <row r="120">
          <cell r="X120">
            <v>0</v>
          </cell>
          <cell r="Y120">
            <v>0</v>
          </cell>
          <cell r="Z120">
            <v>0</v>
          </cell>
        </row>
        <row r="121">
          <cell r="X121">
            <v>529460</v>
          </cell>
          <cell r="Y121">
            <v>1400860</v>
          </cell>
          <cell r="Z121">
            <v>1399442.69</v>
          </cell>
        </row>
        <row r="124">
          <cell r="X124">
            <v>0</v>
          </cell>
          <cell r="Y124">
            <v>0</v>
          </cell>
          <cell r="Z124">
            <v>0</v>
          </cell>
        </row>
        <row r="125">
          <cell r="X125">
            <v>0</v>
          </cell>
          <cell r="Y125">
            <v>0</v>
          </cell>
          <cell r="Z125">
            <v>0</v>
          </cell>
        </row>
        <row r="126">
          <cell r="X126">
            <v>0</v>
          </cell>
          <cell r="Y126">
            <v>0</v>
          </cell>
          <cell r="Z126">
            <v>0</v>
          </cell>
        </row>
        <row r="127">
          <cell r="Z127">
            <v>0</v>
          </cell>
        </row>
        <row r="128">
          <cell r="Z128">
            <v>0</v>
          </cell>
        </row>
      </sheetData>
      <sheetData sheetId="2">
        <row r="9">
          <cell r="X9">
            <v>0</v>
          </cell>
          <cell r="Y9">
            <v>0</v>
          </cell>
          <cell r="Z9">
            <v>0</v>
          </cell>
        </row>
        <row r="10">
          <cell r="X10">
            <v>8112200</v>
          </cell>
          <cell r="Y10">
            <v>8228720</v>
          </cell>
          <cell r="Z10">
            <v>9103862.5</v>
          </cell>
        </row>
        <row r="21">
          <cell r="X21">
            <v>6469332</v>
          </cell>
          <cell r="Y21">
            <v>6469332</v>
          </cell>
          <cell r="Z21">
            <v>7657496.5</v>
          </cell>
        </row>
        <row r="26">
          <cell r="X26">
            <v>0</v>
          </cell>
          <cell r="Y26">
            <v>0</v>
          </cell>
          <cell r="Z26">
            <v>0</v>
          </cell>
        </row>
        <row r="27">
          <cell r="X27">
            <v>0</v>
          </cell>
          <cell r="Y27">
            <v>0</v>
          </cell>
          <cell r="Z27">
            <v>0</v>
          </cell>
        </row>
        <row r="28">
          <cell r="X28">
            <v>0</v>
          </cell>
          <cell r="Y28">
            <v>0</v>
          </cell>
          <cell r="Z28">
            <v>0</v>
          </cell>
        </row>
        <row r="29">
          <cell r="X29">
            <v>0</v>
          </cell>
          <cell r="Y29">
            <v>0</v>
          </cell>
          <cell r="Z29">
            <v>0</v>
          </cell>
        </row>
        <row r="30">
          <cell r="X30">
            <v>0</v>
          </cell>
          <cell r="Y30">
            <v>0</v>
          </cell>
          <cell r="Z30">
            <v>0</v>
          </cell>
        </row>
        <row r="31">
          <cell r="X31">
            <v>0</v>
          </cell>
          <cell r="Y31">
            <v>0</v>
          </cell>
          <cell r="Z31">
            <v>0</v>
          </cell>
        </row>
        <row r="32">
          <cell r="X32">
            <v>0</v>
          </cell>
          <cell r="Y32">
            <v>0</v>
          </cell>
          <cell r="Z32">
            <v>0</v>
          </cell>
        </row>
        <row r="33">
          <cell r="X33">
            <v>315000</v>
          </cell>
          <cell r="Y33">
            <v>768600</v>
          </cell>
          <cell r="Z33">
            <v>475143.81</v>
          </cell>
        </row>
        <row r="39">
          <cell r="X39">
            <v>0</v>
          </cell>
          <cell r="Y39">
            <v>0</v>
          </cell>
          <cell r="Z39">
            <v>220760.77</v>
          </cell>
        </row>
        <row r="46">
          <cell r="X46">
            <v>500</v>
          </cell>
          <cell r="Y46">
            <v>130000</v>
          </cell>
          <cell r="Z46">
            <v>322658.98</v>
          </cell>
        </row>
        <row r="47">
          <cell r="X47">
            <v>53985188.210000001</v>
          </cell>
          <cell r="Y47">
            <v>63735441.090000004</v>
          </cell>
          <cell r="Z47">
            <v>61132617.879999995</v>
          </cell>
        </row>
        <row r="53">
          <cell r="X53">
            <v>0</v>
          </cell>
          <cell r="Y53">
            <v>0</v>
          </cell>
          <cell r="Z53">
            <v>0</v>
          </cell>
        </row>
      </sheetData>
      <sheetData sheetId="3">
        <row r="9">
          <cell r="F9">
            <v>120000</v>
          </cell>
          <cell r="G9">
            <v>78000</v>
          </cell>
          <cell r="H9">
            <v>77934.649999999994</v>
          </cell>
        </row>
        <row r="23">
          <cell r="F23">
            <v>734000</v>
          </cell>
          <cell r="G23">
            <v>694000</v>
          </cell>
          <cell r="H23">
            <v>693362.32000000007</v>
          </cell>
        </row>
        <row r="30">
          <cell r="F30">
            <v>30000</v>
          </cell>
          <cell r="G30">
            <v>254000</v>
          </cell>
          <cell r="H30">
            <v>253561.15</v>
          </cell>
        </row>
        <row r="36">
          <cell r="F36">
            <v>1000</v>
          </cell>
          <cell r="G36">
            <v>0</v>
          </cell>
          <cell r="H36">
            <v>0</v>
          </cell>
        </row>
        <row r="40">
          <cell r="F40">
            <v>0</v>
          </cell>
          <cell r="G40">
            <v>0</v>
          </cell>
          <cell r="H40">
            <v>0</v>
          </cell>
        </row>
        <row r="41">
          <cell r="F41">
            <v>391000</v>
          </cell>
          <cell r="G41">
            <v>649000</v>
          </cell>
          <cell r="H41">
            <v>648341.80000000005</v>
          </cell>
        </row>
        <row r="65">
          <cell r="F65">
            <v>800000</v>
          </cell>
          <cell r="G65">
            <v>797000</v>
          </cell>
          <cell r="H65">
            <v>796603</v>
          </cell>
        </row>
        <row r="70">
          <cell r="F70">
            <v>270760</v>
          </cell>
          <cell r="G70">
            <v>216367</v>
          </cell>
          <cell r="H70">
            <v>215596.5</v>
          </cell>
        </row>
        <row r="73">
          <cell r="F73">
            <v>3000</v>
          </cell>
          <cell r="G73">
            <v>3000</v>
          </cell>
          <cell r="H73">
            <v>2678.99</v>
          </cell>
        </row>
        <row r="74">
          <cell r="F74">
            <v>26000</v>
          </cell>
          <cell r="G74">
            <v>7000</v>
          </cell>
          <cell r="H74">
            <v>6499.07</v>
          </cell>
        </row>
        <row r="79">
          <cell r="F79">
            <v>0</v>
          </cell>
          <cell r="G79">
            <v>0</v>
          </cell>
          <cell r="H79">
            <v>0</v>
          </cell>
        </row>
        <row r="80">
          <cell r="F80">
            <v>6000</v>
          </cell>
          <cell r="G80">
            <v>6000</v>
          </cell>
          <cell r="H80">
            <v>1594</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8000</v>
          </cell>
          <cell r="G90">
            <v>20000</v>
          </cell>
          <cell r="H90">
            <v>13074.58</v>
          </cell>
        </row>
        <row r="96">
          <cell r="F96">
            <v>405690</v>
          </cell>
          <cell r="G96">
            <v>459583</v>
          </cell>
          <cell r="H96">
            <v>459416.01999999996</v>
          </cell>
        </row>
        <row r="99">
          <cell r="F99">
            <v>0</v>
          </cell>
          <cell r="G99">
            <v>0</v>
          </cell>
          <cell r="H99">
            <v>0</v>
          </cell>
        </row>
        <row r="100">
          <cell r="F100">
            <v>0</v>
          </cell>
          <cell r="G100">
            <v>0</v>
          </cell>
          <cell r="H100">
            <v>0</v>
          </cell>
        </row>
        <row r="111">
          <cell r="F111">
            <v>0</v>
          </cell>
          <cell r="G111">
            <v>0</v>
          </cell>
          <cell r="H111">
            <v>0</v>
          </cell>
        </row>
        <row r="112">
          <cell r="F112">
            <v>30000</v>
          </cell>
          <cell r="G112">
            <v>132000</v>
          </cell>
          <cell r="H112">
            <v>131021.75</v>
          </cell>
        </row>
        <row r="115">
          <cell r="F115">
            <v>0</v>
          </cell>
          <cell r="G115">
            <v>0</v>
          </cell>
          <cell r="H115">
            <v>0</v>
          </cell>
        </row>
        <row r="116">
          <cell r="F116">
            <v>0</v>
          </cell>
          <cell r="G116">
            <v>0</v>
          </cell>
          <cell r="H116">
            <v>0</v>
          </cell>
        </row>
        <row r="117">
          <cell r="F117">
            <v>0</v>
          </cell>
          <cell r="G117">
            <v>0</v>
          </cell>
          <cell r="H117">
            <v>0</v>
          </cell>
        </row>
        <row r="118">
          <cell r="H118">
            <v>0</v>
          </cell>
        </row>
        <row r="119">
          <cell r="H119">
            <v>0</v>
          </cell>
        </row>
      </sheetData>
      <sheetData sheetId="4">
        <row r="10">
          <cell r="F10">
            <v>130000</v>
          </cell>
          <cell r="G10">
            <v>130000</v>
          </cell>
          <cell r="H10">
            <v>63275.19</v>
          </cell>
        </row>
        <row r="20">
          <cell r="F20">
            <v>2730000</v>
          </cell>
          <cell r="G20">
            <v>3198500</v>
          </cell>
          <cell r="H20">
            <v>3458181</v>
          </cell>
        </row>
        <row r="25">
          <cell r="F25">
            <v>0</v>
          </cell>
          <cell r="G25">
            <v>0</v>
          </cell>
          <cell r="H25">
            <v>0</v>
          </cell>
        </row>
        <row r="26">
          <cell r="F26">
            <v>0</v>
          </cell>
          <cell r="G26">
            <v>0</v>
          </cell>
          <cell r="H26">
            <v>0</v>
          </cell>
        </row>
        <row r="27">
          <cell r="F27">
            <v>40000</v>
          </cell>
          <cell r="G27">
            <v>60000</v>
          </cell>
          <cell r="H27">
            <v>53027</v>
          </cell>
        </row>
        <row r="28">
          <cell r="F28">
            <v>0</v>
          </cell>
          <cell r="G28">
            <v>0</v>
          </cell>
          <cell r="H28">
            <v>0</v>
          </cell>
        </row>
        <row r="29">
          <cell r="F29">
            <v>0</v>
          </cell>
          <cell r="G29">
            <v>2000</v>
          </cell>
          <cell r="H29">
            <v>4500</v>
          </cell>
        </row>
        <row r="30">
          <cell r="F30">
            <v>0</v>
          </cell>
          <cell r="G30">
            <v>0</v>
          </cell>
          <cell r="H30">
            <v>0</v>
          </cell>
        </row>
        <row r="31">
          <cell r="F31">
            <v>0</v>
          </cell>
          <cell r="G31">
            <v>0</v>
          </cell>
          <cell r="H31">
            <v>0</v>
          </cell>
        </row>
        <row r="32">
          <cell r="F32">
            <v>0</v>
          </cell>
          <cell r="G32">
            <v>0</v>
          </cell>
          <cell r="H32">
            <v>0</v>
          </cell>
        </row>
        <row r="38">
          <cell r="F38">
            <v>0</v>
          </cell>
          <cell r="G38">
            <v>0</v>
          </cell>
          <cell r="H38">
            <v>0</v>
          </cell>
        </row>
        <row r="41">
          <cell r="F41">
            <v>0</v>
          </cell>
          <cell r="G41">
            <v>0</v>
          </cell>
          <cell r="H41">
            <v>0</v>
          </cell>
        </row>
        <row r="42">
          <cell r="F42">
            <v>0</v>
          </cell>
          <cell r="G42">
            <v>0</v>
          </cell>
          <cell r="H42">
            <v>0</v>
          </cell>
        </row>
        <row r="48">
          <cell r="F48">
            <v>0</v>
          </cell>
          <cell r="G48">
            <v>0</v>
          </cell>
          <cell r="H48">
            <v>0</v>
          </cell>
        </row>
      </sheetData>
      <sheetData sheetId="5">
        <row r="13">
          <cell r="D13">
            <v>840855.53999999212</v>
          </cell>
        </row>
        <row r="18">
          <cell r="D18">
            <v>840855.53999999212</v>
          </cell>
        </row>
        <row r="36">
          <cell r="B36">
            <v>219776.1</v>
          </cell>
          <cell r="D36">
            <v>224990.71</v>
          </cell>
        </row>
        <row r="37">
          <cell r="B37">
            <v>2826112.73</v>
          </cell>
        </row>
        <row r="38">
          <cell r="B38">
            <v>3985504.13</v>
          </cell>
        </row>
        <row r="39">
          <cell r="B39">
            <v>121526.61</v>
          </cell>
          <cell r="D39">
            <v>60000</v>
          </cell>
        </row>
        <row r="40">
          <cell r="B40">
            <v>97626.78</v>
          </cell>
        </row>
        <row r="43">
          <cell r="D43">
            <v>555864.82999999996</v>
          </cell>
        </row>
      </sheetData>
      <sheetData sheetId="6">
        <row r="7">
          <cell r="H7">
            <v>6313341</v>
          </cell>
        </row>
        <row r="19">
          <cell r="C19">
            <v>10674949.880000001</v>
          </cell>
        </row>
        <row r="20">
          <cell r="H20">
            <v>10405222.210000001</v>
          </cell>
        </row>
        <row r="21">
          <cell r="I21">
            <v>4255231.8000000007</v>
          </cell>
        </row>
      </sheetData>
      <sheetData sheetId="7">
        <row r="8">
          <cell r="C8">
            <v>59900</v>
          </cell>
        </row>
        <row r="21">
          <cell r="C21">
            <v>59900</v>
          </cell>
        </row>
        <row r="22">
          <cell r="H22">
            <v>78600</v>
          </cell>
        </row>
        <row r="23">
          <cell r="I23">
            <v>102826.60999999999</v>
          </cell>
        </row>
      </sheetData>
      <sheetData sheetId="8">
        <row r="19">
          <cell r="D19">
            <v>234254.33000000002</v>
          </cell>
        </row>
        <row r="36">
          <cell r="D36">
            <v>224905</v>
          </cell>
        </row>
        <row r="38">
          <cell r="E38">
            <v>78681.859999999986</v>
          </cell>
        </row>
      </sheetData>
      <sheetData sheetId="9">
        <row r="9">
          <cell r="C9">
            <v>273709.58</v>
          </cell>
        </row>
        <row r="22">
          <cell r="C22">
            <v>273709.58</v>
          </cell>
        </row>
        <row r="23">
          <cell r="H23">
            <v>285232.39</v>
          </cell>
        </row>
        <row r="24">
          <cell r="I24">
            <v>208253.29000000004</v>
          </cell>
        </row>
      </sheetData>
      <sheetData sheetId="10">
        <row r="21">
          <cell r="C21">
            <v>0</v>
          </cell>
        </row>
        <row r="22">
          <cell r="H22">
            <v>1562026.18</v>
          </cell>
        </row>
        <row r="23">
          <cell r="I23">
            <v>1264086.55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Základní umělecká škola Vladimíra Ambrose Prostějov</v>
          </cell>
        </row>
        <row r="4">
          <cell r="C4" t="str">
            <v>Kravařova 168/14, Prostějov, 796 01</v>
          </cell>
        </row>
        <row r="5">
          <cell r="C5" t="str">
            <v>004 02 338</v>
          </cell>
        </row>
      </sheetData>
      <sheetData sheetId="1">
        <row r="8">
          <cell r="Q8">
            <v>975455</v>
          </cell>
          <cell r="R8">
            <v>858829.42999999993</v>
          </cell>
          <cell r="S8">
            <v>809569.29</v>
          </cell>
        </row>
        <row r="29">
          <cell r="F29">
            <v>1510000</v>
          </cell>
          <cell r="H29">
            <v>1593563.27</v>
          </cell>
          <cell r="Q29">
            <v>1510000</v>
          </cell>
          <cell r="R29">
            <v>1600000</v>
          </cell>
          <cell r="S29">
            <v>1593563.27</v>
          </cell>
        </row>
        <row r="35">
          <cell r="Q35">
            <v>0</v>
          </cell>
          <cell r="R35">
            <v>0</v>
          </cell>
          <cell r="S35">
            <v>0</v>
          </cell>
        </row>
        <row r="36">
          <cell r="Q36">
            <v>430000</v>
          </cell>
          <cell r="R36">
            <v>705000</v>
          </cell>
          <cell r="S36">
            <v>697894.23</v>
          </cell>
        </row>
        <row r="42">
          <cell r="Q42">
            <v>30000</v>
          </cell>
          <cell r="R42">
            <v>32960</v>
          </cell>
          <cell r="S42">
            <v>32051</v>
          </cell>
        </row>
        <row r="46">
          <cell r="Q46">
            <v>30000</v>
          </cell>
          <cell r="R46">
            <v>8000</v>
          </cell>
          <cell r="S46">
            <v>7704</v>
          </cell>
        </row>
        <row r="47">
          <cell r="Q47">
            <v>1200000</v>
          </cell>
          <cell r="R47">
            <v>1327752</v>
          </cell>
          <cell r="S47">
            <v>1227652.1299999999</v>
          </cell>
        </row>
        <row r="72">
          <cell r="F72">
            <v>0</v>
          </cell>
          <cell r="H72">
            <v>5000</v>
          </cell>
          <cell r="Q72">
            <v>31808157</v>
          </cell>
          <cell r="R72">
            <v>31813157</v>
          </cell>
          <cell r="S72">
            <v>31813157</v>
          </cell>
        </row>
        <row r="79">
          <cell r="F79">
            <v>0</v>
          </cell>
          <cell r="H79">
            <v>1690</v>
          </cell>
          <cell r="Q79">
            <v>10750807</v>
          </cell>
          <cell r="R79">
            <v>10553868</v>
          </cell>
          <cell r="S79">
            <v>10553558</v>
          </cell>
        </row>
        <row r="82">
          <cell r="F82">
            <v>145000</v>
          </cell>
          <cell r="H82">
            <v>132510.10999999999</v>
          </cell>
          <cell r="Q82">
            <v>145000</v>
          </cell>
          <cell r="R82">
            <v>143000</v>
          </cell>
          <cell r="S82">
            <v>132510.10999999999</v>
          </cell>
        </row>
        <row r="83">
          <cell r="F83">
            <v>455000</v>
          </cell>
          <cell r="H83">
            <v>411038</v>
          </cell>
          <cell r="Q83">
            <v>771482</v>
          </cell>
          <cell r="R83">
            <v>771431.57000000007</v>
          </cell>
          <cell r="S83">
            <v>727469.57000000007</v>
          </cell>
        </row>
        <row r="88">
          <cell r="F88">
            <v>0</v>
          </cell>
          <cell r="H88">
            <v>0</v>
          </cell>
          <cell r="Q88">
            <v>0</v>
          </cell>
          <cell r="R88">
            <v>0</v>
          </cell>
          <cell r="S88">
            <v>0</v>
          </cell>
        </row>
        <row r="89">
          <cell r="Q89">
            <v>4500</v>
          </cell>
          <cell r="R89">
            <v>4500</v>
          </cell>
          <cell r="S89">
            <v>1900</v>
          </cell>
        </row>
        <row r="93">
          <cell r="Q93">
            <v>0</v>
          </cell>
          <cell r="R93">
            <v>0</v>
          </cell>
          <cell r="S93">
            <v>0</v>
          </cell>
        </row>
        <row r="94">
          <cell r="Q94">
            <v>0</v>
          </cell>
          <cell r="R94">
            <v>0</v>
          </cell>
          <cell r="S94">
            <v>0</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200000</v>
          </cell>
          <cell r="R99">
            <v>200000</v>
          </cell>
          <cell r="S99">
            <v>168352</v>
          </cell>
        </row>
        <row r="105">
          <cell r="F105">
            <v>779481</v>
          </cell>
          <cell r="H105">
            <v>792549</v>
          </cell>
          <cell r="Q105">
            <v>779481</v>
          </cell>
          <cell r="R105">
            <v>792549</v>
          </cell>
          <cell r="S105">
            <v>792549</v>
          </cell>
        </row>
        <row r="108">
          <cell r="Q108">
            <v>0</v>
          </cell>
          <cell r="R108">
            <v>0</v>
          </cell>
          <cell r="S108">
            <v>0</v>
          </cell>
        </row>
        <row r="109">
          <cell r="Q109">
            <v>0</v>
          </cell>
          <cell r="R109">
            <v>0</v>
          </cell>
          <cell r="S109">
            <v>0</v>
          </cell>
        </row>
        <row r="120">
          <cell r="Q120">
            <v>0</v>
          </cell>
          <cell r="R120">
            <v>0</v>
          </cell>
          <cell r="S120">
            <v>0</v>
          </cell>
        </row>
        <row r="121">
          <cell r="Q121">
            <v>551019</v>
          </cell>
          <cell r="R121">
            <v>860209</v>
          </cell>
          <cell r="S121">
            <v>857705.65</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4200000</v>
          </cell>
          <cell r="R10">
            <v>4100000</v>
          </cell>
          <cell r="S10">
            <v>4063920</v>
          </cell>
        </row>
        <row r="21">
          <cell r="Q21">
            <v>55000</v>
          </cell>
          <cell r="R21">
            <v>55000</v>
          </cell>
          <cell r="S21">
            <v>50720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5000</v>
          </cell>
          <cell r="S33">
            <v>5000</v>
          </cell>
        </row>
        <row r="39">
          <cell r="Q39">
            <v>150000</v>
          </cell>
          <cell r="R39">
            <v>250000</v>
          </cell>
          <cell r="S39">
            <v>277277.99</v>
          </cell>
        </row>
        <row r="46">
          <cell r="Q46">
            <v>0</v>
          </cell>
          <cell r="R46">
            <v>0</v>
          </cell>
          <cell r="S46">
            <v>0</v>
          </cell>
        </row>
        <row r="47">
          <cell r="Q47">
            <v>44780901</v>
          </cell>
          <cell r="R47">
            <v>45261256</v>
          </cell>
          <cell r="S47">
            <v>45261256</v>
          </cell>
        </row>
        <row r="53">
          <cell r="Q53">
            <v>0</v>
          </cell>
          <cell r="R53">
            <v>0</v>
          </cell>
          <cell r="S53">
            <v>0</v>
          </cell>
        </row>
      </sheetData>
      <sheetData sheetId="3">
        <row r="9">
          <cell r="F9">
            <v>10000</v>
          </cell>
          <cell r="G9">
            <v>1000</v>
          </cell>
          <cell r="H9">
            <v>490</v>
          </cell>
        </row>
        <row r="23">
          <cell r="F23">
            <v>130000</v>
          </cell>
          <cell r="G23">
            <v>130000</v>
          </cell>
          <cell r="H23">
            <v>63012.18</v>
          </cell>
        </row>
        <row r="30">
          <cell r="F30">
            <v>3000</v>
          </cell>
          <cell r="G30">
            <v>12000</v>
          </cell>
          <cell r="H30">
            <v>10450</v>
          </cell>
        </row>
        <row r="36">
          <cell r="F36">
            <v>0</v>
          </cell>
          <cell r="G36">
            <v>0</v>
          </cell>
          <cell r="H36">
            <v>0</v>
          </cell>
        </row>
        <row r="41">
          <cell r="F41">
            <v>4000</v>
          </cell>
          <cell r="G41">
            <v>4000</v>
          </cell>
          <cell r="H41">
            <v>3146</v>
          </cell>
        </row>
        <row r="65">
          <cell r="F65">
            <v>15000</v>
          </cell>
          <cell r="G65">
            <v>15000</v>
          </cell>
          <cell r="H65">
            <v>2700</v>
          </cell>
        </row>
        <row r="70">
          <cell r="F70">
            <v>0</v>
          </cell>
          <cell r="G70">
            <v>0</v>
          </cell>
          <cell r="H70">
            <v>0</v>
          </cell>
        </row>
        <row r="74">
          <cell r="F74">
            <v>0</v>
          </cell>
          <cell r="G74">
            <v>0</v>
          </cell>
          <cell r="H74">
            <v>0</v>
          </cell>
        </row>
        <row r="80">
          <cell r="F80">
            <v>0</v>
          </cell>
          <cell r="G80">
            <v>0</v>
          </cell>
          <cell r="H80">
            <v>0</v>
          </cell>
        </row>
        <row r="90">
          <cell r="F90">
            <v>0</v>
          </cell>
          <cell r="G90">
            <v>0</v>
          </cell>
          <cell r="H90">
            <v>0</v>
          </cell>
        </row>
        <row r="96">
          <cell r="F96">
            <v>0</v>
          </cell>
          <cell r="G96">
            <v>0</v>
          </cell>
          <cell r="H96">
            <v>0</v>
          </cell>
        </row>
        <row r="100">
          <cell r="F100">
            <v>0</v>
          </cell>
          <cell r="G100">
            <v>0</v>
          </cell>
          <cell r="H100">
            <v>0</v>
          </cell>
        </row>
        <row r="112">
          <cell r="F112">
            <v>0</v>
          </cell>
          <cell r="G112">
            <v>0</v>
          </cell>
          <cell r="H112">
            <v>0</v>
          </cell>
        </row>
      </sheetData>
      <sheetData sheetId="4">
        <row r="10">
          <cell r="F10">
            <v>30000</v>
          </cell>
          <cell r="G10">
            <v>30000</v>
          </cell>
          <cell r="H10">
            <v>5000</v>
          </cell>
        </row>
        <row r="20">
          <cell r="F20">
            <v>48760</v>
          </cell>
          <cell r="G20">
            <v>48760</v>
          </cell>
          <cell r="H20">
            <v>53860</v>
          </cell>
        </row>
        <row r="32">
          <cell r="F32">
            <v>0</v>
          </cell>
          <cell r="G32">
            <v>0</v>
          </cell>
          <cell r="H32">
            <v>0</v>
          </cell>
        </row>
        <row r="38">
          <cell r="F38">
            <v>130000</v>
          </cell>
          <cell r="G38">
            <v>130000</v>
          </cell>
          <cell r="H38">
            <v>63243.1</v>
          </cell>
        </row>
        <row r="42">
          <cell r="F42">
            <v>0</v>
          </cell>
          <cell r="G42">
            <v>0</v>
          </cell>
          <cell r="H42">
            <v>0</v>
          </cell>
        </row>
      </sheetData>
      <sheetData sheetId="5">
        <row r="13">
          <cell r="D13">
            <v>284843.66000000213</v>
          </cell>
        </row>
        <row r="18">
          <cell r="D18">
            <v>284843.66000000213</v>
          </cell>
        </row>
        <row r="36">
          <cell r="B36">
            <v>134042.32</v>
          </cell>
          <cell r="D36">
            <v>210081.77</v>
          </cell>
        </row>
        <row r="37">
          <cell r="B37">
            <v>419784</v>
          </cell>
        </row>
        <row r="38">
          <cell r="B38">
            <v>203122.76</v>
          </cell>
        </row>
        <row r="39">
          <cell r="B39">
            <v>34500.769999999997</v>
          </cell>
          <cell r="D39">
            <v>20000</v>
          </cell>
        </row>
        <row r="40">
          <cell r="B40">
            <v>347267.12</v>
          </cell>
        </row>
        <row r="43">
          <cell r="D43">
            <v>54761.89</v>
          </cell>
        </row>
      </sheetData>
      <sheetData sheetId="6">
        <row r="7">
          <cell r="H7">
            <v>657156</v>
          </cell>
        </row>
        <row r="11">
          <cell r="I11">
            <v>46622</v>
          </cell>
        </row>
        <row r="19">
          <cell r="C19">
            <v>909171</v>
          </cell>
        </row>
        <row r="20">
          <cell r="H20">
            <v>791758</v>
          </cell>
        </row>
        <row r="21">
          <cell r="I21">
            <v>320535.76</v>
          </cell>
        </row>
      </sheetData>
      <sheetData sheetId="7">
        <row r="8">
          <cell r="C8">
            <v>10000</v>
          </cell>
        </row>
        <row r="21">
          <cell r="C21">
            <v>10000</v>
          </cell>
        </row>
        <row r="22">
          <cell r="H22">
            <v>5000</v>
          </cell>
        </row>
        <row r="23">
          <cell r="I23">
            <v>39500.769999999997</v>
          </cell>
        </row>
      </sheetData>
      <sheetData sheetId="8">
        <row r="19">
          <cell r="D19">
            <v>316481.57</v>
          </cell>
        </row>
        <row r="36">
          <cell r="D36">
            <v>252677</v>
          </cell>
        </row>
        <row r="38">
          <cell r="E38">
            <v>395790.5</v>
          </cell>
        </row>
      </sheetData>
      <sheetData sheetId="9">
        <row r="9">
          <cell r="C9">
            <v>287832.25</v>
          </cell>
        </row>
        <row r="22">
          <cell r="C22">
            <v>287832.25</v>
          </cell>
        </row>
        <row r="23">
          <cell r="H23">
            <v>116622</v>
          </cell>
        </row>
        <row r="24">
          <cell r="I24">
            <v>305252.57</v>
          </cell>
        </row>
      </sheetData>
      <sheetData sheetId="10">
        <row r="21">
          <cell r="C21">
            <v>0</v>
          </cell>
        </row>
        <row r="22">
          <cell r="H22">
            <v>330055</v>
          </cell>
        </row>
        <row r="23">
          <cell r="I23">
            <v>89729</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Městské divadlo v Prostějově, příspěvková organizace</v>
          </cell>
        </row>
        <row r="4">
          <cell r="C4" t="str">
            <v>Vojáčkovo nám. 218/1, Prostějov, 796 01</v>
          </cell>
        </row>
        <row r="5">
          <cell r="C5" t="str">
            <v>004 02 362</v>
          </cell>
        </row>
      </sheetData>
      <sheetData sheetId="1">
        <row r="8">
          <cell r="Q8">
            <v>431000</v>
          </cell>
          <cell r="R8">
            <v>479400</v>
          </cell>
          <cell r="S8">
            <v>260581.40000000002</v>
          </cell>
        </row>
        <row r="29">
          <cell r="F29">
            <v>3134000</v>
          </cell>
          <cell r="H29">
            <v>1417416.5699999998</v>
          </cell>
          <cell r="Q29">
            <v>3134000</v>
          </cell>
          <cell r="R29">
            <v>3134000</v>
          </cell>
          <cell r="S29">
            <v>1417416.5699999998</v>
          </cell>
        </row>
        <row r="35">
          <cell r="Q35">
            <v>0</v>
          </cell>
          <cell r="R35">
            <v>0</v>
          </cell>
          <cell r="S35">
            <v>0</v>
          </cell>
        </row>
        <row r="36">
          <cell r="Q36">
            <v>52000</v>
          </cell>
          <cell r="R36">
            <v>657630.1</v>
          </cell>
          <cell r="S36">
            <v>331822.32</v>
          </cell>
        </row>
        <row r="42">
          <cell r="Q42">
            <v>22000</v>
          </cell>
          <cell r="R42">
            <v>28400</v>
          </cell>
          <cell r="S42">
            <v>27476.43</v>
          </cell>
        </row>
        <row r="46">
          <cell r="Q46">
            <v>20000</v>
          </cell>
          <cell r="R46">
            <v>18650</v>
          </cell>
          <cell r="S46">
            <v>18583.59</v>
          </cell>
        </row>
        <row r="47">
          <cell r="Q47">
            <v>3626700</v>
          </cell>
          <cell r="R47">
            <v>8724631</v>
          </cell>
          <cell r="S47">
            <v>6811252.2999999998</v>
          </cell>
        </row>
        <row r="72">
          <cell r="F72">
            <v>5603000</v>
          </cell>
          <cell r="H72">
            <v>4645936.63</v>
          </cell>
          <cell r="Q72">
            <v>5603000</v>
          </cell>
          <cell r="R72">
            <v>4821000</v>
          </cell>
          <cell r="S72">
            <v>4645936.63</v>
          </cell>
        </row>
        <row r="79">
          <cell r="F79">
            <v>1630500</v>
          </cell>
          <cell r="H79">
            <v>1430019.6300000001</v>
          </cell>
          <cell r="Q79">
            <v>1630500</v>
          </cell>
          <cell r="R79">
            <v>1622000</v>
          </cell>
          <cell r="S79">
            <v>1430019.6300000001</v>
          </cell>
        </row>
        <row r="82">
          <cell r="F82">
            <v>13750</v>
          </cell>
          <cell r="H82">
            <v>22068.560000000001</v>
          </cell>
          <cell r="Q82">
            <v>13750</v>
          </cell>
          <cell r="R82">
            <v>22250</v>
          </cell>
          <cell r="S82">
            <v>22068.560000000001</v>
          </cell>
        </row>
        <row r="83">
          <cell r="F83">
            <v>215000</v>
          </cell>
          <cell r="H83">
            <v>211088.88999999998</v>
          </cell>
          <cell r="Q83">
            <v>215000</v>
          </cell>
          <cell r="R83">
            <v>215000</v>
          </cell>
          <cell r="S83">
            <v>211088.88999999998</v>
          </cell>
        </row>
        <row r="88">
          <cell r="F88">
            <v>0</v>
          </cell>
          <cell r="Q88">
            <v>0</v>
          </cell>
          <cell r="R88">
            <v>0</v>
          </cell>
          <cell r="S88">
            <v>0</v>
          </cell>
        </row>
        <row r="89">
          <cell r="Q89">
            <v>0</v>
          </cell>
          <cell r="R89">
            <v>3000</v>
          </cell>
          <cell r="S89">
            <v>2620</v>
          </cell>
        </row>
        <row r="93">
          <cell r="Q93">
            <v>2000</v>
          </cell>
          <cell r="R93">
            <v>0</v>
          </cell>
          <cell r="S93">
            <v>0</v>
          </cell>
        </row>
        <row r="94">
          <cell r="Q94">
            <v>0</v>
          </cell>
          <cell r="R94">
            <v>2000</v>
          </cell>
          <cell r="S94">
            <v>0</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33000</v>
          </cell>
          <cell r="R99">
            <v>125000</v>
          </cell>
          <cell r="S99">
            <v>124907.82999999999</v>
          </cell>
        </row>
        <row r="105">
          <cell r="F105">
            <v>1673823</v>
          </cell>
          <cell r="H105">
            <v>1082151.6000000001</v>
          </cell>
          <cell r="Q105">
            <v>1673823</v>
          </cell>
          <cell r="R105">
            <v>1190862</v>
          </cell>
          <cell r="S105">
            <v>1082151.6000000001</v>
          </cell>
        </row>
        <row r="108">
          <cell r="Q108">
            <v>0</v>
          </cell>
          <cell r="R108">
            <v>0</v>
          </cell>
          <cell r="S108">
            <v>0</v>
          </cell>
        </row>
        <row r="109">
          <cell r="Q109">
            <v>0</v>
          </cell>
          <cell r="R109">
            <v>0</v>
          </cell>
          <cell r="S109">
            <v>0</v>
          </cell>
        </row>
        <row r="120">
          <cell r="Q120">
            <v>0</v>
          </cell>
          <cell r="R120">
            <v>0</v>
          </cell>
          <cell r="S120">
            <v>0</v>
          </cell>
        </row>
        <row r="121">
          <cell r="Q121">
            <v>0</v>
          </cell>
          <cell r="R121">
            <v>366732.97</v>
          </cell>
          <cell r="S121">
            <v>180270.5</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3997470</v>
          </cell>
          <cell r="R10">
            <v>7923465</v>
          </cell>
          <cell r="S10">
            <v>7923465</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925568.07</v>
          </cell>
          <cell r="S33">
            <v>925568.07</v>
          </cell>
        </row>
        <row r="39">
          <cell r="Q39">
            <v>0</v>
          </cell>
          <cell r="R39">
            <v>420</v>
          </cell>
          <cell r="S39">
            <v>419.12</v>
          </cell>
        </row>
        <row r="46">
          <cell r="Q46">
            <v>5000</v>
          </cell>
          <cell r="R46">
            <v>106300</v>
          </cell>
          <cell r="S46">
            <v>106247.65</v>
          </cell>
        </row>
        <row r="47">
          <cell r="Q47">
            <v>12454303</v>
          </cell>
          <cell r="R47">
            <v>12454803</v>
          </cell>
          <cell r="S47">
            <v>12454803</v>
          </cell>
        </row>
        <row r="53">
          <cell r="Q53">
            <v>0</v>
          </cell>
          <cell r="R53">
            <v>0</v>
          </cell>
          <cell r="S53">
            <v>0</v>
          </cell>
        </row>
      </sheetData>
      <sheetData sheetId="3">
        <row r="9">
          <cell r="F9">
            <v>2607000</v>
          </cell>
          <cell r="G9">
            <v>2607000</v>
          </cell>
          <cell r="H9">
            <v>2983907.2199999997</v>
          </cell>
        </row>
        <row r="24">
          <cell r="F24">
            <v>58250</v>
          </cell>
          <cell r="G24">
            <v>1196588</v>
          </cell>
          <cell r="H24">
            <v>1359868.2000000002</v>
          </cell>
        </row>
        <row r="31">
          <cell r="F31">
            <v>235000</v>
          </cell>
          <cell r="G31">
            <v>124087.56</v>
          </cell>
          <cell r="H31">
            <v>310354.51000000007</v>
          </cell>
        </row>
        <row r="37">
          <cell r="F37">
            <v>0</v>
          </cell>
          <cell r="G37">
            <v>1500</v>
          </cell>
          <cell r="H37">
            <v>1500</v>
          </cell>
        </row>
        <row r="41">
          <cell r="F41">
            <v>10000</v>
          </cell>
          <cell r="G41">
            <v>2390</v>
          </cell>
          <cell r="H41">
            <v>2381.79</v>
          </cell>
        </row>
        <row r="42">
          <cell r="F42">
            <v>294000</v>
          </cell>
          <cell r="G42">
            <v>1108880</v>
          </cell>
          <cell r="H42">
            <v>1204841.5100000002</v>
          </cell>
        </row>
        <row r="66">
          <cell r="F66">
            <v>5615000</v>
          </cell>
          <cell r="G66">
            <v>5690000</v>
          </cell>
          <cell r="H66">
            <v>6954222.3700000001</v>
          </cell>
        </row>
        <row r="71">
          <cell r="F71">
            <v>1493000</v>
          </cell>
          <cell r="G71">
            <v>1493000</v>
          </cell>
          <cell r="H71">
            <v>2008266.37</v>
          </cell>
        </row>
        <row r="74">
          <cell r="F74">
            <v>11500</v>
          </cell>
          <cell r="G74">
            <v>11500</v>
          </cell>
          <cell r="H74">
            <v>4654.4399999999996</v>
          </cell>
        </row>
        <row r="75">
          <cell r="F75">
            <v>205000</v>
          </cell>
          <cell r="G75">
            <v>205000</v>
          </cell>
          <cell r="H75">
            <v>192524.6</v>
          </cell>
        </row>
        <row r="80">
          <cell r="F80">
            <v>0</v>
          </cell>
        </row>
        <row r="81">
          <cell r="F81">
            <v>0</v>
          </cell>
          <cell r="G81">
            <v>1010</v>
          </cell>
          <cell r="H81">
            <v>1008</v>
          </cell>
        </row>
        <row r="85">
          <cell r="F85">
            <v>0</v>
          </cell>
        </row>
        <row r="86">
          <cell r="F86">
            <v>0</v>
          </cell>
          <cell r="H86">
            <v>2900</v>
          </cell>
        </row>
        <row r="87">
          <cell r="F87">
            <v>0</v>
          </cell>
        </row>
        <row r="88">
          <cell r="F88">
            <v>0</v>
          </cell>
        </row>
        <row r="89">
          <cell r="F89">
            <v>0</v>
          </cell>
          <cell r="G89">
            <v>95624</v>
          </cell>
          <cell r="H89">
            <v>95615.4</v>
          </cell>
        </row>
        <row r="90">
          <cell r="F90">
            <v>0</v>
          </cell>
        </row>
        <row r="91">
          <cell r="F91">
            <v>0</v>
          </cell>
          <cell r="G91">
            <v>22500</v>
          </cell>
          <cell r="H91">
            <v>44555.74</v>
          </cell>
        </row>
        <row r="97">
          <cell r="F97">
            <v>0</v>
          </cell>
          <cell r="G97">
            <v>137610.88</v>
          </cell>
          <cell r="H97">
            <v>608710.27</v>
          </cell>
        </row>
        <row r="100">
          <cell r="F100">
            <v>0</v>
          </cell>
        </row>
        <row r="101">
          <cell r="F101">
            <v>0</v>
          </cell>
          <cell r="G101">
            <v>0</v>
          </cell>
          <cell r="H101">
            <v>0</v>
          </cell>
        </row>
        <row r="112">
          <cell r="F112">
            <v>0</v>
          </cell>
        </row>
        <row r="113">
          <cell r="F113">
            <v>0</v>
          </cell>
          <cell r="G113">
            <v>97486.79</v>
          </cell>
          <cell r="H113">
            <v>167718.63</v>
          </cell>
        </row>
        <row r="116">
          <cell r="F116">
            <v>0</v>
          </cell>
        </row>
        <row r="117">
          <cell r="F117">
            <v>0</v>
          </cell>
        </row>
        <row r="118">
          <cell r="F118">
            <v>0</v>
          </cell>
        </row>
      </sheetData>
      <sheetData sheetId="4">
        <row r="10">
          <cell r="F10">
            <v>5960000</v>
          </cell>
          <cell r="G10">
            <v>6851140.3399999999</v>
          </cell>
          <cell r="H10">
            <v>6574699.6399999997</v>
          </cell>
        </row>
        <row r="20">
          <cell r="F20">
            <v>570000</v>
          </cell>
          <cell r="G20">
            <v>1295261.6000000001</v>
          </cell>
          <cell r="H20">
            <v>1025308.23</v>
          </cell>
        </row>
        <row r="25">
          <cell r="F25">
            <v>0</v>
          </cell>
        </row>
        <row r="26">
          <cell r="F26">
            <v>0</v>
          </cell>
        </row>
        <row r="27">
          <cell r="F27">
            <v>0</v>
          </cell>
        </row>
        <row r="28">
          <cell r="F28">
            <v>0</v>
          </cell>
        </row>
        <row r="29">
          <cell r="F29">
            <v>0</v>
          </cell>
        </row>
        <row r="30">
          <cell r="F30">
            <v>0</v>
          </cell>
        </row>
        <row r="31">
          <cell r="F31">
            <v>0</v>
          </cell>
        </row>
        <row r="32">
          <cell r="F32">
            <v>0</v>
          </cell>
          <cell r="G32">
            <v>316115.29000000004</v>
          </cell>
          <cell r="H32">
            <v>316115.29000000004</v>
          </cell>
        </row>
        <row r="38">
          <cell r="F38">
            <v>1650</v>
          </cell>
          <cell r="G38">
            <v>334560</v>
          </cell>
          <cell r="H38">
            <v>334557.75999999995</v>
          </cell>
        </row>
        <row r="41">
          <cell r="F41">
            <v>0</v>
          </cell>
        </row>
        <row r="42">
          <cell r="F42">
            <v>4000000</v>
          </cell>
          <cell r="G42">
            <v>4000000</v>
          </cell>
          <cell r="H42">
            <v>4000000</v>
          </cell>
        </row>
      </sheetData>
      <sheetData sheetId="5">
        <row r="13">
          <cell r="D13">
            <v>1151958.4599999953</v>
          </cell>
        </row>
        <row r="18">
          <cell r="D18">
            <v>1151958.4599999953</v>
          </cell>
        </row>
        <row r="36">
          <cell r="B36">
            <v>279045.43</v>
          </cell>
          <cell r="D36">
            <v>442111.77</v>
          </cell>
        </row>
        <row r="37">
          <cell r="B37">
            <v>0</v>
          </cell>
        </row>
        <row r="38">
          <cell r="B38">
            <v>1033861.25</v>
          </cell>
        </row>
        <row r="39">
          <cell r="B39">
            <v>131049.07</v>
          </cell>
          <cell r="D39">
            <v>230000</v>
          </cell>
        </row>
        <row r="40">
          <cell r="B40">
            <v>64079.75</v>
          </cell>
        </row>
        <row r="43">
          <cell r="D43">
            <v>479846.69</v>
          </cell>
        </row>
      </sheetData>
      <sheetData sheetId="6">
        <row r="7">
          <cell r="H7">
            <v>1217208</v>
          </cell>
        </row>
        <row r="11">
          <cell r="I11">
            <v>2475064.0499999998</v>
          </cell>
        </row>
        <row r="19">
          <cell r="C19">
            <v>4165925.92</v>
          </cell>
        </row>
        <row r="20">
          <cell r="H20">
            <v>4290189.71</v>
          </cell>
        </row>
        <row r="21">
          <cell r="I21">
            <v>909597.46</v>
          </cell>
        </row>
      </sheetData>
      <sheetData sheetId="7">
        <row r="8">
          <cell r="C8">
            <v>500000</v>
          </cell>
        </row>
        <row r="21">
          <cell r="C21">
            <v>500000</v>
          </cell>
        </row>
        <row r="22">
          <cell r="H22">
            <v>293000</v>
          </cell>
        </row>
        <row r="23">
          <cell r="I23">
            <v>338049.07000000007</v>
          </cell>
        </row>
      </sheetData>
      <sheetData sheetId="8">
        <row r="19">
          <cell r="D19">
            <v>90639.19</v>
          </cell>
        </row>
        <row r="36">
          <cell r="D36">
            <v>110279</v>
          </cell>
        </row>
        <row r="38">
          <cell r="E38">
            <v>27151.75</v>
          </cell>
        </row>
      </sheetData>
      <sheetData sheetId="9">
        <row r="9">
          <cell r="C9">
            <v>2889064.05</v>
          </cell>
        </row>
        <row r="22">
          <cell r="C22">
            <v>2889064.05</v>
          </cell>
        </row>
        <row r="23">
          <cell r="H23">
            <v>2923929.75</v>
          </cell>
        </row>
        <row r="24">
          <cell r="I24">
            <v>244179.72999999998</v>
          </cell>
        </row>
      </sheetData>
      <sheetData sheetId="10">
        <row r="21">
          <cell r="C21">
            <v>0</v>
          </cell>
        </row>
        <row r="22">
          <cell r="H22">
            <v>0</v>
          </cell>
        </row>
        <row r="23">
          <cell r="I23">
            <v>0</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Městská knihovna Prostějov, příspěvková organizace</v>
          </cell>
        </row>
        <row r="4">
          <cell r="C4" t="str">
            <v>Skálovo nám. 6, Prostějov, 796 01</v>
          </cell>
        </row>
        <row r="5">
          <cell r="C5" t="str">
            <v>670 08 976</v>
          </cell>
        </row>
      </sheetData>
      <sheetData sheetId="1">
        <row r="8">
          <cell r="Q8">
            <v>1970067</v>
          </cell>
          <cell r="R8">
            <v>1974732</v>
          </cell>
          <cell r="S8">
            <v>1972057.54</v>
          </cell>
        </row>
        <row r="29">
          <cell r="F29">
            <v>760000</v>
          </cell>
          <cell r="H29">
            <v>820897.47</v>
          </cell>
          <cell r="Q29">
            <v>770800</v>
          </cell>
          <cell r="R29">
            <v>852500</v>
          </cell>
          <cell r="S29">
            <v>833397.47</v>
          </cell>
        </row>
        <row r="35">
          <cell r="Q35">
            <v>0</v>
          </cell>
          <cell r="R35">
            <v>0</v>
          </cell>
          <cell r="S35">
            <v>0</v>
          </cell>
        </row>
        <row r="36">
          <cell r="Q36">
            <v>200000</v>
          </cell>
          <cell r="R36">
            <v>573000</v>
          </cell>
          <cell r="S36">
            <v>572313.99</v>
          </cell>
        </row>
        <row r="42">
          <cell r="Q42">
            <v>45000</v>
          </cell>
          <cell r="R42">
            <v>49300</v>
          </cell>
          <cell r="S42">
            <v>48854</v>
          </cell>
        </row>
        <row r="46">
          <cell r="Q46">
            <v>10000</v>
          </cell>
          <cell r="R46">
            <v>8700</v>
          </cell>
          <cell r="S46">
            <v>8386</v>
          </cell>
        </row>
        <row r="47">
          <cell r="Q47">
            <v>919000</v>
          </cell>
          <cell r="R47">
            <v>904417</v>
          </cell>
          <cell r="S47">
            <v>901907.3899999999</v>
          </cell>
        </row>
        <row r="72">
          <cell r="F72">
            <v>7160000</v>
          </cell>
          <cell r="H72">
            <v>7219074</v>
          </cell>
          <cell r="Q72">
            <v>8787000</v>
          </cell>
          <cell r="R72">
            <v>8847000</v>
          </cell>
          <cell r="S72">
            <v>8845987</v>
          </cell>
        </row>
        <row r="79">
          <cell r="F79">
            <v>2420000</v>
          </cell>
          <cell r="H79">
            <v>2376609</v>
          </cell>
          <cell r="Q79">
            <v>2970000</v>
          </cell>
          <cell r="R79">
            <v>2962703</v>
          </cell>
          <cell r="S79">
            <v>2919312</v>
          </cell>
        </row>
        <row r="82">
          <cell r="F82">
            <v>21000</v>
          </cell>
          <cell r="H82">
            <v>19403</v>
          </cell>
          <cell r="Q82">
            <v>25600</v>
          </cell>
          <cell r="R82">
            <v>25511</v>
          </cell>
          <cell r="S82">
            <v>23914</v>
          </cell>
        </row>
        <row r="83">
          <cell r="F83">
            <v>340000</v>
          </cell>
          <cell r="H83">
            <v>290529</v>
          </cell>
          <cell r="Q83">
            <v>379000</v>
          </cell>
          <cell r="R83">
            <v>371004</v>
          </cell>
          <cell r="S83">
            <v>321533</v>
          </cell>
        </row>
        <row r="88">
          <cell r="Q88">
            <v>0</v>
          </cell>
          <cell r="R88">
            <v>0</v>
          </cell>
          <cell r="S88">
            <v>0</v>
          </cell>
        </row>
        <row r="89">
          <cell r="Q89">
            <v>0</v>
          </cell>
          <cell r="R89">
            <v>0</v>
          </cell>
          <cell r="S89">
            <v>0</v>
          </cell>
        </row>
        <row r="93">
          <cell r="Q93">
            <v>0</v>
          </cell>
          <cell r="R93">
            <v>0</v>
          </cell>
          <cell r="S93">
            <v>0</v>
          </cell>
        </row>
        <row r="94">
          <cell r="Q94">
            <v>0</v>
          </cell>
          <cell r="R94">
            <v>0</v>
          </cell>
          <cell r="S94">
            <v>0</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2000</v>
          </cell>
          <cell r="R99">
            <v>2000</v>
          </cell>
          <cell r="S99">
            <v>1886</v>
          </cell>
        </row>
        <row r="105">
          <cell r="F105">
            <v>415000</v>
          </cell>
          <cell r="H105">
            <v>391412</v>
          </cell>
          <cell r="Q105">
            <v>415000</v>
          </cell>
          <cell r="R105">
            <v>415000</v>
          </cell>
          <cell r="S105">
            <v>391412</v>
          </cell>
        </row>
        <row r="108">
          <cell r="Q108">
            <v>0</v>
          </cell>
          <cell r="R108">
            <v>0</v>
          </cell>
          <cell r="S108">
            <v>0</v>
          </cell>
        </row>
        <row r="109">
          <cell r="Q109">
            <v>2000</v>
          </cell>
          <cell r="R109">
            <v>26000</v>
          </cell>
          <cell r="S109">
            <v>25340</v>
          </cell>
        </row>
        <row r="120">
          <cell r="Q120">
            <v>3000</v>
          </cell>
          <cell r="R120">
            <v>3000</v>
          </cell>
          <cell r="S120">
            <v>2600</v>
          </cell>
        </row>
        <row r="121">
          <cell r="Q121">
            <v>70000</v>
          </cell>
          <cell r="R121">
            <v>250000</v>
          </cell>
          <cell r="S121">
            <v>248938.89</v>
          </cell>
        </row>
        <row r="124">
          <cell r="Q124">
            <v>0</v>
          </cell>
          <cell r="R124">
            <v>0</v>
          </cell>
          <cell r="S124">
            <v>0</v>
          </cell>
        </row>
        <row r="125">
          <cell r="Q125">
            <v>0</v>
          </cell>
          <cell r="R125">
            <v>0</v>
          </cell>
          <cell r="S125">
            <v>0</v>
          </cell>
        </row>
        <row r="126">
          <cell r="Q126">
            <v>0</v>
          </cell>
          <cell r="R126">
            <v>0</v>
          </cell>
          <cell r="S126">
            <v>0</v>
          </cell>
        </row>
        <row r="127">
          <cell r="S127">
            <v>0</v>
          </cell>
        </row>
        <row r="128">
          <cell r="S128">
            <v>0</v>
          </cell>
        </row>
      </sheetData>
      <sheetData sheetId="2">
        <row r="9">
          <cell r="Q9">
            <v>0</v>
          </cell>
          <cell r="R9">
            <v>0</v>
          </cell>
          <cell r="S9">
            <v>0</v>
          </cell>
        </row>
        <row r="10">
          <cell r="Q10">
            <v>516000</v>
          </cell>
          <cell r="R10">
            <v>731400</v>
          </cell>
          <cell r="S10">
            <v>743560</v>
          </cell>
        </row>
        <row r="17">
          <cell r="Q17">
            <v>0</v>
          </cell>
          <cell r="R17">
            <v>0</v>
          </cell>
          <cell r="S17">
            <v>0</v>
          </cell>
        </row>
        <row r="22">
          <cell r="Q22">
            <v>0</v>
          </cell>
          <cell r="R22">
            <v>0</v>
          </cell>
          <cell r="S22">
            <v>0</v>
          </cell>
        </row>
        <row r="23">
          <cell r="Q23">
            <v>0</v>
          </cell>
          <cell r="R23">
            <v>0</v>
          </cell>
          <cell r="S23">
            <v>0</v>
          </cell>
        </row>
        <row r="24">
          <cell r="Q24">
            <v>0</v>
          </cell>
          <cell r="R24">
            <v>0</v>
          </cell>
          <cell r="S24">
            <v>0</v>
          </cell>
        </row>
        <row r="25">
          <cell r="Q25">
            <v>0</v>
          </cell>
          <cell r="R25">
            <v>0</v>
          </cell>
          <cell r="S25">
            <v>0</v>
          </cell>
        </row>
        <row r="26">
          <cell r="Q26">
            <v>102000</v>
          </cell>
          <cell r="R26">
            <v>102000</v>
          </cell>
          <cell r="S26">
            <v>115867</v>
          </cell>
        </row>
        <row r="27">
          <cell r="Q27">
            <v>2000</v>
          </cell>
          <cell r="R27">
            <v>7000</v>
          </cell>
          <cell r="S27">
            <v>9395</v>
          </cell>
        </row>
        <row r="28">
          <cell r="Q28">
            <v>0</v>
          </cell>
          <cell r="R28">
            <v>0</v>
          </cell>
          <cell r="S28">
            <v>0</v>
          </cell>
        </row>
        <row r="29">
          <cell r="Q29">
            <v>0</v>
          </cell>
          <cell r="R29">
            <v>126000</v>
          </cell>
          <cell r="S29">
            <v>126000</v>
          </cell>
        </row>
        <row r="35">
          <cell r="Q35">
            <v>0</v>
          </cell>
          <cell r="R35">
            <v>0</v>
          </cell>
          <cell r="S35">
            <v>0</v>
          </cell>
        </row>
        <row r="42">
          <cell r="Q42">
            <v>0</v>
          </cell>
          <cell r="R42">
            <v>0</v>
          </cell>
          <cell r="S42">
            <v>0</v>
          </cell>
        </row>
        <row r="43">
          <cell r="Q43">
            <v>15948467</v>
          </cell>
          <cell r="R43">
            <v>16298467</v>
          </cell>
          <cell r="S43">
            <v>16298467</v>
          </cell>
        </row>
        <row r="49">
          <cell r="Q49">
            <v>0</v>
          </cell>
          <cell r="R49">
            <v>0</v>
          </cell>
          <cell r="S49">
            <v>0</v>
          </cell>
        </row>
      </sheetData>
      <sheetData sheetId="3">
        <row r="9">
          <cell r="F9">
            <v>0</v>
          </cell>
          <cell r="G9">
            <v>0</v>
          </cell>
          <cell r="H9">
            <v>0</v>
          </cell>
        </row>
        <row r="23">
          <cell r="F23">
            <v>0</v>
          </cell>
          <cell r="G23">
            <v>0</v>
          </cell>
          <cell r="H23">
            <v>0</v>
          </cell>
        </row>
        <row r="30">
          <cell r="F30">
            <v>0</v>
          </cell>
          <cell r="G30">
            <v>0</v>
          </cell>
          <cell r="H30">
            <v>0</v>
          </cell>
        </row>
        <row r="36">
          <cell r="F36">
            <v>0</v>
          </cell>
          <cell r="G36">
            <v>0</v>
          </cell>
          <cell r="H36">
            <v>0</v>
          </cell>
        </row>
        <row r="41">
          <cell r="F41">
            <v>0</v>
          </cell>
          <cell r="G41">
            <v>0</v>
          </cell>
          <cell r="H41">
            <v>0</v>
          </cell>
        </row>
        <row r="65">
          <cell r="F65">
            <v>0</v>
          </cell>
          <cell r="G65">
            <v>0</v>
          </cell>
          <cell r="H65">
            <v>0</v>
          </cell>
        </row>
        <row r="70">
          <cell r="F70">
            <v>0</v>
          </cell>
          <cell r="G70">
            <v>0</v>
          </cell>
          <cell r="H70">
            <v>0</v>
          </cell>
        </row>
        <row r="74">
          <cell r="F74">
            <v>0</v>
          </cell>
          <cell r="G74">
            <v>0</v>
          </cell>
          <cell r="H74">
            <v>0</v>
          </cell>
        </row>
        <row r="80">
          <cell r="F80">
            <v>0</v>
          </cell>
          <cell r="G80">
            <v>0</v>
          </cell>
          <cell r="H80">
            <v>0</v>
          </cell>
        </row>
        <row r="90">
          <cell r="F90">
            <v>0</v>
          </cell>
          <cell r="G90">
            <v>0</v>
          </cell>
          <cell r="H90">
            <v>0</v>
          </cell>
        </row>
        <row r="96">
          <cell r="F96">
            <v>0</v>
          </cell>
          <cell r="G96">
            <v>0</v>
          </cell>
          <cell r="H96">
            <v>0</v>
          </cell>
        </row>
        <row r="100">
          <cell r="F100">
            <v>0</v>
          </cell>
          <cell r="G100">
            <v>0</v>
          </cell>
          <cell r="H100">
            <v>0</v>
          </cell>
        </row>
        <row r="112">
          <cell r="F112">
            <v>0</v>
          </cell>
          <cell r="G112">
            <v>0</v>
          </cell>
          <cell r="H112">
            <v>0</v>
          </cell>
        </row>
      </sheetData>
      <sheetData sheetId="4">
        <row r="10">
          <cell r="F10">
            <v>0</v>
          </cell>
          <cell r="G10">
            <v>0</v>
          </cell>
          <cell r="H10">
            <v>0</v>
          </cell>
        </row>
        <row r="20">
          <cell r="F20">
            <v>0</v>
          </cell>
          <cell r="G20">
            <v>0</v>
          </cell>
          <cell r="H20">
            <v>0</v>
          </cell>
        </row>
        <row r="32">
          <cell r="F32">
            <v>0</v>
          </cell>
          <cell r="G32">
            <v>0</v>
          </cell>
          <cell r="H32">
            <v>0</v>
          </cell>
        </row>
        <row r="38">
          <cell r="F38">
            <v>0</v>
          </cell>
          <cell r="G38">
            <v>0</v>
          </cell>
          <cell r="H38">
            <v>0</v>
          </cell>
        </row>
        <row r="42">
          <cell r="F42">
            <v>0</v>
          </cell>
          <cell r="G42">
            <v>0</v>
          </cell>
          <cell r="H42">
            <v>0</v>
          </cell>
        </row>
      </sheetData>
      <sheetData sheetId="5">
        <row r="13">
          <cell r="D13">
            <v>175449.71999999881</v>
          </cell>
        </row>
        <row r="18">
          <cell r="D18">
            <v>175449.71999999881</v>
          </cell>
        </row>
        <row r="36">
          <cell r="B36">
            <v>200161.8</v>
          </cell>
          <cell r="D36">
            <v>46476.72</v>
          </cell>
        </row>
        <row r="37">
          <cell r="B37">
            <v>0</v>
          </cell>
        </row>
        <row r="38">
          <cell r="B38">
            <v>292557.2</v>
          </cell>
        </row>
        <row r="39">
          <cell r="B39">
            <v>130135</v>
          </cell>
          <cell r="D39">
            <v>10000</v>
          </cell>
        </row>
        <row r="40">
          <cell r="B40">
            <v>41520.54</v>
          </cell>
        </row>
        <row r="43">
          <cell r="D43">
            <v>118973</v>
          </cell>
        </row>
      </sheetData>
      <sheetData sheetId="6">
        <row r="7">
          <cell r="H7">
            <v>362100</v>
          </cell>
        </row>
        <row r="11">
          <cell r="I11">
            <v>66528</v>
          </cell>
        </row>
        <row r="19">
          <cell r="C19">
            <v>497940</v>
          </cell>
        </row>
        <row r="20">
          <cell r="H20">
            <v>538617</v>
          </cell>
        </row>
        <row r="21">
          <cell r="I21">
            <v>251880.19999999995</v>
          </cell>
        </row>
      </sheetData>
      <sheetData sheetId="7">
        <row r="8">
          <cell r="C8">
            <v>0</v>
          </cell>
        </row>
        <row r="21">
          <cell r="C21">
            <v>0</v>
          </cell>
        </row>
        <row r="22">
          <cell r="H22">
            <v>60000</v>
          </cell>
        </row>
        <row r="23">
          <cell r="I23">
            <v>70135</v>
          </cell>
        </row>
      </sheetData>
      <sheetData sheetId="8">
        <row r="19">
          <cell r="D19">
            <v>87462</v>
          </cell>
        </row>
        <row r="36">
          <cell r="D36">
            <v>76849</v>
          </cell>
        </row>
        <row r="38">
          <cell r="E38">
            <v>43511.540000000008</v>
          </cell>
        </row>
      </sheetData>
      <sheetData sheetId="9">
        <row r="9">
          <cell r="C9">
            <v>130148.34</v>
          </cell>
        </row>
        <row r="22">
          <cell r="C22">
            <v>130148.34</v>
          </cell>
        </row>
        <row r="23">
          <cell r="H23">
            <v>132528</v>
          </cell>
        </row>
        <row r="24">
          <cell r="I24">
            <v>197782.14</v>
          </cell>
        </row>
      </sheetData>
      <sheetData sheetId="10">
        <row r="21">
          <cell r="C21">
            <v>0</v>
          </cell>
        </row>
        <row r="22">
          <cell r="H22">
            <v>0</v>
          </cell>
        </row>
        <row r="23">
          <cell r="I23">
            <v>0</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str"/>
      <sheetName val="Ná HČ"/>
      <sheetName val="Vý HČ"/>
      <sheetName val="Ná DČ"/>
      <sheetName val="Vý DČ"/>
      <sheetName val="VH"/>
      <sheetName val="IF"/>
      <sheetName val="FO"/>
      <sheetName val="FKSP"/>
      <sheetName val="RF 2.4."/>
      <sheetName val="RF 2.5."/>
      <sheetName val="Rek."/>
      <sheetName val="Pohl."/>
      <sheetName val="Záv."/>
      <sheetName val="Zam-ci"/>
      <sheetName val="Dr.dl.maj."/>
      <sheetName val="gordic"/>
      <sheetName val="Opr."/>
      <sheetName val="Hosp.s maj."/>
      <sheetName val="Úpr.rozp."/>
      <sheetName val="Krytí fondů"/>
      <sheetName val="Energie"/>
      <sheetName val="Pokyny k vyplnění tabulek"/>
    </sheetNames>
    <sheetDataSet>
      <sheetData sheetId="0">
        <row r="3">
          <cell r="C3" t="str">
            <v>KINO METRO 70 Prostějov, příspěvková organizace</v>
          </cell>
        </row>
        <row r="4">
          <cell r="C4" t="str">
            <v>Školní 3694/1, Prostějov, 796 01</v>
          </cell>
        </row>
        <row r="5">
          <cell r="C5" t="str">
            <v>055 92 178</v>
          </cell>
        </row>
      </sheetData>
      <sheetData sheetId="1">
        <row r="8">
          <cell r="Q8">
            <v>303000</v>
          </cell>
          <cell r="R8">
            <v>329983.64</v>
          </cell>
          <cell r="S8">
            <v>302558.18</v>
          </cell>
        </row>
        <row r="29">
          <cell r="F29">
            <v>1510000</v>
          </cell>
          <cell r="H29">
            <v>1336898.31</v>
          </cell>
          <cell r="Q29">
            <v>1510000</v>
          </cell>
          <cell r="R29">
            <v>1510000</v>
          </cell>
          <cell r="S29">
            <v>1336898.31</v>
          </cell>
        </row>
        <row r="35">
          <cell r="Q35">
            <v>0</v>
          </cell>
          <cell r="R35">
            <v>0</v>
          </cell>
          <cell r="S35">
            <v>0</v>
          </cell>
        </row>
        <row r="36">
          <cell r="Q36">
            <v>10000</v>
          </cell>
          <cell r="R36">
            <v>117860</v>
          </cell>
          <cell r="S36">
            <v>116950</v>
          </cell>
        </row>
        <row r="42">
          <cell r="Q42">
            <v>35000</v>
          </cell>
          <cell r="R42">
            <v>55752.959999999999</v>
          </cell>
          <cell r="S42">
            <v>53071.96</v>
          </cell>
        </row>
        <row r="46">
          <cell r="Q46">
            <v>15000</v>
          </cell>
          <cell r="R46">
            <v>16308</v>
          </cell>
          <cell r="S46">
            <v>13111</v>
          </cell>
        </row>
        <row r="47">
          <cell r="Q47">
            <v>5377093</v>
          </cell>
          <cell r="R47">
            <v>5641092.4000000004</v>
          </cell>
          <cell r="S47">
            <v>5632685.1299999999</v>
          </cell>
        </row>
        <row r="72">
          <cell r="F72">
            <v>3976620</v>
          </cell>
          <cell r="H72">
            <v>4061132</v>
          </cell>
          <cell r="Q72">
            <v>3976620</v>
          </cell>
          <cell r="R72">
            <v>4070101</v>
          </cell>
          <cell r="S72">
            <v>4061132</v>
          </cell>
        </row>
        <row r="79">
          <cell r="F79">
            <v>1351369</v>
          </cell>
          <cell r="H79">
            <v>1155769</v>
          </cell>
          <cell r="Q79">
            <v>1351369</v>
          </cell>
          <cell r="R79">
            <v>1155769</v>
          </cell>
          <cell r="S79">
            <v>1155769</v>
          </cell>
        </row>
        <row r="82">
          <cell r="F82">
            <v>10000</v>
          </cell>
          <cell r="H82">
            <v>11028</v>
          </cell>
          <cell r="Q82">
            <v>10000</v>
          </cell>
          <cell r="R82">
            <v>11028</v>
          </cell>
          <cell r="S82">
            <v>11028</v>
          </cell>
        </row>
        <row r="83">
          <cell r="F83">
            <v>108011</v>
          </cell>
          <cell r="H83">
            <v>107102</v>
          </cell>
          <cell r="Q83">
            <v>108011</v>
          </cell>
          <cell r="R83">
            <v>107102</v>
          </cell>
          <cell r="S83">
            <v>107102</v>
          </cell>
        </row>
        <row r="89">
          <cell r="F89">
            <v>0</v>
          </cell>
          <cell r="H89">
            <v>0</v>
          </cell>
          <cell r="Q89">
            <v>0</v>
          </cell>
          <cell r="R89">
            <v>0</v>
          </cell>
          <cell r="S89">
            <v>0</v>
          </cell>
        </row>
        <row r="90">
          <cell r="Q90">
            <v>0</v>
          </cell>
          <cell r="R90">
            <v>0</v>
          </cell>
          <cell r="S90">
            <v>1000</v>
          </cell>
        </row>
        <row r="94">
          <cell r="Q94">
            <v>0</v>
          </cell>
          <cell r="R94">
            <v>0</v>
          </cell>
          <cell r="S94">
            <v>0</v>
          </cell>
        </row>
        <row r="95">
          <cell r="Q95">
            <v>0</v>
          </cell>
          <cell r="R95">
            <v>0</v>
          </cell>
          <cell r="S95">
            <v>0</v>
          </cell>
        </row>
        <row r="96">
          <cell r="Q96">
            <v>0</v>
          </cell>
          <cell r="R96">
            <v>0</v>
          </cell>
          <cell r="S96">
            <v>0</v>
          </cell>
        </row>
        <row r="97">
          <cell r="Q97">
            <v>0</v>
          </cell>
          <cell r="R97">
            <v>0</v>
          </cell>
          <cell r="S97">
            <v>0</v>
          </cell>
        </row>
        <row r="98">
          <cell r="Q98">
            <v>0</v>
          </cell>
          <cell r="R98">
            <v>0</v>
          </cell>
          <cell r="S98">
            <v>0</v>
          </cell>
        </row>
        <row r="99">
          <cell r="Q99">
            <v>0</v>
          </cell>
          <cell r="R99">
            <v>0</v>
          </cell>
          <cell r="S99">
            <v>0</v>
          </cell>
        </row>
        <row r="100">
          <cell r="Q100">
            <v>1000</v>
          </cell>
          <cell r="R100">
            <v>1000</v>
          </cell>
          <cell r="S100">
            <v>394.16</v>
          </cell>
        </row>
        <row r="106">
          <cell r="F106">
            <v>1592907</v>
          </cell>
          <cell r="H106">
            <v>1611939</v>
          </cell>
          <cell r="Q106">
            <v>1592907</v>
          </cell>
          <cell r="R106">
            <v>1615096</v>
          </cell>
          <cell r="S106">
            <v>1611939</v>
          </cell>
        </row>
        <row r="109">
          <cell r="Q109">
            <v>0</v>
          </cell>
          <cell r="R109">
            <v>0</v>
          </cell>
          <cell r="S109">
            <v>0</v>
          </cell>
        </row>
        <row r="110">
          <cell r="Q110">
            <v>0</v>
          </cell>
          <cell r="R110">
            <v>0</v>
          </cell>
          <cell r="S110">
            <v>0</v>
          </cell>
        </row>
        <row r="121">
          <cell r="Q121">
            <v>0</v>
          </cell>
          <cell r="R121">
            <v>600</v>
          </cell>
          <cell r="S121">
            <v>560</v>
          </cell>
        </row>
        <row r="122">
          <cell r="Q122">
            <v>10000</v>
          </cell>
          <cell r="R122">
            <v>201273.83</v>
          </cell>
          <cell r="S122">
            <v>201184.74</v>
          </cell>
        </row>
        <row r="125">
          <cell r="Q125">
            <v>0</v>
          </cell>
          <cell r="R125">
            <v>400</v>
          </cell>
          <cell r="S125">
            <v>384.77</v>
          </cell>
        </row>
        <row r="126">
          <cell r="Q126">
            <v>0</v>
          </cell>
          <cell r="R126">
            <v>0</v>
          </cell>
          <cell r="S126">
            <v>0</v>
          </cell>
        </row>
        <row r="127">
          <cell r="Q127">
            <v>0</v>
          </cell>
          <cell r="R127">
            <v>0</v>
          </cell>
          <cell r="S127">
            <v>0</v>
          </cell>
        </row>
        <row r="128">
          <cell r="S128">
            <v>0</v>
          </cell>
        </row>
        <row r="129">
          <cell r="S129">
            <v>0</v>
          </cell>
        </row>
      </sheetData>
      <sheetData sheetId="2">
        <row r="9">
          <cell r="Q9">
            <v>0</v>
          </cell>
          <cell r="R9">
            <v>0</v>
          </cell>
          <cell r="S9">
            <v>0</v>
          </cell>
        </row>
        <row r="10">
          <cell r="Q10">
            <v>6950000</v>
          </cell>
          <cell r="R10">
            <v>7175300</v>
          </cell>
          <cell r="S10">
            <v>7202797.5099999998</v>
          </cell>
        </row>
        <row r="21">
          <cell r="Q21">
            <v>0</v>
          </cell>
          <cell r="R21">
            <v>0</v>
          </cell>
          <cell r="S21">
            <v>0</v>
          </cell>
        </row>
        <row r="26">
          <cell r="Q26">
            <v>0</v>
          </cell>
          <cell r="R26">
            <v>0</v>
          </cell>
          <cell r="S26">
            <v>0</v>
          </cell>
        </row>
        <row r="27">
          <cell r="Q27">
            <v>0</v>
          </cell>
          <cell r="R27">
            <v>0</v>
          </cell>
          <cell r="S27">
            <v>0</v>
          </cell>
        </row>
        <row r="28">
          <cell r="Q28">
            <v>0</v>
          </cell>
          <cell r="R28">
            <v>0</v>
          </cell>
          <cell r="S28">
            <v>0</v>
          </cell>
        </row>
        <row r="29">
          <cell r="Q29">
            <v>0</v>
          </cell>
          <cell r="R29">
            <v>0</v>
          </cell>
          <cell r="S29">
            <v>0</v>
          </cell>
        </row>
        <row r="30">
          <cell r="Q30">
            <v>0</v>
          </cell>
          <cell r="R30">
            <v>0</v>
          </cell>
          <cell r="S30">
            <v>0</v>
          </cell>
        </row>
        <row r="31">
          <cell r="Q31">
            <v>0</v>
          </cell>
          <cell r="R31">
            <v>0</v>
          </cell>
          <cell r="S31">
            <v>0</v>
          </cell>
        </row>
        <row r="32">
          <cell r="Q32">
            <v>0</v>
          </cell>
          <cell r="R32">
            <v>0</v>
          </cell>
          <cell r="S32">
            <v>0</v>
          </cell>
        </row>
        <row r="33">
          <cell r="Q33">
            <v>0</v>
          </cell>
          <cell r="R33">
            <v>98660</v>
          </cell>
          <cell r="S33">
            <v>98660</v>
          </cell>
        </row>
        <row r="39">
          <cell r="Q39">
            <v>0</v>
          </cell>
          <cell r="R39">
            <v>337217.83</v>
          </cell>
          <cell r="S39">
            <v>341990.83</v>
          </cell>
        </row>
        <row r="46">
          <cell r="Q46">
            <v>0</v>
          </cell>
          <cell r="R46">
            <v>0</v>
          </cell>
          <cell r="S46">
            <v>0</v>
          </cell>
        </row>
        <row r="47">
          <cell r="Q47">
            <v>7350000</v>
          </cell>
          <cell r="R47">
            <v>7222189</v>
          </cell>
          <cell r="S47">
            <v>7222189</v>
          </cell>
        </row>
        <row r="53">
          <cell r="Q53">
            <v>0</v>
          </cell>
          <cell r="R53">
            <v>0</v>
          </cell>
          <cell r="S53">
            <v>0</v>
          </cell>
        </row>
      </sheetData>
      <sheetData sheetId="3">
        <row r="9">
          <cell r="F9">
            <v>1364763</v>
          </cell>
          <cell r="G9">
            <v>900761.16</v>
          </cell>
          <cell r="H9">
            <v>889302.37000000011</v>
          </cell>
        </row>
        <row r="23">
          <cell r="F23">
            <v>75000</v>
          </cell>
          <cell r="G23">
            <v>31900</v>
          </cell>
          <cell r="H23">
            <v>31472.5</v>
          </cell>
        </row>
        <row r="29">
          <cell r="F29">
            <v>0</v>
          </cell>
          <cell r="G29">
            <v>0</v>
          </cell>
          <cell r="H29">
            <v>0</v>
          </cell>
        </row>
        <row r="30">
          <cell r="F30">
            <v>500</v>
          </cell>
          <cell r="G30">
            <v>16288.169999999998</v>
          </cell>
          <cell r="H30">
            <v>16288.17</v>
          </cell>
        </row>
        <row r="36">
          <cell r="F36">
            <v>5000</v>
          </cell>
          <cell r="G36">
            <v>9500</v>
          </cell>
          <cell r="H36">
            <v>9482</v>
          </cell>
        </row>
        <row r="40">
          <cell r="F40">
            <v>0</v>
          </cell>
          <cell r="G40">
            <v>0</v>
          </cell>
          <cell r="H40">
            <v>0</v>
          </cell>
        </row>
        <row r="41">
          <cell r="F41">
            <v>43300</v>
          </cell>
          <cell r="G41">
            <v>89845</v>
          </cell>
          <cell r="H41">
            <v>89466</v>
          </cell>
        </row>
        <row r="65">
          <cell r="F65">
            <v>752700</v>
          </cell>
          <cell r="G65">
            <v>797784</v>
          </cell>
          <cell r="H65">
            <v>797784</v>
          </cell>
        </row>
        <row r="70">
          <cell r="F70">
            <v>140200</v>
          </cell>
          <cell r="G70">
            <v>165175</v>
          </cell>
          <cell r="H70">
            <v>165175</v>
          </cell>
        </row>
        <row r="73">
          <cell r="F73">
            <v>0</v>
          </cell>
          <cell r="G73">
            <v>0</v>
          </cell>
          <cell r="H73">
            <v>0</v>
          </cell>
        </row>
        <row r="74">
          <cell r="F74">
            <v>21000</v>
          </cell>
          <cell r="G74">
            <v>20260</v>
          </cell>
          <cell r="H74">
            <v>20260</v>
          </cell>
        </row>
        <row r="79">
          <cell r="F79">
            <v>0</v>
          </cell>
          <cell r="G79">
            <v>0</v>
          </cell>
          <cell r="H79">
            <v>0</v>
          </cell>
        </row>
        <row r="80">
          <cell r="F80">
            <v>0</v>
          </cell>
          <cell r="G80">
            <v>0</v>
          </cell>
          <cell r="H80">
            <v>0</v>
          </cell>
        </row>
        <row r="84">
          <cell r="F84">
            <v>0</v>
          </cell>
          <cell r="G84">
            <v>0</v>
          </cell>
          <cell r="H84">
            <v>0</v>
          </cell>
        </row>
        <row r="85">
          <cell r="F85">
            <v>0</v>
          </cell>
          <cell r="G85">
            <v>0</v>
          </cell>
          <cell r="H85">
            <v>0</v>
          </cell>
        </row>
        <row r="86">
          <cell r="F86">
            <v>0</v>
          </cell>
          <cell r="G86">
            <v>0</v>
          </cell>
          <cell r="H86">
            <v>0</v>
          </cell>
        </row>
        <row r="87">
          <cell r="F87">
            <v>0</v>
          </cell>
          <cell r="G87">
            <v>0</v>
          </cell>
          <cell r="H87">
            <v>0</v>
          </cell>
        </row>
        <row r="88">
          <cell r="F88">
            <v>0</v>
          </cell>
          <cell r="G88">
            <v>0</v>
          </cell>
          <cell r="H88">
            <v>0</v>
          </cell>
        </row>
        <row r="89">
          <cell r="F89">
            <v>0</v>
          </cell>
          <cell r="G89">
            <v>0</v>
          </cell>
          <cell r="H89">
            <v>0</v>
          </cell>
        </row>
        <row r="90">
          <cell r="F90">
            <v>0</v>
          </cell>
          <cell r="G90">
            <v>2.83</v>
          </cell>
          <cell r="H90">
            <v>2.83</v>
          </cell>
        </row>
        <row r="96">
          <cell r="F96">
            <v>127237</v>
          </cell>
          <cell r="G96">
            <v>131517</v>
          </cell>
          <cell r="H96">
            <v>131517</v>
          </cell>
        </row>
        <row r="99">
          <cell r="F99">
            <v>0</v>
          </cell>
          <cell r="G99">
            <v>0</v>
          </cell>
          <cell r="H99">
            <v>0</v>
          </cell>
        </row>
        <row r="100">
          <cell r="F100">
            <v>0</v>
          </cell>
          <cell r="G100">
            <v>0</v>
          </cell>
          <cell r="H100">
            <v>0</v>
          </cell>
        </row>
        <row r="111">
          <cell r="F111">
            <v>0</v>
          </cell>
          <cell r="G111">
            <v>0</v>
          </cell>
          <cell r="H111">
            <v>0</v>
          </cell>
        </row>
        <row r="112">
          <cell r="F112">
            <v>0</v>
          </cell>
          <cell r="G112">
            <v>0</v>
          </cell>
          <cell r="H112">
            <v>0</v>
          </cell>
        </row>
        <row r="115">
          <cell r="F115">
            <v>0</v>
          </cell>
          <cell r="G115">
            <v>0</v>
          </cell>
          <cell r="H115">
            <v>0</v>
          </cell>
        </row>
        <row r="116">
          <cell r="F116">
            <v>0</v>
          </cell>
          <cell r="G116">
            <v>0</v>
          </cell>
          <cell r="H116">
            <v>0</v>
          </cell>
        </row>
        <row r="117">
          <cell r="F117">
            <v>0</v>
          </cell>
          <cell r="G117">
            <v>0</v>
          </cell>
          <cell r="H117">
            <v>0</v>
          </cell>
        </row>
        <row r="118">
          <cell r="H118">
            <v>0</v>
          </cell>
        </row>
        <row r="119">
          <cell r="H119">
            <v>0</v>
          </cell>
        </row>
      </sheetData>
      <sheetData sheetId="4">
        <row r="9">
          <cell r="F9">
            <v>0</v>
          </cell>
          <cell r="G9">
            <v>0</v>
          </cell>
          <cell r="H9">
            <v>0</v>
          </cell>
        </row>
        <row r="10">
          <cell r="F10">
            <v>2370000</v>
          </cell>
          <cell r="G10">
            <v>1903763.3</v>
          </cell>
          <cell r="H10">
            <v>1889598.86</v>
          </cell>
        </row>
        <row r="20">
          <cell r="F20">
            <v>200000</v>
          </cell>
          <cell r="G20">
            <v>215000</v>
          </cell>
          <cell r="H20">
            <v>239132.21</v>
          </cell>
        </row>
        <row r="25">
          <cell r="F25">
            <v>0</v>
          </cell>
          <cell r="G25">
            <v>0</v>
          </cell>
          <cell r="H25">
            <v>0</v>
          </cell>
        </row>
        <row r="26">
          <cell r="F26">
            <v>0</v>
          </cell>
          <cell r="G26">
            <v>0</v>
          </cell>
          <cell r="H26">
            <v>0</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16288.17</v>
          </cell>
          <cell r="H32">
            <v>16288.17</v>
          </cell>
        </row>
        <row r="38">
          <cell r="F38">
            <v>0</v>
          </cell>
          <cell r="G38">
            <v>37006.160000000003</v>
          </cell>
          <cell r="H38">
            <v>37006.160000000003</v>
          </cell>
        </row>
        <row r="41">
          <cell r="F41">
            <v>0</v>
          </cell>
          <cell r="G41">
            <v>0</v>
          </cell>
          <cell r="H41">
            <v>0</v>
          </cell>
        </row>
        <row r="42">
          <cell r="F42">
            <v>0</v>
          </cell>
          <cell r="G42">
            <v>0</v>
          </cell>
          <cell r="H42">
            <v>0</v>
          </cell>
        </row>
        <row r="48">
          <cell r="F48">
            <v>0</v>
          </cell>
          <cell r="G48">
            <v>0</v>
          </cell>
          <cell r="H48">
            <v>0</v>
          </cell>
        </row>
      </sheetData>
      <sheetData sheetId="5">
        <row r="12">
          <cell r="D12">
            <v>0</v>
          </cell>
        </row>
        <row r="13">
          <cell r="D13">
            <v>291144.62000000011</v>
          </cell>
        </row>
        <row r="18">
          <cell r="D18">
            <v>291144.62000000011</v>
          </cell>
        </row>
        <row r="36">
          <cell r="B36">
            <v>0</v>
          </cell>
          <cell r="D36">
            <v>221018.62</v>
          </cell>
        </row>
        <row r="37">
          <cell r="B37">
            <v>0</v>
          </cell>
        </row>
        <row r="38">
          <cell r="B38">
            <v>878719.04</v>
          </cell>
        </row>
        <row r="39">
          <cell r="B39">
            <v>29600</v>
          </cell>
          <cell r="D39">
            <v>58000</v>
          </cell>
        </row>
        <row r="40">
          <cell r="B40">
            <v>46159</v>
          </cell>
        </row>
        <row r="43">
          <cell r="D43">
            <v>12126</v>
          </cell>
        </row>
      </sheetData>
      <sheetData sheetId="6">
        <row r="7">
          <cell r="H7">
            <v>415687</v>
          </cell>
        </row>
        <row r="11">
          <cell r="H11">
            <v>0</v>
          </cell>
          <cell r="I11">
            <v>0</v>
          </cell>
        </row>
        <row r="19">
          <cell r="C19">
            <v>1743456</v>
          </cell>
        </row>
        <row r="20">
          <cell r="H20">
            <v>578785.91</v>
          </cell>
        </row>
        <row r="21">
          <cell r="I21">
            <v>2043389.13</v>
          </cell>
        </row>
      </sheetData>
      <sheetData sheetId="7">
        <row r="8">
          <cell r="C8">
            <v>25000</v>
          </cell>
        </row>
        <row r="21">
          <cell r="C21">
            <v>25000</v>
          </cell>
        </row>
        <row r="22">
          <cell r="H22">
            <v>0</v>
          </cell>
        </row>
        <row r="23">
          <cell r="I23">
            <v>54600</v>
          </cell>
        </row>
      </sheetData>
      <sheetData sheetId="8">
        <row r="19">
          <cell r="D19">
            <v>29210</v>
          </cell>
        </row>
        <row r="36">
          <cell r="D36">
            <v>24000</v>
          </cell>
        </row>
        <row r="38">
          <cell r="E38">
            <v>48762</v>
          </cell>
        </row>
      </sheetData>
      <sheetData sheetId="9">
        <row r="9">
          <cell r="C9">
            <v>90623.95</v>
          </cell>
        </row>
        <row r="22">
          <cell r="C22">
            <v>90623.95</v>
          </cell>
        </row>
        <row r="23">
          <cell r="H23">
            <v>0</v>
          </cell>
        </row>
        <row r="24">
          <cell r="I24">
            <v>90623.95</v>
          </cell>
        </row>
      </sheetData>
      <sheetData sheetId="10">
        <row r="21">
          <cell r="C21">
            <v>0</v>
          </cell>
        </row>
        <row r="22">
          <cell r="H22">
            <v>0</v>
          </cell>
        </row>
        <row r="23">
          <cell r="I23">
            <v>0</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workbookViewId="0">
      <selection activeCell="J76" sqref="J76:K78"/>
    </sheetView>
  </sheetViews>
  <sheetFormatPr defaultColWidth="9.140625" defaultRowHeight="12.75" x14ac:dyDescent="0.2"/>
  <cols>
    <col min="1" max="1" width="7.5703125" style="411" customWidth="1"/>
    <col min="2" max="2" width="2.5703125" style="411" customWidth="1"/>
    <col min="3" max="3" width="10.28515625" style="411" customWidth="1"/>
    <col min="4" max="4" width="26.28515625" style="411" customWidth="1"/>
    <col min="5" max="5" width="15.7109375" style="411" customWidth="1"/>
    <col min="6" max="6" width="15" style="411" customWidth="1"/>
    <col min="7" max="7" width="15.28515625" style="411" customWidth="1"/>
    <col min="8" max="8" width="19" style="411" customWidth="1"/>
    <col min="9" max="9" width="18" style="411" customWidth="1"/>
    <col min="10" max="10" width="17.140625" style="411" customWidth="1"/>
    <col min="11" max="11" width="23" style="411" customWidth="1"/>
    <col min="12" max="12" width="16.85546875" style="411" customWidth="1"/>
    <col min="13" max="256" width="9.140625" style="411"/>
    <col min="257" max="257" width="7.5703125" style="411" customWidth="1"/>
    <col min="258" max="258" width="2.5703125" style="411" customWidth="1"/>
    <col min="259" max="259" width="10.28515625" style="411" customWidth="1"/>
    <col min="260" max="260" width="26.28515625" style="411" customWidth="1"/>
    <col min="261" max="261" width="15.7109375" style="411" customWidth="1"/>
    <col min="262" max="262" width="15" style="411" customWidth="1"/>
    <col min="263" max="263" width="15.28515625" style="411" customWidth="1"/>
    <col min="264" max="264" width="19" style="411" customWidth="1"/>
    <col min="265" max="265" width="18" style="411" customWidth="1"/>
    <col min="266" max="266" width="17.140625" style="411" customWidth="1"/>
    <col min="267" max="267" width="23" style="411" customWidth="1"/>
    <col min="268" max="268" width="16.85546875" style="411" customWidth="1"/>
    <col min="269" max="512" width="9.140625" style="411"/>
    <col min="513" max="513" width="7.5703125" style="411" customWidth="1"/>
    <col min="514" max="514" width="2.5703125" style="411" customWidth="1"/>
    <col min="515" max="515" width="10.28515625" style="411" customWidth="1"/>
    <col min="516" max="516" width="26.28515625" style="411" customWidth="1"/>
    <col min="517" max="517" width="15.7109375" style="411" customWidth="1"/>
    <col min="518" max="518" width="15" style="411" customWidth="1"/>
    <col min="519" max="519" width="15.28515625" style="411" customWidth="1"/>
    <col min="520" max="520" width="19" style="411" customWidth="1"/>
    <col min="521" max="521" width="18" style="411" customWidth="1"/>
    <col min="522" max="522" width="17.140625" style="411" customWidth="1"/>
    <col min="523" max="523" width="23" style="411" customWidth="1"/>
    <col min="524" max="524" width="16.85546875" style="411" customWidth="1"/>
    <col min="525" max="768" width="9.140625" style="411"/>
    <col min="769" max="769" width="7.5703125" style="411" customWidth="1"/>
    <col min="770" max="770" width="2.5703125" style="411" customWidth="1"/>
    <col min="771" max="771" width="10.28515625" style="411" customWidth="1"/>
    <col min="772" max="772" width="26.28515625" style="411" customWidth="1"/>
    <col min="773" max="773" width="15.7109375" style="411" customWidth="1"/>
    <col min="774" max="774" width="15" style="411" customWidth="1"/>
    <col min="775" max="775" width="15.28515625" style="411" customWidth="1"/>
    <col min="776" max="776" width="19" style="411" customWidth="1"/>
    <col min="777" max="777" width="18" style="411" customWidth="1"/>
    <col min="778" max="778" width="17.140625" style="411" customWidth="1"/>
    <col min="779" max="779" width="23" style="411" customWidth="1"/>
    <col min="780" max="780" width="16.85546875" style="411" customWidth="1"/>
    <col min="781" max="1024" width="9.140625" style="411"/>
    <col min="1025" max="1025" width="7.5703125" style="411" customWidth="1"/>
    <col min="1026" max="1026" width="2.5703125" style="411" customWidth="1"/>
    <col min="1027" max="1027" width="10.28515625" style="411" customWidth="1"/>
    <col min="1028" max="1028" width="26.28515625" style="411" customWidth="1"/>
    <col min="1029" max="1029" width="15.7109375" style="411" customWidth="1"/>
    <col min="1030" max="1030" width="15" style="411" customWidth="1"/>
    <col min="1031" max="1031" width="15.28515625" style="411" customWidth="1"/>
    <col min="1032" max="1032" width="19" style="411" customWidth="1"/>
    <col min="1033" max="1033" width="18" style="411" customWidth="1"/>
    <col min="1034" max="1034" width="17.140625" style="411" customWidth="1"/>
    <col min="1035" max="1035" width="23" style="411" customWidth="1"/>
    <col min="1036" max="1036" width="16.85546875" style="411" customWidth="1"/>
    <col min="1037" max="1280" width="9.140625" style="411"/>
    <col min="1281" max="1281" width="7.5703125" style="411" customWidth="1"/>
    <col min="1282" max="1282" width="2.5703125" style="411" customWidth="1"/>
    <col min="1283" max="1283" width="10.28515625" style="411" customWidth="1"/>
    <col min="1284" max="1284" width="26.28515625" style="411" customWidth="1"/>
    <col min="1285" max="1285" width="15.7109375" style="411" customWidth="1"/>
    <col min="1286" max="1286" width="15" style="411" customWidth="1"/>
    <col min="1287" max="1287" width="15.28515625" style="411" customWidth="1"/>
    <col min="1288" max="1288" width="19" style="411" customWidth="1"/>
    <col min="1289" max="1289" width="18" style="411" customWidth="1"/>
    <col min="1290" max="1290" width="17.140625" style="411" customWidth="1"/>
    <col min="1291" max="1291" width="23" style="411" customWidth="1"/>
    <col min="1292" max="1292" width="16.85546875" style="411" customWidth="1"/>
    <col min="1293" max="1536" width="9.140625" style="411"/>
    <col min="1537" max="1537" width="7.5703125" style="411" customWidth="1"/>
    <col min="1538" max="1538" width="2.5703125" style="411" customWidth="1"/>
    <col min="1539" max="1539" width="10.28515625" style="411" customWidth="1"/>
    <col min="1540" max="1540" width="26.28515625" style="411" customWidth="1"/>
    <col min="1541" max="1541" width="15.7109375" style="411" customWidth="1"/>
    <col min="1542" max="1542" width="15" style="411" customWidth="1"/>
    <col min="1543" max="1543" width="15.28515625" style="411" customWidth="1"/>
    <col min="1544" max="1544" width="19" style="411" customWidth="1"/>
    <col min="1545" max="1545" width="18" style="411" customWidth="1"/>
    <col min="1546" max="1546" width="17.140625" style="411" customWidth="1"/>
    <col min="1547" max="1547" width="23" style="411" customWidth="1"/>
    <col min="1548" max="1548" width="16.85546875" style="411" customWidth="1"/>
    <col min="1549" max="1792" width="9.140625" style="411"/>
    <col min="1793" max="1793" width="7.5703125" style="411" customWidth="1"/>
    <col min="1794" max="1794" width="2.5703125" style="411" customWidth="1"/>
    <col min="1795" max="1795" width="10.28515625" style="411" customWidth="1"/>
    <col min="1796" max="1796" width="26.28515625" style="411" customWidth="1"/>
    <col min="1797" max="1797" width="15.7109375" style="411" customWidth="1"/>
    <col min="1798" max="1798" width="15" style="411" customWidth="1"/>
    <col min="1799" max="1799" width="15.28515625" style="411" customWidth="1"/>
    <col min="1800" max="1800" width="19" style="411" customWidth="1"/>
    <col min="1801" max="1801" width="18" style="411" customWidth="1"/>
    <col min="1802" max="1802" width="17.140625" style="411" customWidth="1"/>
    <col min="1803" max="1803" width="23" style="411" customWidth="1"/>
    <col min="1804" max="1804" width="16.85546875" style="411" customWidth="1"/>
    <col min="1805" max="2048" width="9.140625" style="411"/>
    <col min="2049" max="2049" width="7.5703125" style="411" customWidth="1"/>
    <col min="2050" max="2050" width="2.5703125" style="411" customWidth="1"/>
    <col min="2051" max="2051" width="10.28515625" style="411" customWidth="1"/>
    <col min="2052" max="2052" width="26.28515625" style="411" customWidth="1"/>
    <col min="2053" max="2053" width="15.7109375" style="411" customWidth="1"/>
    <col min="2054" max="2054" width="15" style="411" customWidth="1"/>
    <col min="2055" max="2055" width="15.28515625" style="411" customWidth="1"/>
    <col min="2056" max="2056" width="19" style="411" customWidth="1"/>
    <col min="2057" max="2057" width="18" style="411" customWidth="1"/>
    <col min="2058" max="2058" width="17.140625" style="411" customWidth="1"/>
    <col min="2059" max="2059" width="23" style="411" customWidth="1"/>
    <col min="2060" max="2060" width="16.85546875" style="411" customWidth="1"/>
    <col min="2061" max="2304" width="9.140625" style="411"/>
    <col min="2305" max="2305" width="7.5703125" style="411" customWidth="1"/>
    <col min="2306" max="2306" width="2.5703125" style="411" customWidth="1"/>
    <col min="2307" max="2307" width="10.28515625" style="411" customWidth="1"/>
    <col min="2308" max="2308" width="26.28515625" style="411" customWidth="1"/>
    <col min="2309" max="2309" width="15.7109375" style="411" customWidth="1"/>
    <col min="2310" max="2310" width="15" style="411" customWidth="1"/>
    <col min="2311" max="2311" width="15.28515625" style="411" customWidth="1"/>
    <col min="2312" max="2312" width="19" style="411" customWidth="1"/>
    <col min="2313" max="2313" width="18" style="411" customWidth="1"/>
    <col min="2314" max="2314" width="17.140625" style="411" customWidth="1"/>
    <col min="2315" max="2315" width="23" style="411" customWidth="1"/>
    <col min="2316" max="2316" width="16.85546875" style="411" customWidth="1"/>
    <col min="2317" max="2560" width="9.140625" style="411"/>
    <col min="2561" max="2561" width="7.5703125" style="411" customWidth="1"/>
    <col min="2562" max="2562" width="2.5703125" style="411" customWidth="1"/>
    <col min="2563" max="2563" width="10.28515625" style="411" customWidth="1"/>
    <col min="2564" max="2564" width="26.28515625" style="411" customWidth="1"/>
    <col min="2565" max="2565" width="15.7109375" style="411" customWidth="1"/>
    <col min="2566" max="2566" width="15" style="411" customWidth="1"/>
    <col min="2567" max="2567" width="15.28515625" style="411" customWidth="1"/>
    <col min="2568" max="2568" width="19" style="411" customWidth="1"/>
    <col min="2569" max="2569" width="18" style="411" customWidth="1"/>
    <col min="2570" max="2570" width="17.140625" style="411" customWidth="1"/>
    <col min="2571" max="2571" width="23" style="411" customWidth="1"/>
    <col min="2572" max="2572" width="16.85546875" style="411" customWidth="1"/>
    <col min="2573" max="2816" width="9.140625" style="411"/>
    <col min="2817" max="2817" width="7.5703125" style="411" customWidth="1"/>
    <col min="2818" max="2818" width="2.5703125" style="411" customWidth="1"/>
    <col min="2819" max="2819" width="10.28515625" style="411" customWidth="1"/>
    <col min="2820" max="2820" width="26.28515625" style="411" customWidth="1"/>
    <col min="2821" max="2821" width="15.7109375" style="411" customWidth="1"/>
    <col min="2822" max="2822" width="15" style="411" customWidth="1"/>
    <col min="2823" max="2823" width="15.28515625" style="411" customWidth="1"/>
    <col min="2824" max="2824" width="19" style="411" customWidth="1"/>
    <col min="2825" max="2825" width="18" style="411" customWidth="1"/>
    <col min="2826" max="2826" width="17.140625" style="411" customWidth="1"/>
    <col min="2827" max="2827" width="23" style="411" customWidth="1"/>
    <col min="2828" max="2828" width="16.85546875" style="411" customWidth="1"/>
    <col min="2829" max="3072" width="9.140625" style="411"/>
    <col min="3073" max="3073" width="7.5703125" style="411" customWidth="1"/>
    <col min="3074" max="3074" width="2.5703125" style="411" customWidth="1"/>
    <col min="3075" max="3075" width="10.28515625" style="411" customWidth="1"/>
    <col min="3076" max="3076" width="26.28515625" style="411" customWidth="1"/>
    <col min="3077" max="3077" width="15.7109375" style="411" customWidth="1"/>
    <col min="3078" max="3078" width="15" style="411" customWidth="1"/>
    <col min="3079" max="3079" width="15.28515625" style="411" customWidth="1"/>
    <col min="3080" max="3080" width="19" style="411" customWidth="1"/>
    <col min="3081" max="3081" width="18" style="411" customWidth="1"/>
    <col min="3082" max="3082" width="17.140625" style="411" customWidth="1"/>
    <col min="3083" max="3083" width="23" style="411" customWidth="1"/>
    <col min="3084" max="3084" width="16.85546875" style="411" customWidth="1"/>
    <col min="3085" max="3328" width="9.140625" style="411"/>
    <col min="3329" max="3329" width="7.5703125" style="411" customWidth="1"/>
    <col min="3330" max="3330" width="2.5703125" style="411" customWidth="1"/>
    <col min="3331" max="3331" width="10.28515625" style="411" customWidth="1"/>
    <col min="3332" max="3332" width="26.28515625" style="411" customWidth="1"/>
    <col min="3333" max="3333" width="15.7109375" style="411" customWidth="1"/>
    <col min="3334" max="3334" width="15" style="411" customWidth="1"/>
    <col min="3335" max="3335" width="15.28515625" style="411" customWidth="1"/>
    <col min="3336" max="3336" width="19" style="411" customWidth="1"/>
    <col min="3337" max="3337" width="18" style="411" customWidth="1"/>
    <col min="3338" max="3338" width="17.140625" style="411" customWidth="1"/>
    <col min="3339" max="3339" width="23" style="411" customWidth="1"/>
    <col min="3340" max="3340" width="16.85546875" style="411" customWidth="1"/>
    <col min="3341" max="3584" width="9.140625" style="411"/>
    <col min="3585" max="3585" width="7.5703125" style="411" customWidth="1"/>
    <col min="3586" max="3586" width="2.5703125" style="411" customWidth="1"/>
    <col min="3587" max="3587" width="10.28515625" style="411" customWidth="1"/>
    <col min="3588" max="3588" width="26.28515625" style="411" customWidth="1"/>
    <col min="3589" max="3589" width="15.7109375" style="411" customWidth="1"/>
    <col min="3590" max="3590" width="15" style="411" customWidth="1"/>
    <col min="3591" max="3591" width="15.28515625" style="411" customWidth="1"/>
    <col min="3592" max="3592" width="19" style="411" customWidth="1"/>
    <col min="3593" max="3593" width="18" style="411" customWidth="1"/>
    <col min="3594" max="3594" width="17.140625" style="411" customWidth="1"/>
    <col min="3595" max="3595" width="23" style="411" customWidth="1"/>
    <col min="3596" max="3596" width="16.85546875" style="411" customWidth="1"/>
    <col min="3597" max="3840" width="9.140625" style="411"/>
    <col min="3841" max="3841" width="7.5703125" style="411" customWidth="1"/>
    <col min="3842" max="3842" width="2.5703125" style="411" customWidth="1"/>
    <col min="3843" max="3843" width="10.28515625" style="411" customWidth="1"/>
    <col min="3844" max="3844" width="26.28515625" style="411" customWidth="1"/>
    <col min="3845" max="3845" width="15.7109375" style="411" customWidth="1"/>
    <col min="3846" max="3846" width="15" style="411" customWidth="1"/>
    <col min="3847" max="3847" width="15.28515625" style="411" customWidth="1"/>
    <col min="3848" max="3848" width="19" style="411" customWidth="1"/>
    <col min="3849" max="3849" width="18" style="411" customWidth="1"/>
    <col min="3850" max="3850" width="17.140625" style="411" customWidth="1"/>
    <col min="3851" max="3851" width="23" style="411" customWidth="1"/>
    <col min="3852" max="3852" width="16.85546875" style="411" customWidth="1"/>
    <col min="3853" max="4096" width="9.140625" style="411"/>
    <col min="4097" max="4097" width="7.5703125" style="411" customWidth="1"/>
    <col min="4098" max="4098" width="2.5703125" style="411" customWidth="1"/>
    <col min="4099" max="4099" width="10.28515625" style="411" customWidth="1"/>
    <col min="4100" max="4100" width="26.28515625" style="411" customWidth="1"/>
    <col min="4101" max="4101" width="15.7109375" style="411" customWidth="1"/>
    <col min="4102" max="4102" width="15" style="411" customWidth="1"/>
    <col min="4103" max="4103" width="15.28515625" style="411" customWidth="1"/>
    <col min="4104" max="4104" width="19" style="411" customWidth="1"/>
    <col min="4105" max="4105" width="18" style="411" customWidth="1"/>
    <col min="4106" max="4106" width="17.140625" style="411" customWidth="1"/>
    <col min="4107" max="4107" width="23" style="411" customWidth="1"/>
    <col min="4108" max="4108" width="16.85546875" style="411" customWidth="1"/>
    <col min="4109" max="4352" width="9.140625" style="411"/>
    <col min="4353" max="4353" width="7.5703125" style="411" customWidth="1"/>
    <col min="4354" max="4354" width="2.5703125" style="411" customWidth="1"/>
    <col min="4355" max="4355" width="10.28515625" style="411" customWidth="1"/>
    <col min="4356" max="4356" width="26.28515625" style="411" customWidth="1"/>
    <col min="4357" max="4357" width="15.7109375" style="411" customWidth="1"/>
    <col min="4358" max="4358" width="15" style="411" customWidth="1"/>
    <col min="4359" max="4359" width="15.28515625" style="411" customWidth="1"/>
    <col min="4360" max="4360" width="19" style="411" customWidth="1"/>
    <col min="4361" max="4361" width="18" style="411" customWidth="1"/>
    <col min="4362" max="4362" width="17.140625" style="411" customWidth="1"/>
    <col min="4363" max="4363" width="23" style="411" customWidth="1"/>
    <col min="4364" max="4364" width="16.85546875" style="411" customWidth="1"/>
    <col min="4365" max="4608" width="9.140625" style="411"/>
    <col min="4609" max="4609" width="7.5703125" style="411" customWidth="1"/>
    <col min="4610" max="4610" width="2.5703125" style="411" customWidth="1"/>
    <col min="4611" max="4611" width="10.28515625" style="411" customWidth="1"/>
    <col min="4612" max="4612" width="26.28515625" style="411" customWidth="1"/>
    <col min="4613" max="4613" width="15.7109375" style="411" customWidth="1"/>
    <col min="4614" max="4614" width="15" style="411" customWidth="1"/>
    <col min="4615" max="4615" width="15.28515625" style="411" customWidth="1"/>
    <col min="4616" max="4616" width="19" style="411" customWidth="1"/>
    <col min="4617" max="4617" width="18" style="411" customWidth="1"/>
    <col min="4618" max="4618" width="17.140625" style="411" customWidth="1"/>
    <col min="4619" max="4619" width="23" style="411" customWidth="1"/>
    <col min="4620" max="4620" width="16.85546875" style="411" customWidth="1"/>
    <col min="4621" max="4864" width="9.140625" style="411"/>
    <col min="4865" max="4865" width="7.5703125" style="411" customWidth="1"/>
    <col min="4866" max="4866" width="2.5703125" style="411" customWidth="1"/>
    <col min="4867" max="4867" width="10.28515625" style="411" customWidth="1"/>
    <col min="4868" max="4868" width="26.28515625" style="411" customWidth="1"/>
    <col min="4869" max="4869" width="15.7109375" style="411" customWidth="1"/>
    <col min="4870" max="4870" width="15" style="411" customWidth="1"/>
    <col min="4871" max="4871" width="15.28515625" style="411" customWidth="1"/>
    <col min="4872" max="4872" width="19" style="411" customWidth="1"/>
    <col min="4873" max="4873" width="18" style="411" customWidth="1"/>
    <col min="4874" max="4874" width="17.140625" style="411" customWidth="1"/>
    <col min="4875" max="4875" width="23" style="411" customWidth="1"/>
    <col min="4876" max="4876" width="16.85546875" style="411" customWidth="1"/>
    <col min="4877" max="5120" width="9.140625" style="411"/>
    <col min="5121" max="5121" width="7.5703125" style="411" customWidth="1"/>
    <col min="5122" max="5122" width="2.5703125" style="411" customWidth="1"/>
    <col min="5123" max="5123" width="10.28515625" style="411" customWidth="1"/>
    <col min="5124" max="5124" width="26.28515625" style="411" customWidth="1"/>
    <col min="5125" max="5125" width="15.7109375" style="411" customWidth="1"/>
    <col min="5126" max="5126" width="15" style="411" customWidth="1"/>
    <col min="5127" max="5127" width="15.28515625" style="411" customWidth="1"/>
    <col min="5128" max="5128" width="19" style="411" customWidth="1"/>
    <col min="5129" max="5129" width="18" style="411" customWidth="1"/>
    <col min="5130" max="5130" width="17.140625" style="411" customWidth="1"/>
    <col min="5131" max="5131" width="23" style="411" customWidth="1"/>
    <col min="5132" max="5132" width="16.85546875" style="411" customWidth="1"/>
    <col min="5133" max="5376" width="9.140625" style="411"/>
    <col min="5377" max="5377" width="7.5703125" style="411" customWidth="1"/>
    <col min="5378" max="5378" width="2.5703125" style="411" customWidth="1"/>
    <col min="5379" max="5379" width="10.28515625" style="411" customWidth="1"/>
    <col min="5380" max="5380" width="26.28515625" style="411" customWidth="1"/>
    <col min="5381" max="5381" width="15.7109375" style="411" customWidth="1"/>
    <col min="5382" max="5382" width="15" style="411" customWidth="1"/>
    <col min="5383" max="5383" width="15.28515625" style="411" customWidth="1"/>
    <col min="5384" max="5384" width="19" style="411" customWidth="1"/>
    <col min="5385" max="5385" width="18" style="411" customWidth="1"/>
    <col min="5386" max="5386" width="17.140625" style="411" customWidth="1"/>
    <col min="5387" max="5387" width="23" style="411" customWidth="1"/>
    <col min="5388" max="5388" width="16.85546875" style="411" customWidth="1"/>
    <col min="5389" max="5632" width="9.140625" style="411"/>
    <col min="5633" max="5633" width="7.5703125" style="411" customWidth="1"/>
    <col min="5634" max="5634" width="2.5703125" style="411" customWidth="1"/>
    <col min="5635" max="5635" width="10.28515625" style="411" customWidth="1"/>
    <col min="5636" max="5636" width="26.28515625" style="411" customWidth="1"/>
    <col min="5637" max="5637" width="15.7109375" style="411" customWidth="1"/>
    <col min="5638" max="5638" width="15" style="411" customWidth="1"/>
    <col min="5639" max="5639" width="15.28515625" style="411" customWidth="1"/>
    <col min="5640" max="5640" width="19" style="411" customWidth="1"/>
    <col min="5641" max="5641" width="18" style="411" customWidth="1"/>
    <col min="5642" max="5642" width="17.140625" style="411" customWidth="1"/>
    <col min="5643" max="5643" width="23" style="411" customWidth="1"/>
    <col min="5644" max="5644" width="16.85546875" style="411" customWidth="1"/>
    <col min="5645" max="5888" width="9.140625" style="411"/>
    <col min="5889" max="5889" width="7.5703125" style="411" customWidth="1"/>
    <col min="5890" max="5890" width="2.5703125" style="411" customWidth="1"/>
    <col min="5891" max="5891" width="10.28515625" style="411" customWidth="1"/>
    <col min="5892" max="5892" width="26.28515625" style="411" customWidth="1"/>
    <col min="5893" max="5893" width="15.7109375" style="411" customWidth="1"/>
    <col min="5894" max="5894" width="15" style="411" customWidth="1"/>
    <col min="5895" max="5895" width="15.28515625" style="411" customWidth="1"/>
    <col min="5896" max="5896" width="19" style="411" customWidth="1"/>
    <col min="5897" max="5897" width="18" style="411" customWidth="1"/>
    <col min="5898" max="5898" width="17.140625" style="411" customWidth="1"/>
    <col min="5899" max="5899" width="23" style="411" customWidth="1"/>
    <col min="5900" max="5900" width="16.85546875" style="411" customWidth="1"/>
    <col min="5901" max="6144" width="9.140625" style="411"/>
    <col min="6145" max="6145" width="7.5703125" style="411" customWidth="1"/>
    <col min="6146" max="6146" width="2.5703125" style="411" customWidth="1"/>
    <col min="6147" max="6147" width="10.28515625" style="411" customWidth="1"/>
    <col min="6148" max="6148" width="26.28515625" style="411" customWidth="1"/>
    <col min="6149" max="6149" width="15.7109375" style="411" customWidth="1"/>
    <col min="6150" max="6150" width="15" style="411" customWidth="1"/>
    <col min="6151" max="6151" width="15.28515625" style="411" customWidth="1"/>
    <col min="6152" max="6152" width="19" style="411" customWidth="1"/>
    <col min="6153" max="6153" width="18" style="411" customWidth="1"/>
    <col min="6154" max="6154" width="17.140625" style="411" customWidth="1"/>
    <col min="6155" max="6155" width="23" style="411" customWidth="1"/>
    <col min="6156" max="6156" width="16.85546875" style="411" customWidth="1"/>
    <col min="6157" max="6400" width="9.140625" style="411"/>
    <col min="6401" max="6401" width="7.5703125" style="411" customWidth="1"/>
    <col min="6402" max="6402" width="2.5703125" style="411" customWidth="1"/>
    <col min="6403" max="6403" width="10.28515625" style="411" customWidth="1"/>
    <col min="6404" max="6404" width="26.28515625" style="411" customWidth="1"/>
    <col min="6405" max="6405" width="15.7109375" style="411" customWidth="1"/>
    <col min="6406" max="6406" width="15" style="411" customWidth="1"/>
    <col min="6407" max="6407" width="15.28515625" style="411" customWidth="1"/>
    <col min="6408" max="6408" width="19" style="411" customWidth="1"/>
    <col min="6409" max="6409" width="18" style="411" customWidth="1"/>
    <col min="6410" max="6410" width="17.140625" style="411" customWidth="1"/>
    <col min="6411" max="6411" width="23" style="411" customWidth="1"/>
    <col min="6412" max="6412" width="16.85546875" style="411" customWidth="1"/>
    <col min="6413" max="6656" width="9.140625" style="411"/>
    <col min="6657" max="6657" width="7.5703125" style="411" customWidth="1"/>
    <col min="6658" max="6658" width="2.5703125" style="411" customWidth="1"/>
    <col min="6659" max="6659" width="10.28515625" style="411" customWidth="1"/>
    <col min="6660" max="6660" width="26.28515625" style="411" customWidth="1"/>
    <col min="6661" max="6661" width="15.7109375" style="411" customWidth="1"/>
    <col min="6662" max="6662" width="15" style="411" customWidth="1"/>
    <col min="6663" max="6663" width="15.28515625" style="411" customWidth="1"/>
    <col min="6664" max="6664" width="19" style="411" customWidth="1"/>
    <col min="6665" max="6665" width="18" style="411" customWidth="1"/>
    <col min="6666" max="6666" width="17.140625" style="411" customWidth="1"/>
    <col min="6667" max="6667" width="23" style="411" customWidth="1"/>
    <col min="6668" max="6668" width="16.85546875" style="411" customWidth="1"/>
    <col min="6669" max="6912" width="9.140625" style="411"/>
    <col min="6913" max="6913" width="7.5703125" style="411" customWidth="1"/>
    <col min="6914" max="6914" width="2.5703125" style="411" customWidth="1"/>
    <col min="6915" max="6915" width="10.28515625" style="411" customWidth="1"/>
    <col min="6916" max="6916" width="26.28515625" style="411" customWidth="1"/>
    <col min="6917" max="6917" width="15.7109375" style="411" customWidth="1"/>
    <col min="6918" max="6918" width="15" style="411" customWidth="1"/>
    <col min="6919" max="6919" width="15.28515625" style="411" customWidth="1"/>
    <col min="6920" max="6920" width="19" style="411" customWidth="1"/>
    <col min="6921" max="6921" width="18" style="411" customWidth="1"/>
    <col min="6922" max="6922" width="17.140625" style="411" customWidth="1"/>
    <col min="6923" max="6923" width="23" style="411" customWidth="1"/>
    <col min="6924" max="6924" width="16.85546875" style="411" customWidth="1"/>
    <col min="6925" max="7168" width="9.140625" style="411"/>
    <col min="7169" max="7169" width="7.5703125" style="411" customWidth="1"/>
    <col min="7170" max="7170" width="2.5703125" style="411" customWidth="1"/>
    <col min="7171" max="7171" width="10.28515625" style="411" customWidth="1"/>
    <col min="7172" max="7172" width="26.28515625" style="411" customWidth="1"/>
    <col min="7173" max="7173" width="15.7109375" style="411" customWidth="1"/>
    <col min="7174" max="7174" width="15" style="411" customWidth="1"/>
    <col min="7175" max="7175" width="15.28515625" style="411" customWidth="1"/>
    <col min="7176" max="7176" width="19" style="411" customWidth="1"/>
    <col min="7177" max="7177" width="18" style="411" customWidth="1"/>
    <col min="7178" max="7178" width="17.140625" style="411" customWidth="1"/>
    <col min="7179" max="7179" width="23" style="411" customWidth="1"/>
    <col min="7180" max="7180" width="16.85546875" style="411" customWidth="1"/>
    <col min="7181" max="7424" width="9.140625" style="411"/>
    <col min="7425" max="7425" width="7.5703125" style="411" customWidth="1"/>
    <col min="7426" max="7426" width="2.5703125" style="411" customWidth="1"/>
    <col min="7427" max="7427" width="10.28515625" style="411" customWidth="1"/>
    <col min="7428" max="7428" width="26.28515625" style="411" customWidth="1"/>
    <col min="7429" max="7429" width="15.7109375" style="411" customWidth="1"/>
    <col min="7430" max="7430" width="15" style="411" customWidth="1"/>
    <col min="7431" max="7431" width="15.28515625" style="411" customWidth="1"/>
    <col min="7432" max="7432" width="19" style="411" customWidth="1"/>
    <col min="7433" max="7433" width="18" style="411" customWidth="1"/>
    <col min="7434" max="7434" width="17.140625" style="411" customWidth="1"/>
    <col min="7435" max="7435" width="23" style="411" customWidth="1"/>
    <col min="7436" max="7436" width="16.85546875" style="411" customWidth="1"/>
    <col min="7437" max="7680" width="9.140625" style="411"/>
    <col min="7681" max="7681" width="7.5703125" style="411" customWidth="1"/>
    <col min="7682" max="7682" width="2.5703125" style="411" customWidth="1"/>
    <col min="7683" max="7683" width="10.28515625" style="411" customWidth="1"/>
    <col min="7684" max="7684" width="26.28515625" style="411" customWidth="1"/>
    <col min="7685" max="7685" width="15.7109375" style="411" customWidth="1"/>
    <col min="7686" max="7686" width="15" style="411" customWidth="1"/>
    <col min="7687" max="7687" width="15.28515625" style="411" customWidth="1"/>
    <col min="7688" max="7688" width="19" style="411" customWidth="1"/>
    <col min="7689" max="7689" width="18" style="411" customWidth="1"/>
    <col min="7690" max="7690" width="17.140625" style="411" customWidth="1"/>
    <col min="7691" max="7691" width="23" style="411" customWidth="1"/>
    <col min="7692" max="7692" width="16.85546875" style="411" customWidth="1"/>
    <col min="7693" max="7936" width="9.140625" style="411"/>
    <col min="7937" max="7937" width="7.5703125" style="411" customWidth="1"/>
    <col min="7938" max="7938" width="2.5703125" style="411" customWidth="1"/>
    <col min="7939" max="7939" width="10.28515625" style="411" customWidth="1"/>
    <col min="7940" max="7940" width="26.28515625" style="411" customWidth="1"/>
    <col min="7941" max="7941" width="15.7109375" style="411" customWidth="1"/>
    <col min="7942" max="7942" width="15" style="411" customWidth="1"/>
    <col min="7943" max="7943" width="15.28515625" style="411" customWidth="1"/>
    <col min="7944" max="7944" width="19" style="411" customWidth="1"/>
    <col min="7945" max="7945" width="18" style="411" customWidth="1"/>
    <col min="7946" max="7946" width="17.140625" style="411" customWidth="1"/>
    <col min="7947" max="7947" width="23" style="411" customWidth="1"/>
    <col min="7948" max="7948" width="16.85546875" style="411" customWidth="1"/>
    <col min="7949" max="8192" width="9.140625" style="411"/>
    <col min="8193" max="8193" width="7.5703125" style="411" customWidth="1"/>
    <col min="8194" max="8194" width="2.5703125" style="411" customWidth="1"/>
    <col min="8195" max="8195" width="10.28515625" style="411" customWidth="1"/>
    <col min="8196" max="8196" width="26.28515625" style="411" customWidth="1"/>
    <col min="8197" max="8197" width="15.7109375" style="411" customWidth="1"/>
    <col min="8198" max="8198" width="15" style="411" customWidth="1"/>
    <col min="8199" max="8199" width="15.28515625" style="411" customWidth="1"/>
    <col min="8200" max="8200" width="19" style="411" customWidth="1"/>
    <col min="8201" max="8201" width="18" style="411" customWidth="1"/>
    <col min="8202" max="8202" width="17.140625" style="411" customWidth="1"/>
    <col min="8203" max="8203" width="23" style="411" customWidth="1"/>
    <col min="8204" max="8204" width="16.85546875" style="411" customWidth="1"/>
    <col min="8205" max="8448" width="9.140625" style="411"/>
    <col min="8449" max="8449" width="7.5703125" style="411" customWidth="1"/>
    <col min="8450" max="8450" width="2.5703125" style="411" customWidth="1"/>
    <col min="8451" max="8451" width="10.28515625" style="411" customWidth="1"/>
    <col min="8452" max="8452" width="26.28515625" style="411" customWidth="1"/>
    <col min="8453" max="8453" width="15.7109375" style="411" customWidth="1"/>
    <col min="8454" max="8454" width="15" style="411" customWidth="1"/>
    <col min="8455" max="8455" width="15.28515625" style="411" customWidth="1"/>
    <col min="8456" max="8456" width="19" style="411" customWidth="1"/>
    <col min="8457" max="8457" width="18" style="411" customWidth="1"/>
    <col min="8458" max="8458" width="17.140625" style="411" customWidth="1"/>
    <col min="8459" max="8459" width="23" style="411" customWidth="1"/>
    <col min="8460" max="8460" width="16.85546875" style="411" customWidth="1"/>
    <col min="8461" max="8704" width="9.140625" style="411"/>
    <col min="8705" max="8705" width="7.5703125" style="411" customWidth="1"/>
    <col min="8706" max="8706" width="2.5703125" style="411" customWidth="1"/>
    <col min="8707" max="8707" width="10.28515625" style="411" customWidth="1"/>
    <col min="8708" max="8708" width="26.28515625" style="411" customWidth="1"/>
    <col min="8709" max="8709" width="15.7109375" style="411" customWidth="1"/>
    <col min="8710" max="8710" width="15" style="411" customWidth="1"/>
    <col min="8711" max="8711" width="15.28515625" style="411" customWidth="1"/>
    <col min="8712" max="8712" width="19" style="411" customWidth="1"/>
    <col min="8713" max="8713" width="18" style="411" customWidth="1"/>
    <col min="8714" max="8714" width="17.140625" style="411" customWidth="1"/>
    <col min="8715" max="8715" width="23" style="411" customWidth="1"/>
    <col min="8716" max="8716" width="16.85546875" style="411" customWidth="1"/>
    <col min="8717" max="8960" width="9.140625" style="411"/>
    <col min="8961" max="8961" width="7.5703125" style="411" customWidth="1"/>
    <col min="8962" max="8962" width="2.5703125" style="411" customWidth="1"/>
    <col min="8963" max="8963" width="10.28515625" style="411" customWidth="1"/>
    <col min="8964" max="8964" width="26.28515625" style="411" customWidth="1"/>
    <col min="8965" max="8965" width="15.7109375" style="411" customWidth="1"/>
    <col min="8966" max="8966" width="15" style="411" customWidth="1"/>
    <col min="8967" max="8967" width="15.28515625" style="411" customWidth="1"/>
    <col min="8968" max="8968" width="19" style="411" customWidth="1"/>
    <col min="8969" max="8969" width="18" style="411" customWidth="1"/>
    <col min="8970" max="8970" width="17.140625" style="411" customWidth="1"/>
    <col min="8971" max="8971" width="23" style="411" customWidth="1"/>
    <col min="8972" max="8972" width="16.85546875" style="411" customWidth="1"/>
    <col min="8973" max="9216" width="9.140625" style="411"/>
    <col min="9217" max="9217" width="7.5703125" style="411" customWidth="1"/>
    <col min="9218" max="9218" width="2.5703125" style="411" customWidth="1"/>
    <col min="9219" max="9219" width="10.28515625" style="411" customWidth="1"/>
    <col min="9220" max="9220" width="26.28515625" style="411" customWidth="1"/>
    <col min="9221" max="9221" width="15.7109375" style="411" customWidth="1"/>
    <col min="9222" max="9222" width="15" style="411" customWidth="1"/>
    <col min="9223" max="9223" width="15.28515625" style="411" customWidth="1"/>
    <col min="9224" max="9224" width="19" style="411" customWidth="1"/>
    <col min="9225" max="9225" width="18" style="411" customWidth="1"/>
    <col min="9226" max="9226" width="17.140625" style="411" customWidth="1"/>
    <col min="9227" max="9227" width="23" style="411" customWidth="1"/>
    <col min="9228" max="9228" width="16.85546875" style="411" customWidth="1"/>
    <col min="9229" max="9472" width="9.140625" style="411"/>
    <col min="9473" max="9473" width="7.5703125" style="411" customWidth="1"/>
    <col min="9474" max="9474" width="2.5703125" style="411" customWidth="1"/>
    <col min="9475" max="9475" width="10.28515625" style="411" customWidth="1"/>
    <col min="9476" max="9476" width="26.28515625" style="411" customWidth="1"/>
    <col min="9477" max="9477" width="15.7109375" style="411" customWidth="1"/>
    <col min="9478" max="9478" width="15" style="411" customWidth="1"/>
    <col min="9479" max="9479" width="15.28515625" style="411" customWidth="1"/>
    <col min="9480" max="9480" width="19" style="411" customWidth="1"/>
    <col min="9481" max="9481" width="18" style="411" customWidth="1"/>
    <col min="9482" max="9482" width="17.140625" style="411" customWidth="1"/>
    <col min="9483" max="9483" width="23" style="411" customWidth="1"/>
    <col min="9484" max="9484" width="16.85546875" style="411" customWidth="1"/>
    <col min="9485" max="9728" width="9.140625" style="411"/>
    <col min="9729" max="9729" width="7.5703125" style="411" customWidth="1"/>
    <col min="9730" max="9730" width="2.5703125" style="411" customWidth="1"/>
    <col min="9731" max="9731" width="10.28515625" style="411" customWidth="1"/>
    <col min="9732" max="9732" width="26.28515625" style="411" customWidth="1"/>
    <col min="9733" max="9733" width="15.7109375" style="411" customWidth="1"/>
    <col min="9734" max="9734" width="15" style="411" customWidth="1"/>
    <col min="9735" max="9735" width="15.28515625" style="411" customWidth="1"/>
    <col min="9736" max="9736" width="19" style="411" customWidth="1"/>
    <col min="9737" max="9737" width="18" style="411" customWidth="1"/>
    <col min="9738" max="9738" width="17.140625" style="411" customWidth="1"/>
    <col min="9739" max="9739" width="23" style="411" customWidth="1"/>
    <col min="9740" max="9740" width="16.85546875" style="411" customWidth="1"/>
    <col min="9741" max="9984" width="9.140625" style="411"/>
    <col min="9985" max="9985" width="7.5703125" style="411" customWidth="1"/>
    <col min="9986" max="9986" width="2.5703125" style="411" customWidth="1"/>
    <col min="9987" max="9987" width="10.28515625" style="411" customWidth="1"/>
    <col min="9988" max="9988" width="26.28515625" style="411" customWidth="1"/>
    <col min="9989" max="9989" width="15.7109375" style="411" customWidth="1"/>
    <col min="9990" max="9990" width="15" style="411" customWidth="1"/>
    <col min="9991" max="9991" width="15.28515625" style="411" customWidth="1"/>
    <col min="9992" max="9992" width="19" style="411" customWidth="1"/>
    <col min="9993" max="9993" width="18" style="411" customWidth="1"/>
    <col min="9994" max="9994" width="17.140625" style="411" customWidth="1"/>
    <col min="9995" max="9995" width="23" style="411" customWidth="1"/>
    <col min="9996" max="9996" width="16.85546875" style="411" customWidth="1"/>
    <col min="9997" max="10240" width="9.140625" style="411"/>
    <col min="10241" max="10241" width="7.5703125" style="411" customWidth="1"/>
    <col min="10242" max="10242" width="2.5703125" style="411" customWidth="1"/>
    <col min="10243" max="10243" width="10.28515625" style="411" customWidth="1"/>
    <col min="10244" max="10244" width="26.28515625" style="411" customWidth="1"/>
    <col min="10245" max="10245" width="15.7109375" style="411" customWidth="1"/>
    <col min="10246" max="10246" width="15" style="411" customWidth="1"/>
    <col min="10247" max="10247" width="15.28515625" style="411" customWidth="1"/>
    <col min="10248" max="10248" width="19" style="411" customWidth="1"/>
    <col min="10249" max="10249" width="18" style="411" customWidth="1"/>
    <col min="10250" max="10250" width="17.140625" style="411" customWidth="1"/>
    <col min="10251" max="10251" width="23" style="411" customWidth="1"/>
    <col min="10252" max="10252" width="16.85546875" style="411" customWidth="1"/>
    <col min="10253" max="10496" width="9.140625" style="411"/>
    <col min="10497" max="10497" width="7.5703125" style="411" customWidth="1"/>
    <col min="10498" max="10498" width="2.5703125" style="411" customWidth="1"/>
    <col min="10499" max="10499" width="10.28515625" style="411" customWidth="1"/>
    <col min="10500" max="10500" width="26.28515625" style="411" customWidth="1"/>
    <col min="10501" max="10501" width="15.7109375" style="411" customWidth="1"/>
    <col min="10502" max="10502" width="15" style="411" customWidth="1"/>
    <col min="10503" max="10503" width="15.28515625" style="411" customWidth="1"/>
    <col min="10504" max="10504" width="19" style="411" customWidth="1"/>
    <col min="10505" max="10505" width="18" style="411" customWidth="1"/>
    <col min="10506" max="10506" width="17.140625" style="411" customWidth="1"/>
    <col min="10507" max="10507" width="23" style="411" customWidth="1"/>
    <col min="10508" max="10508" width="16.85546875" style="411" customWidth="1"/>
    <col min="10509" max="10752" width="9.140625" style="411"/>
    <col min="10753" max="10753" width="7.5703125" style="411" customWidth="1"/>
    <col min="10754" max="10754" width="2.5703125" style="411" customWidth="1"/>
    <col min="10755" max="10755" width="10.28515625" style="411" customWidth="1"/>
    <col min="10756" max="10756" width="26.28515625" style="411" customWidth="1"/>
    <col min="10757" max="10757" width="15.7109375" style="411" customWidth="1"/>
    <col min="10758" max="10758" width="15" style="411" customWidth="1"/>
    <col min="10759" max="10759" width="15.28515625" style="411" customWidth="1"/>
    <col min="10760" max="10760" width="19" style="411" customWidth="1"/>
    <col min="10761" max="10761" width="18" style="411" customWidth="1"/>
    <col min="10762" max="10762" width="17.140625" style="411" customWidth="1"/>
    <col min="10763" max="10763" width="23" style="411" customWidth="1"/>
    <col min="10764" max="10764" width="16.85546875" style="411" customWidth="1"/>
    <col min="10765" max="11008" width="9.140625" style="411"/>
    <col min="11009" max="11009" width="7.5703125" style="411" customWidth="1"/>
    <col min="11010" max="11010" width="2.5703125" style="411" customWidth="1"/>
    <col min="11011" max="11011" width="10.28515625" style="411" customWidth="1"/>
    <col min="11012" max="11012" width="26.28515625" style="411" customWidth="1"/>
    <col min="11013" max="11013" width="15.7109375" style="411" customWidth="1"/>
    <col min="11014" max="11014" width="15" style="411" customWidth="1"/>
    <col min="11015" max="11015" width="15.28515625" style="411" customWidth="1"/>
    <col min="11016" max="11016" width="19" style="411" customWidth="1"/>
    <col min="11017" max="11017" width="18" style="411" customWidth="1"/>
    <col min="11018" max="11018" width="17.140625" style="411" customWidth="1"/>
    <col min="11019" max="11019" width="23" style="411" customWidth="1"/>
    <col min="11020" max="11020" width="16.85546875" style="411" customWidth="1"/>
    <col min="11021" max="11264" width="9.140625" style="411"/>
    <col min="11265" max="11265" width="7.5703125" style="411" customWidth="1"/>
    <col min="11266" max="11266" width="2.5703125" style="411" customWidth="1"/>
    <col min="11267" max="11267" width="10.28515625" style="411" customWidth="1"/>
    <col min="11268" max="11268" width="26.28515625" style="411" customWidth="1"/>
    <col min="11269" max="11269" width="15.7109375" style="411" customWidth="1"/>
    <col min="11270" max="11270" width="15" style="411" customWidth="1"/>
    <col min="11271" max="11271" width="15.28515625" style="411" customWidth="1"/>
    <col min="11272" max="11272" width="19" style="411" customWidth="1"/>
    <col min="11273" max="11273" width="18" style="411" customWidth="1"/>
    <col min="11274" max="11274" width="17.140625" style="411" customWidth="1"/>
    <col min="11275" max="11275" width="23" style="411" customWidth="1"/>
    <col min="11276" max="11276" width="16.85546875" style="411" customWidth="1"/>
    <col min="11277" max="11520" width="9.140625" style="411"/>
    <col min="11521" max="11521" width="7.5703125" style="411" customWidth="1"/>
    <col min="11522" max="11522" width="2.5703125" style="411" customWidth="1"/>
    <col min="11523" max="11523" width="10.28515625" style="411" customWidth="1"/>
    <col min="11524" max="11524" width="26.28515625" style="411" customWidth="1"/>
    <col min="11525" max="11525" width="15.7109375" style="411" customWidth="1"/>
    <col min="11526" max="11526" width="15" style="411" customWidth="1"/>
    <col min="11527" max="11527" width="15.28515625" style="411" customWidth="1"/>
    <col min="11528" max="11528" width="19" style="411" customWidth="1"/>
    <col min="11529" max="11529" width="18" style="411" customWidth="1"/>
    <col min="11530" max="11530" width="17.140625" style="411" customWidth="1"/>
    <col min="11531" max="11531" width="23" style="411" customWidth="1"/>
    <col min="11532" max="11532" width="16.85546875" style="411" customWidth="1"/>
    <col min="11533" max="11776" width="9.140625" style="411"/>
    <col min="11777" max="11777" width="7.5703125" style="411" customWidth="1"/>
    <col min="11778" max="11778" width="2.5703125" style="411" customWidth="1"/>
    <col min="11779" max="11779" width="10.28515625" style="411" customWidth="1"/>
    <col min="11780" max="11780" width="26.28515625" style="411" customWidth="1"/>
    <col min="11781" max="11781" width="15.7109375" style="411" customWidth="1"/>
    <col min="11782" max="11782" width="15" style="411" customWidth="1"/>
    <col min="11783" max="11783" width="15.28515625" style="411" customWidth="1"/>
    <col min="11784" max="11784" width="19" style="411" customWidth="1"/>
    <col min="11785" max="11785" width="18" style="411" customWidth="1"/>
    <col min="11786" max="11786" width="17.140625" style="411" customWidth="1"/>
    <col min="11787" max="11787" width="23" style="411" customWidth="1"/>
    <col min="11788" max="11788" width="16.85546875" style="411" customWidth="1"/>
    <col min="11789" max="12032" width="9.140625" style="411"/>
    <col min="12033" max="12033" width="7.5703125" style="411" customWidth="1"/>
    <col min="12034" max="12034" width="2.5703125" style="411" customWidth="1"/>
    <col min="12035" max="12035" width="10.28515625" style="411" customWidth="1"/>
    <col min="12036" max="12036" width="26.28515625" style="411" customWidth="1"/>
    <col min="12037" max="12037" width="15.7109375" style="411" customWidth="1"/>
    <col min="12038" max="12038" width="15" style="411" customWidth="1"/>
    <col min="12039" max="12039" width="15.28515625" style="411" customWidth="1"/>
    <col min="12040" max="12040" width="19" style="411" customWidth="1"/>
    <col min="12041" max="12041" width="18" style="411" customWidth="1"/>
    <col min="12042" max="12042" width="17.140625" style="411" customWidth="1"/>
    <col min="12043" max="12043" width="23" style="411" customWidth="1"/>
    <col min="12044" max="12044" width="16.85546875" style="411" customWidth="1"/>
    <col min="12045" max="12288" width="9.140625" style="411"/>
    <col min="12289" max="12289" width="7.5703125" style="411" customWidth="1"/>
    <col min="12290" max="12290" width="2.5703125" style="411" customWidth="1"/>
    <col min="12291" max="12291" width="10.28515625" style="411" customWidth="1"/>
    <col min="12292" max="12292" width="26.28515625" style="411" customWidth="1"/>
    <col min="12293" max="12293" width="15.7109375" style="411" customWidth="1"/>
    <col min="12294" max="12294" width="15" style="411" customWidth="1"/>
    <col min="12295" max="12295" width="15.28515625" style="411" customWidth="1"/>
    <col min="12296" max="12296" width="19" style="411" customWidth="1"/>
    <col min="12297" max="12297" width="18" style="411" customWidth="1"/>
    <col min="12298" max="12298" width="17.140625" style="411" customWidth="1"/>
    <col min="12299" max="12299" width="23" style="411" customWidth="1"/>
    <col min="12300" max="12300" width="16.85546875" style="411" customWidth="1"/>
    <col min="12301" max="12544" width="9.140625" style="411"/>
    <col min="12545" max="12545" width="7.5703125" style="411" customWidth="1"/>
    <col min="12546" max="12546" width="2.5703125" style="411" customWidth="1"/>
    <col min="12547" max="12547" width="10.28515625" style="411" customWidth="1"/>
    <col min="12548" max="12548" width="26.28515625" style="411" customWidth="1"/>
    <col min="12549" max="12549" width="15.7109375" style="411" customWidth="1"/>
    <col min="12550" max="12550" width="15" style="411" customWidth="1"/>
    <col min="12551" max="12551" width="15.28515625" style="411" customWidth="1"/>
    <col min="12552" max="12552" width="19" style="411" customWidth="1"/>
    <col min="12553" max="12553" width="18" style="411" customWidth="1"/>
    <col min="12554" max="12554" width="17.140625" style="411" customWidth="1"/>
    <col min="12555" max="12555" width="23" style="411" customWidth="1"/>
    <col min="12556" max="12556" width="16.85546875" style="411" customWidth="1"/>
    <col min="12557" max="12800" width="9.140625" style="411"/>
    <col min="12801" max="12801" width="7.5703125" style="411" customWidth="1"/>
    <col min="12802" max="12802" width="2.5703125" style="411" customWidth="1"/>
    <col min="12803" max="12803" width="10.28515625" style="411" customWidth="1"/>
    <col min="12804" max="12804" width="26.28515625" style="411" customWidth="1"/>
    <col min="12805" max="12805" width="15.7109375" style="411" customWidth="1"/>
    <col min="12806" max="12806" width="15" style="411" customWidth="1"/>
    <col min="12807" max="12807" width="15.28515625" style="411" customWidth="1"/>
    <col min="12808" max="12808" width="19" style="411" customWidth="1"/>
    <col min="12809" max="12809" width="18" style="411" customWidth="1"/>
    <col min="12810" max="12810" width="17.140625" style="411" customWidth="1"/>
    <col min="12811" max="12811" width="23" style="411" customWidth="1"/>
    <col min="12812" max="12812" width="16.85546875" style="411" customWidth="1"/>
    <col min="12813" max="13056" width="9.140625" style="411"/>
    <col min="13057" max="13057" width="7.5703125" style="411" customWidth="1"/>
    <col min="13058" max="13058" width="2.5703125" style="411" customWidth="1"/>
    <col min="13059" max="13059" width="10.28515625" style="411" customWidth="1"/>
    <col min="13060" max="13060" width="26.28515625" style="411" customWidth="1"/>
    <col min="13061" max="13061" width="15.7109375" style="411" customWidth="1"/>
    <col min="13062" max="13062" width="15" style="411" customWidth="1"/>
    <col min="13063" max="13063" width="15.28515625" style="411" customWidth="1"/>
    <col min="13064" max="13064" width="19" style="411" customWidth="1"/>
    <col min="13065" max="13065" width="18" style="411" customWidth="1"/>
    <col min="13066" max="13066" width="17.140625" style="411" customWidth="1"/>
    <col min="13067" max="13067" width="23" style="411" customWidth="1"/>
    <col min="13068" max="13068" width="16.85546875" style="411" customWidth="1"/>
    <col min="13069" max="13312" width="9.140625" style="411"/>
    <col min="13313" max="13313" width="7.5703125" style="411" customWidth="1"/>
    <col min="13314" max="13314" width="2.5703125" style="411" customWidth="1"/>
    <col min="13315" max="13315" width="10.28515625" style="411" customWidth="1"/>
    <col min="13316" max="13316" width="26.28515625" style="411" customWidth="1"/>
    <col min="13317" max="13317" width="15.7109375" style="411" customWidth="1"/>
    <col min="13318" max="13318" width="15" style="411" customWidth="1"/>
    <col min="13319" max="13319" width="15.28515625" style="411" customWidth="1"/>
    <col min="13320" max="13320" width="19" style="411" customWidth="1"/>
    <col min="13321" max="13321" width="18" style="411" customWidth="1"/>
    <col min="13322" max="13322" width="17.140625" style="411" customWidth="1"/>
    <col min="13323" max="13323" width="23" style="411" customWidth="1"/>
    <col min="13324" max="13324" width="16.85546875" style="411" customWidth="1"/>
    <col min="13325" max="13568" width="9.140625" style="411"/>
    <col min="13569" max="13569" width="7.5703125" style="411" customWidth="1"/>
    <col min="13570" max="13570" width="2.5703125" style="411" customWidth="1"/>
    <col min="13571" max="13571" width="10.28515625" style="411" customWidth="1"/>
    <col min="13572" max="13572" width="26.28515625" style="411" customWidth="1"/>
    <col min="13573" max="13573" width="15.7109375" style="411" customWidth="1"/>
    <col min="13574" max="13574" width="15" style="411" customWidth="1"/>
    <col min="13575" max="13575" width="15.28515625" style="411" customWidth="1"/>
    <col min="13576" max="13576" width="19" style="411" customWidth="1"/>
    <col min="13577" max="13577" width="18" style="411" customWidth="1"/>
    <col min="13578" max="13578" width="17.140625" style="411" customWidth="1"/>
    <col min="13579" max="13579" width="23" style="411" customWidth="1"/>
    <col min="13580" max="13580" width="16.85546875" style="411" customWidth="1"/>
    <col min="13581" max="13824" width="9.140625" style="411"/>
    <col min="13825" max="13825" width="7.5703125" style="411" customWidth="1"/>
    <col min="13826" max="13826" width="2.5703125" style="411" customWidth="1"/>
    <col min="13827" max="13827" width="10.28515625" style="411" customWidth="1"/>
    <col min="13828" max="13828" width="26.28515625" style="411" customWidth="1"/>
    <col min="13829" max="13829" width="15.7109375" style="411" customWidth="1"/>
    <col min="13830" max="13830" width="15" style="411" customWidth="1"/>
    <col min="13831" max="13831" width="15.28515625" style="411" customWidth="1"/>
    <col min="13832" max="13832" width="19" style="411" customWidth="1"/>
    <col min="13833" max="13833" width="18" style="411" customWidth="1"/>
    <col min="13834" max="13834" width="17.140625" style="411" customWidth="1"/>
    <col min="13835" max="13835" width="23" style="411" customWidth="1"/>
    <col min="13836" max="13836" width="16.85546875" style="411" customWidth="1"/>
    <col min="13837" max="14080" width="9.140625" style="411"/>
    <col min="14081" max="14081" width="7.5703125" style="411" customWidth="1"/>
    <col min="14082" max="14082" width="2.5703125" style="411" customWidth="1"/>
    <col min="14083" max="14083" width="10.28515625" style="411" customWidth="1"/>
    <col min="14084" max="14084" width="26.28515625" style="411" customWidth="1"/>
    <col min="14085" max="14085" width="15.7109375" style="411" customWidth="1"/>
    <col min="14086" max="14086" width="15" style="411" customWidth="1"/>
    <col min="14087" max="14087" width="15.28515625" style="411" customWidth="1"/>
    <col min="14088" max="14088" width="19" style="411" customWidth="1"/>
    <col min="14089" max="14089" width="18" style="411" customWidth="1"/>
    <col min="14090" max="14090" width="17.140625" style="411" customWidth="1"/>
    <col min="14091" max="14091" width="23" style="411" customWidth="1"/>
    <col min="14092" max="14092" width="16.85546875" style="411" customWidth="1"/>
    <col min="14093" max="14336" width="9.140625" style="411"/>
    <col min="14337" max="14337" width="7.5703125" style="411" customWidth="1"/>
    <col min="14338" max="14338" width="2.5703125" style="411" customWidth="1"/>
    <col min="14339" max="14339" width="10.28515625" style="411" customWidth="1"/>
    <col min="14340" max="14340" width="26.28515625" style="411" customWidth="1"/>
    <col min="14341" max="14341" width="15.7109375" style="411" customWidth="1"/>
    <col min="14342" max="14342" width="15" style="411" customWidth="1"/>
    <col min="14343" max="14343" width="15.28515625" style="411" customWidth="1"/>
    <col min="14344" max="14344" width="19" style="411" customWidth="1"/>
    <col min="14345" max="14345" width="18" style="411" customWidth="1"/>
    <col min="14346" max="14346" width="17.140625" style="411" customWidth="1"/>
    <col min="14347" max="14347" width="23" style="411" customWidth="1"/>
    <col min="14348" max="14348" width="16.85546875" style="411" customWidth="1"/>
    <col min="14349" max="14592" width="9.140625" style="411"/>
    <col min="14593" max="14593" width="7.5703125" style="411" customWidth="1"/>
    <col min="14594" max="14594" width="2.5703125" style="411" customWidth="1"/>
    <col min="14595" max="14595" width="10.28515625" style="411" customWidth="1"/>
    <col min="14596" max="14596" width="26.28515625" style="411" customWidth="1"/>
    <col min="14597" max="14597" width="15.7109375" style="411" customWidth="1"/>
    <col min="14598" max="14598" width="15" style="411" customWidth="1"/>
    <col min="14599" max="14599" width="15.28515625" style="411" customWidth="1"/>
    <col min="14600" max="14600" width="19" style="411" customWidth="1"/>
    <col min="14601" max="14601" width="18" style="411" customWidth="1"/>
    <col min="14602" max="14602" width="17.140625" style="411" customWidth="1"/>
    <col min="14603" max="14603" width="23" style="411" customWidth="1"/>
    <col min="14604" max="14604" width="16.85546875" style="411" customWidth="1"/>
    <col min="14605" max="14848" width="9.140625" style="411"/>
    <col min="14849" max="14849" width="7.5703125" style="411" customWidth="1"/>
    <col min="14850" max="14850" width="2.5703125" style="411" customWidth="1"/>
    <col min="14851" max="14851" width="10.28515625" style="411" customWidth="1"/>
    <col min="14852" max="14852" width="26.28515625" style="411" customWidth="1"/>
    <col min="14853" max="14853" width="15.7109375" style="411" customWidth="1"/>
    <col min="14854" max="14854" width="15" style="411" customWidth="1"/>
    <col min="14855" max="14855" width="15.28515625" style="411" customWidth="1"/>
    <col min="14856" max="14856" width="19" style="411" customWidth="1"/>
    <col min="14857" max="14857" width="18" style="411" customWidth="1"/>
    <col min="14858" max="14858" width="17.140625" style="411" customWidth="1"/>
    <col min="14859" max="14859" width="23" style="411" customWidth="1"/>
    <col min="14860" max="14860" width="16.85546875" style="411" customWidth="1"/>
    <col min="14861" max="15104" width="9.140625" style="411"/>
    <col min="15105" max="15105" width="7.5703125" style="411" customWidth="1"/>
    <col min="15106" max="15106" width="2.5703125" style="411" customWidth="1"/>
    <col min="15107" max="15107" width="10.28515625" style="411" customWidth="1"/>
    <col min="15108" max="15108" width="26.28515625" style="411" customWidth="1"/>
    <col min="15109" max="15109" width="15.7109375" style="411" customWidth="1"/>
    <col min="15110" max="15110" width="15" style="411" customWidth="1"/>
    <col min="15111" max="15111" width="15.28515625" style="411" customWidth="1"/>
    <col min="15112" max="15112" width="19" style="411" customWidth="1"/>
    <col min="15113" max="15113" width="18" style="411" customWidth="1"/>
    <col min="15114" max="15114" width="17.140625" style="411" customWidth="1"/>
    <col min="15115" max="15115" width="23" style="411" customWidth="1"/>
    <col min="15116" max="15116" width="16.85546875" style="411" customWidth="1"/>
    <col min="15117" max="15360" width="9.140625" style="411"/>
    <col min="15361" max="15361" width="7.5703125" style="411" customWidth="1"/>
    <col min="15362" max="15362" width="2.5703125" style="411" customWidth="1"/>
    <col min="15363" max="15363" width="10.28515625" style="411" customWidth="1"/>
    <col min="15364" max="15364" width="26.28515625" style="411" customWidth="1"/>
    <col min="15365" max="15365" width="15.7109375" style="411" customWidth="1"/>
    <col min="15366" max="15366" width="15" style="411" customWidth="1"/>
    <col min="15367" max="15367" width="15.28515625" style="411" customWidth="1"/>
    <col min="15368" max="15368" width="19" style="411" customWidth="1"/>
    <col min="15369" max="15369" width="18" style="411" customWidth="1"/>
    <col min="15370" max="15370" width="17.140625" style="411" customWidth="1"/>
    <col min="15371" max="15371" width="23" style="411" customWidth="1"/>
    <col min="15372" max="15372" width="16.85546875" style="411" customWidth="1"/>
    <col min="15373" max="15616" width="9.140625" style="411"/>
    <col min="15617" max="15617" width="7.5703125" style="411" customWidth="1"/>
    <col min="15618" max="15618" width="2.5703125" style="411" customWidth="1"/>
    <col min="15619" max="15619" width="10.28515625" style="411" customWidth="1"/>
    <col min="15620" max="15620" width="26.28515625" style="411" customWidth="1"/>
    <col min="15621" max="15621" width="15.7109375" style="411" customWidth="1"/>
    <col min="15622" max="15622" width="15" style="411" customWidth="1"/>
    <col min="15623" max="15623" width="15.28515625" style="411" customWidth="1"/>
    <col min="15624" max="15624" width="19" style="411" customWidth="1"/>
    <col min="15625" max="15625" width="18" style="411" customWidth="1"/>
    <col min="15626" max="15626" width="17.140625" style="411" customWidth="1"/>
    <col min="15627" max="15627" width="23" style="411" customWidth="1"/>
    <col min="15628" max="15628" width="16.85546875" style="411" customWidth="1"/>
    <col min="15629" max="15872" width="9.140625" style="411"/>
    <col min="15873" max="15873" width="7.5703125" style="411" customWidth="1"/>
    <col min="15874" max="15874" width="2.5703125" style="411" customWidth="1"/>
    <col min="15875" max="15875" width="10.28515625" style="411" customWidth="1"/>
    <col min="15876" max="15876" width="26.28515625" style="411" customWidth="1"/>
    <col min="15877" max="15877" width="15.7109375" style="411" customWidth="1"/>
    <col min="15878" max="15878" width="15" style="411" customWidth="1"/>
    <col min="15879" max="15879" width="15.28515625" style="411" customWidth="1"/>
    <col min="15880" max="15880" width="19" style="411" customWidth="1"/>
    <col min="15881" max="15881" width="18" style="411" customWidth="1"/>
    <col min="15882" max="15882" width="17.140625" style="411" customWidth="1"/>
    <col min="15883" max="15883" width="23" style="411" customWidth="1"/>
    <col min="15884" max="15884" width="16.85546875" style="411" customWidth="1"/>
    <col min="15885" max="16128" width="9.140625" style="411"/>
    <col min="16129" max="16129" width="7.5703125" style="411" customWidth="1"/>
    <col min="16130" max="16130" width="2.5703125" style="411" customWidth="1"/>
    <col min="16131" max="16131" width="10.28515625" style="411" customWidth="1"/>
    <col min="16132" max="16132" width="26.28515625" style="411" customWidth="1"/>
    <col min="16133" max="16133" width="15.7109375" style="411" customWidth="1"/>
    <col min="16134" max="16134" width="15" style="411" customWidth="1"/>
    <col min="16135" max="16135" width="15.28515625" style="411" customWidth="1"/>
    <col min="16136" max="16136" width="19" style="411" customWidth="1"/>
    <col min="16137" max="16137" width="18" style="411" customWidth="1"/>
    <col min="16138" max="16138" width="17.140625" style="411" customWidth="1"/>
    <col min="16139" max="16139" width="23" style="411" customWidth="1"/>
    <col min="16140" max="16140" width="16.85546875" style="411" customWidth="1"/>
    <col min="16141" max="16384" width="9.140625" style="411"/>
  </cols>
  <sheetData>
    <row r="1" spans="1:12" ht="15.75" x14ac:dyDescent="0.25">
      <c r="A1" s="409" t="s">
        <v>41</v>
      </c>
      <c r="B1" s="410"/>
      <c r="C1" s="410"/>
      <c r="D1" s="410"/>
      <c r="J1" s="412" t="s">
        <v>224</v>
      </c>
      <c r="K1" s="412"/>
    </row>
    <row r="2" spans="1:12" ht="15.75" x14ac:dyDescent="0.25">
      <c r="A2" s="725" t="s">
        <v>42</v>
      </c>
      <c r="B2" s="725"/>
      <c r="C2" s="725"/>
      <c r="D2" s="725"/>
      <c r="E2" s="726" t="str">
        <f>[1]Úvod.str!C3</f>
        <v>Mateřská škola Prostějov, Rumunská ul. 23, příspěvková organizace</v>
      </c>
      <c r="F2" s="726"/>
      <c r="G2" s="726"/>
      <c r="H2" s="726"/>
      <c r="I2" s="726"/>
      <c r="J2" s="726"/>
      <c r="K2" s="726"/>
      <c r="L2" s="413"/>
    </row>
    <row r="3" spans="1:12" ht="9.75" customHeight="1" x14ac:dyDescent="0.25">
      <c r="A3" s="414"/>
      <c r="B3" s="414"/>
      <c r="C3" s="414"/>
      <c r="D3" s="414"/>
      <c r="E3" s="728"/>
      <c r="F3" s="728"/>
      <c r="G3" s="728"/>
      <c r="H3" s="728"/>
      <c r="I3" s="728"/>
      <c r="J3" s="728"/>
      <c r="K3" s="728"/>
      <c r="L3" s="413"/>
    </row>
    <row r="4" spans="1:12" ht="15.75" x14ac:dyDescent="0.25">
      <c r="A4" s="413" t="s">
        <v>43</v>
      </c>
      <c r="E4" s="727" t="str">
        <f>[1]Úvod.str!C4</f>
        <v>Rumunská ul. 23, 796 01 Prostějov</v>
      </c>
      <c r="F4" s="727"/>
      <c r="G4" s="727"/>
      <c r="H4" s="727"/>
      <c r="I4" s="727"/>
      <c r="J4" s="415"/>
    </row>
    <row r="5" spans="1:12" ht="7.5" customHeight="1" x14ac:dyDescent="0.25">
      <c r="A5" s="413"/>
      <c r="E5" s="728"/>
      <c r="F5" s="728"/>
      <c r="G5" s="728"/>
      <c r="H5" s="728"/>
      <c r="I5" s="728"/>
      <c r="J5" s="728"/>
      <c r="K5" s="728"/>
    </row>
    <row r="6" spans="1:12" ht="15.75" x14ac:dyDescent="0.25">
      <c r="A6" s="413" t="s">
        <v>44</v>
      </c>
      <c r="E6" s="727">
        <f>[1]Úvod.str!C5</f>
        <v>70982821</v>
      </c>
      <c r="F6" s="727"/>
      <c r="G6" s="727"/>
      <c r="H6" s="416"/>
      <c r="I6" s="417"/>
      <c r="J6" s="415"/>
    </row>
    <row r="7" spans="1:12" ht="8.25" customHeight="1" x14ac:dyDescent="0.25">
      <c r="A7" s="413"/>
      <c r="E7" s="728"/>
      <c r="F7" s="728"/>
      <c r="G7" s="728"/>
      <c r="H7" s="728"/>
      <c r="I7" s="728"/>
      <c r="J7" s="728"/>
      <c r="K7" s="728"/>
    </row>
    <row r="8" spans="1:12" ht="29.25" customHeight="1" x14ac:dyDescent="0.25">
      <c r="A8" s="413"/>
      <c r="E8" s="418"/>
      <c r="F8" s="418"/>
      <c r="G8" s="418"/>
      <c r="H8" s="416"/>
      <c r="I8" s="418"/>
      <c r="J8" s="415"/>
    </row>
    <row r="9" spans="1:12" x14ac:dyDescent="0.2">
      <c r="H9" s="715" t="s">
        <v>45</v>
      </c>
      <c r="I9" s="715"/>
    </row>
    <row r="10" spans="1:12" ht="15" customHeight="1" x14ac:dyDescent="0.2">
      <c r="A10" s="415" t="s">
        <v>253</v>
      </c>
      <c r="E10" s="419" t="s">
        <v>46</v>
      </c>
      <c r="F10" s="419" t="s">
        <v>47</v>
      </c>
      <c r="G10" s="420" t="s">
        <v>23</v>
      </c>
      <c r="H10" s="421" t="s">
        <v>48</v>
      </c>
      <c r="I10" s="421"/>
      <c r="K10" s="716"/>
    </row>
    <row r="11" spans="1:12" ht="12.75" customHeight="1" x14ac:dyDescent="0.2">
      <c r="A11" s="422"/>
      <c r="B11" s="422"/>
      <c r="C11" s="422"/>
      <c r="D11" s="422"/>
      <c r="E11" s="419" t="s">
        <v>49</v>
      </c>
      <c r="F11" s="419" t="s">
        <v>49</v>
      </c>
      <c r="G11" s="420" t="s">
        <v>50</v>
      </c>
      <c r="H11" s="423" t="s">
        <v>35</v>
      </c>
      <c r="I11" s="424" t="s">
        <v>51</v>
      </c>
      <c r="K11" s="716"/>
    </row>
    <row r="12" spans="1:12" ht="12.75" customHeight="1" x14ac:dyDescent="0.2">
      <c r="A12" s="422"/>
      <c r="B12" s="422"/>
      <c r="C12" s="422"/>
      <c r="D12" s="422"/>
      <c r="E12" s="419" t="s">
        <v>52</v>
      </c>
      <c r="F12" s="419" t="s">
        <v>52</v>
      </c>
      <c r="G12" s="412"/>
      <c r="K12" s="716"/>
    </row>
    <row r="13" spans="1:12" ht="15" x14ac:dyDescent="0.25">
      <c r="A13" s="425" t="s">
        <v>53</v>
      </c>
      <c r="B13" s="425"/>
      <c r="D13" s="425"/>
      <c r="E13" s="426"/>
      <c r="F13" s="426"/>
      <c r="G13" s="422"/>
      <c r="H13" s="422"/>
      <c r="I13" s="422"/>
      <c r="K13" s="716"/>
    </row>
    <row r="14" spans="1:12" ht="24.95" customHeight="1" x14ac:dyDescent="0.25">
      <c r="A14" s="427" t="s">
        <v>54</v>
      </c>
      <c r="B14" s="427"/>
      <c r="C14" s="410"/>
      <c r="D14" s="425"/>
      <c r="E14" s="426"/>
      <c r="F14" s="426"/>
      <c r="G14" s="422"/>
      <c r="H14" s="422"/>
      <c r="I14" s="422"/>
      <c r="J14" s="428"/>
      <c r="K14" s="429"/>
    </row>
    <row r="15" spans="1:12" ht="15" x14ac:dyDescent="0.25">
      <c r="A15" s="422" t="s">
        <v>55</v>
      </c>
      <c r="B15" s="422"/>
      <c r="C15" s="422"/>
      <c r="D15" s="430" t="s">
        <v>56</v>
      </c>
      <c r="E15" s="431">
        <f>'[1]Ná HČ'!Q8+'[1]Ná HČ'!Q29+'[1]Ná HČ'!Q35+'[1]Ná DČ'!F9+'[1]Ná DČ'!F23+'[1]Ná DČ'!F29</f>
        <v>2058166</v>
      </c>
      <c r="F15" s="431">
        <f>'[1]Ná HČ'!R8+'[1]Ná HČ'!R29+'[1]Ná HČ'!R35+'[1]Ná DČ'!G9+'[1]Ná DČ'!G23+'[1]Ná DČ'!G29</f>
        <v>2092285.07</v>
      </c>
      <c r="G15" s="431">
        <f>'[1]Ná HČ'!S8+'[1]Ná HČ'!S29+'[1]Ná HČ'!S35+'[1]Ná DČ'!H9+'[1]Ná DČ'!H23+'[1]Ná DČ'!H29</f>
        <v>2030829.0499999998</v>
      </c>
      <c r="H15" s="432">
        <f>'[1]Ná HČ'!S8+'[1]Ná HČ'!S29+'[1]Ná HČ'!S35</f>
        <v>2030829.0499999998</v>
      </c>
      <c r="I15" s="432">
        <f>'[1]Ná DČ'!H9+'[1]Ná DČ'!H23+'[1]Ná DČ'!H29</f>
        <v>0</v>
      </c>
      <c r="J15" s="433" t="str">
        <f>IF(H15+I15=G15,"OK","ne")</f>
        <v>OK</v>
      </c>
      <c r="K15" s="434"/>
    </row>
    <row r="16" spans="1:12" ht="15" x14ac:dyDescent="0.25">
      <c r="A16" s="422" t="s">
        <v>58</v>
      </c>
      <c r="B16" s="422"/>
      <c r="C16" s="422"/>
      <c r="D16" s="430" t="s">
        <v>59</v>
      </c>
      <c r="E16" s="431">
        <f>'[1]Ná HČ'!Q36+'[1]Ná HČ'!Q42+'[1]Ná HČ'!Q46+'[1]Ná HČ'!Q47+'[1]Ná DČ'!F30+'[1]Ná DČ'!F36+'[1]Ná DČ'!F40+'[1]Ná DČ'!F41</f>
        <v>652798</v>
      </c>
      <c r="F16" s="431">
        <f>'[1]Ná HČ'!R36+'[1]Ná HČ'!R42+'[1]Ná HČ'!R46+'[1]Ná HČ'!R47+'[1]Ná DČ'!G30+'[1]Ná DČ'!G36+'[1]Ná DČ'!G40+'[1]Ná DČ'!G41</f>
        <v>1197795.6000000001</v>
      </c>
      <c r="G16" s="431">
        <f>'[1]Ná HČ'!S36+'[1]Ná HČ'!S42+'[1]Ná HČ'!S46+'[1]Ná HČ'!S47+'[1]Ná DČ'!H30+'[1]Ná DČ'!H36+'[1]Ná DČ'!H40+'[1]Ná DČ'!H41</f>
        <v>1132554.6599999999</v>
      </c>
      <c r="H16" s="432">
        <f>'[1]Ná HČ'!S36+'[1]Ná HČ'!S42+'[1]Ná HČ'!S46+'[1]Ná HČ'!S47</f>
        <v>1132554.6599999999</v>
      </c>
      <c r="I16" s="432">
        <f>'[1]Ná DČ'!H30+'[1]Ná DČ'!H36+'[1]Ná DČ'!H40+'[1]Ná DČ'!H41</f>
        <v>0</v>
      </c>
      <c r="J16" s="433" t="str">
        <f>IF(H16+I16=G16,"OK","ne")</f>
        <v>OK</v>
      </c>
      <c r="K16" s="434"/>
    </row>
    <row r="17" spans="1:12" ht="15" x14ac:dyDescent="0.25">
      <c r="A17" s="422" t="s">
        <v>60</v>
      </c>
      <c r="B17" s="422"/>
      <c r="C17" s="422"/>
      <c r="D17" s="430" t="s">
        <v>61</v>
      </c>
      <c r="E17" s="431">
        <f>'[1]Ná HČ'!Q72+'[1]Ná HČ'!Q79+'[1]Ná HČ'!Q82+'[1]Ná HČ'!Q83+'[1]Ná HČ'!Q88+'[1]Ná DČ'!F65+'[1]Ná DČ'!F70+'[1]Ná DČ'!F73+'[1]Ná DČ'!F74+'[1]Ná DČ'!F79</f>
        <v>11088434</v>
      </c>
      <c r="F17" s="431">
        <f>'[1]Ná HČ'!R72+'[1]Ná HČ'!R79+'[1]Ná HČ'!R82+'[1]Ná HČ'!R83+'[1]Ná HČ'!R88+'[1]Ná DČ'!G65+'[1]Ná DČ'!G70+'[1]Ná DČ'!G73+'[1]Ná DČ'!G74+'[1]Ná DČ'!G79</f>
        <v>11299716.85</v>
      </c>
      <c r="G17" s="431">
        <f>'[1]Ná HČ'!S72+'[1]Ná HČ'!S79+'[1]Ná HČ'!S82+'[1]Ná HČ'!S83+'[1]Ná HČ'!S88+'[1]Ná DČ'!H65+'[1]Ná DČ'!H70+'[1]Ná DČ'!H73+'[1]Ná DČ'!H74+'[1]Ná DČ'!H79</f>
        <v>11294665.85</v>
      </c>
      <c r="H17" s="432">
        <f>'[1]Ná HČ'!S72+'[1]Ná HČ'!S79+'[1]Ná HČ'!S82+'[1]Ná HČ'!S83+'[1]Ná HČ'!S88</f>
        <v>11294665.85</v>
      </c>
      <c r="I17" s="432">
        <f>'[1]Ná DČ'!H65+'[1]Ná DČ'!H70+'[1]Ná DČ'!H73+'[1]Ná DČ'!H74+'[1]Ná DČ'!H79</f>
        <v>0</v>
      </c>
      <c r="J17" s="433" t="str">
        <f>IF(H17+I17=G17,"OK","ne")</f>
        <v>OK</v>
      </c>
      <c r="K17" s="434"/>
    </row>
    <row r="18" spans="1:12" ht="15" x14ac:dyDescent="0.25">
      <c r="A18" s="422" t="s">
        <v>62</v>
      </c>
      <c r="B18" s="422"/>
      <c r="C18" s="422"/>
      <c r="D18" s="435">
        <v>551</v>
      </c>
      <c r="E18" s="431">
        <f>'[1]Ná HČ'!Q105+'[1]Ná DČ'!F96</f>
        <v>301325</v>
      </c>
      <c r="F18" s="431">
        <f>'[1]Ná HČ'!R105+'[1]Ná DČ'!G96</f>
        <v>316145</v>
      </c>
      <c r="G18" s="431">
        <f>'[1]Ná HČ'!S105+'[1]Ná DČ'!H96</f>
        <v>316145</v>
      </c>
      <c r="H18" s="432">
        <f>'[1]Ná HČ'!S105</f>
        <v>316145</v>
      </c>
      <c r="I18" s="432">
        <f>'[1]Ná DČ'!H96</f>
        <v>0</v>
      </c>
      <c r="J18" s="433" t="str">
        <f>IF(H18+I18=G18,"OK","ne")</f>
        <v>OK</v>
      </c>
      <c r="K18" s="434"/>
    </row>
    <row r="19" spans="1:12" ht="13.9" customHeight="1" x14ac:dyDescent="0.2">
      <c r="A19" s="436" t="s">
        <v>63</v>
      </c>
      <c r="B19" s="436"/>
      <c r="C19" s="422"/>
      <c r="D19" s="717" t="s">
        <v>64</v>
      </c>
      <c r="E19" s="718">
        <f>'[1]Ná HČ'!Q89+'[1]Ná HČ'!Q93+'[1]Ná HČ'!Q94+'[1]Ná HČ'!Q95+'[1]Ná HČ'!Q96+'[1]Ná HČ'!Q97+'[1]Ná HČ'!Q98+'[1]Ná HČ'!Q99+'[1]Ná HČ'!Q108+'[1]Ná HČ'!Q109+'[1]Ná HČ'!Q120+'[1]Ná HČ'!Q121+'[1]Ná HČ'!Q124+'[1]Ná HČ'!Q125+'[1]Ná HČ'!Q126+'[1]Ná DČ'!F80+'[1]Ná DČ'!F84+'[1]Ná DČ'!F85+'[1]Ná DČ'!F86+'[1]Ná DČ'!F87+'[1]Ná DČ'!F88+'[1]Ná DČ'!F89+'[1]Ná DČ'!F90+'[1]Ná DČ'!F99+'[1]Ná DČ'!F100+'[1]Ná DČ'!F111+'[1]Ná DČ'!F112+'[1]Ná DČ'!F115+'[1]Ná DČ'!F116+'[1]Ná DČ'!F117</f>
        <v>51000</v>
      </c>
      <c r="F19" s="718">
        <f>'[1]Ná HČ'!R89+'[1]Ná HČ'!R93+'[1]Ná HČ'!R94+'[1]Ná HČ'!R95+'[1]Ná HČ'!R96+'[1]Ná HČ'!R97+'[1]Ná HČ'!R98+'[1]Ná HČ'!R99+'[1]Ná HČ'!R108+'[1]Ná HČ'!R109+'[1]Ná HČ'!R120+'[1]Ná HČ'!R121+'[1]Ná HČ'!R124+'[1]Ná HČ'!R125+'[1]Ná HČ'!R126+'[1]Ná DČ'!G80+'[1]Ná DČ'!G84+'[1]Ná DČ'!G85+'[1]Ná DČ'!G86+'[1]Ná DČ'!G87+'[1]Ná DČ'!G88+'[1]Ná DČ'!G89+'[1]Ná DČ'!G90+'[1]Ná DČ'!G99+'[1]Ná DČ'!G100+'[1]Ná DČ'!G111+'[1]Ná DČ'!G112+'[1]Ná DČ'!G115+'[1]Ná DČ'!G116+'[1]Ná DČ'!G117</f>
        <v>265764</v>
      </c>
      <c r="G19" s="718">
        <f>'[1]Ná HČ'!S89+'[1]Ná HČ'!S93+'[1]Ná HČ'!S94+'[1]Ná HČ'!S95+'[1]Ná HČ'!S96+'[1]Ná HČ'!S97+'[1]Ná HČ'!S98+'[1]Ná HČ'!S99+'[1]Ná HČ'!S108+'[1]Ná HČ'!S109+'[1]Ná HČ'!S120+'[1]Ná HČ'!S121+'[1]Ná HČ'!S124+'[1]Ná HČ'!S125+'[1]Ná HČ'!S126+'[1]Ná DČ'!H80+'[1]Ná DČ'!H84+'[1]Ná DČ'!H85+'[1]Ná DČ'!H86+'[1]Ná DČ'!H87+'[1]Ná DČ'!H88+'[1]Ná DČ'!H89+'[1]Ná DČ'!H90+'[1]Ná DČ'!H99+'[1]Ná DČ'!H100+'[1]Ná DČ'!H111+'[1]Ná DČ'!H112+'[1]Ná DČ'!H115+'[1]Ná DČ'!H116+'[1]Ná DČ'!H117</f>
        <v>263582.89</v>
      </c>
      <c r="H19" s="719">
        <f>'[1]Ná HČ'!S89+'[1]Ná HČ'!S93+'[1]Ná HČ'!S94+'[1]Ná HČ'!S95+'[1]Ná HČ'!S96+'[1]Ná HČ'!S97+'[1]Ná HČ'!S98+'[1]Ná HČ'!S99+'[1]Ná HČ'!S108+'[1]Ná HČ'!S109+'[1]Ná HČ'!S120+'[1]Ná HČ'!S121+'[1]Ná HČ'!S124+'[1]Ná HČ'!S125+'[1]Ná HČ'!S126</f>
        <v>263582.89</v>
      </c>
      <c r="I19" s="719">
        <f>'[1]Ná DČ'!H80+'[1]Ná DČ'!H84+'[1]Ná DČ'!H85+'[1]Ná DČ'!H86+'[1]Ná DČ'!H87+'[1]Ná DČ'!H88+'[1]Ná DČ'!H89+'[1]Ná DČ'!H90+'[1]Ná DČ'!H99+'[1]Ná DČ'!H100+'[1]Ná DČ'!H111+'[1]Ná DČ'!H112+'[1]Ná DČ'!H115+'[1]Ná DČ'!H116+'[1]Ná DČ'!H117</f>
        <v>0</v>
      </c>
      <c r="J19" s="720" t="str">
        <f>IF(H19+I19=G19,"OK","ne")</f>
        <v>OK</v>
      </c>
      <c r="K19" s="434"/>
    </row>
    <row r="20" spans="1:12" ht="7.5" customHeight="1" x14ac:dyDescent="0.25">
      <c r="A20" s="436"/>
      <c r="B20" s="425"/>
      <c r="C20" s="425"/>
      <c r="D20" s="717"/>
      <c r="E20" s="718"/>
      <c r="F20" s="718"/>
      <c r="G20" s="718"/>
      <c r="H20" s="719"/>
      <c r="I20" s="719"/>
      <c r="J20" s="720"/>
      <c r="K20" s="434"/>
    </row>
    <row r="21" spans="1:12" ht="14.25" customHeight="1" x14ac:dyDescent="0.25">
      <c r="A21" s="426" t="s">
        <v>65</v>
      </c>
      <c r="B21" s="422"/>
      <c r="C21" s="422"/>
      <c r="D21" s="422"/>
      <c r="E21" s="431">
        <f>SUM(E15:E20)</f>
        <v>14151723</v>
      </c>
      <c r="F21" s="431">
        <f>SUM(F15:F20)</f>
        <v>15171706.52</v>
      </c>
      <c r="G21" s="431">
        <f>SUM(G15:G20)</f>
        <v>15037777.449999999</v>
      </c>
      <c r="H21" s="431">
        <f>SUM(H15:H20)</f>
        <v>15037777.449999999</v>
      </c>
      <c r="I21" s="431">
        <f>SUM(I15:I20)</f>
        <v>0</v>
      </c>
      <c r="J21" s="433" t="str">
        <f>IF(H21+I21=G21,"OK","ne")</f>
        <v>OK</v>
      </c>
      <c r="K21" s="437"/>
    </row>
    <row r="22" spans="1:12" ht="24.95" customHeight="1" x14ac:dyDescent="0.25">
      <c r="A22" s="427" t="s">
        <v>66</v>
      </c>
      <c r="B22" s="425"/>
      <c r="C22" s="425"/>
      <c r="D22" s="425"/>
      <c r="E22" s="437"/>
      <c r="F22" s="426"/>
      <c r="G22" s="438"/>
      <c r="H22" s="437"/>
      <c r="I22" s="437"/>
      <c r="J22" s="439"/>
      <c r="K22" s="437"/>
    </row>
    <row r="23" spans="1:12" ht="15" x14ac:dyDescent="0.25">
      <c r="A23" s="422" t="s">
        <v>67</v>
      </c>
      <c r="B23" s="422"/>
      <c r="C23" s="422"/>
      <c r="D23" s="435" t="s">
        <v>68</v>
      </c>
      <c r="E23" s="431">
        <f>'[1]Vý HČ'!Q9+'[1]Vý HČ'!Q10+'[1]Vý HČ'!Q21+'[1]Vý HČ'!Q26+'[1]Vý HČ'!Q27+'[1]Vý HČ'!Q28+'[1]Vý DČ'!F9+'[1]Vý DČ'!F10+'[1]Vý DČ'!F20+'[1]Vý DČ'!F25+'[1]Vý DČ'!F26+'[1]Vý DČ'!F27</f>
        <v>1300000</v>
      </c>
      <c r="F23" s="431">
        <f>'[1]Vý HČ'!R9+'[1]Vý HČ'!R10+'[1]Vý HČ'!R21+'[1]Vý HČ'!R26+'[1]Vý HČ'!R27+'[1]Vý HČ'!R28+'[1]Vý DČ'!G9+'[1]Vý DČ'!G10+'[1]Vý DČ'!G20+'[1]Vý DČ'!G25+'[1]Vý DČ'!G26+'[1]Vý DČ'!G27</f>
        <v>1492050</v>
      </c>
      <c r="G23" s="431">
        <f>'[1]Vý HČ'!S9+'[1]Vý HČ'!S10+'[1]Vý HČ'!S21+'[1]Vý HČ'!S26+'[1]Vý HČ'!S27+'[1]Vý HČ'!S28+'[1]Vý DČ'!H9+'[1]Vý DČ'!H10+'[1]Vý DČ'!H20+'[1]Vý DČ'!H25+'[1]Vý DČ'!H26+'[1]Vý DČ'!H27</f>
        <v>1481520</v>
      </c>
      <c r="H23" s="432">
        <f>'[1]Vý HČ'!S9+'[1]Vý HČ'!S10+'[1]Vý HČ'!S21+'[1]Vý HČ'!S26+'[1]Vý HČ'!S27+'[1]Vý HČ'!S28</f>
        <v>1481520</v>
      </c>
      <c r="I23" s="432">
        <f>'[1]Vý DČ'!H9+'[1]Vý DČ'!H10+'[1]Vý DČ'!H20+'[1]Vý DČ'!H25+'[1]Vý DČ'!H26+'[1]Vý DČ'!H27</f>
        <v>0</v>
      </c>
      <c r="J23" s="433" t="str">
        <f>IF(H23+I23=G23,"OK","ne")</f>
        <v>OK</v>
      </c>
      <c r="K23" s="439"/>
      <c r="L23" s="440"/>
    </row>
    <row r="24" spans="1:12" ht="15" x14ac:dyDescent="0.25">
      <c r="A24" s="422" t="s">
        <v>69</v>
      </c>
      <c r="B24" s="422"/>
      <c r="C24" s="422"/>
      <c r="D24" s="435" t="s">
        <v>70</v>
      </c>
      <c r="E24" s="431">
        <f>'[1]Vý HČ'!Q47+'[1]Vý DČ'!F42</f>
        <v>12851723</v>
      </c>
      <c r="F24" s="431">
        <f>'[1]Vý HČ'!R47+'[1]Vý DČ'!G42</f>
        <v>13570566.92</v>
      </c>
      <c r="G24" s="431">
        <f>'[1]Vý HČ'!S47+'[1]Vý DČ'!H42</f>
        <v>13565515.92</v>
      </c>
      <c r="H24" s="432">
        <f>'[1]Vý HČ'!S47</f>
        <v>13565515.92</v>
      </c>
      <c r="I24" s="432">
        <f>'[1]Vý DČ'!H42</f>
        <v>0</v>
      </c>
      <c r="J24" s="433" t="str">
        <f>IF(H24+I24=G24,"OK","ne")</f>
        <v>OK</v>
      </c>
      <c r="K24" s="441"/>
      <c r="L24" s="416"/>
    </row>
    <row r="25" spans="1:12" ht="15" x14ac:dyDescent="0.25">
      <c r="A25" s="422"/>
      <c r="B25" s="422"/>
      <c r="C25" s="422"/>
      <c r="D25" s="435" t="s">
        <v>71</v>
      </c>
      <c r="E25" s="431">
        <f>'[1]Vý HČ'!Q53+'[1]Vý DČ'!F48</f>
        <v>0</v>
      </c>
      <c r="F25" s="431">
        <f>'[1]Vý HČ'!R53+'[1]Vý DČ'!G48</f>
        <v>0</v>
      </c>
      <c r="G25" s="431">
        <f>'[1]Vý HČ'!S53+'[1]Vý DČ'!H48</f>
        <v>0</v>
      </c>
      <c r="H25" s="432">
        <f>'[1]Vý HČ'!S53</f>
        <v>0</v>
      </c>
      <c r="I25" s="432">
        <f>'[1]Vý DČ'!H48</f>
        <v>0</v>
      </c>
      <c r="J25" s="433" t="str">
        <f>IF(H25+I25=G25,"OK","ne")</f>
        <v>OK</v>
      </c>
      <c r="K25" s="441"/>
      <c r="L25" s="416"/>
    </row>
    <row r="26" spans="1:12" ht="15" x14ac:dyDescent="0.25">
      <c r="A26" s="422" t="s">
        <v>72</v>
      </c>
      <c r="B26" s="422"/>
      <c r="C26" s="422"/>
      <c r="D26" s="430" t="s">
        <v>73</v>
      </c>
      <c r="E26" s="431">
        <f>'[1]Vý HČ'!Q29+'[1]Vý HČ'!Q30+'[1]Vý HČ'!Q31+'[1]Vý HČ'!Q32+'[1]Vý HČ'!Q33+'[1]Vý HČ'!Q39+'[1]Vý HČ'!Q46+'[1]Vý DČ'!F28+'[1]Vý DČ'!F29+'[1]Vý DČ'!F30+'[1]Vý DČ'!F31+'[1]Vý DČ'!F32+'[1]Vý DČ'!F38+'[1]Vý DČ'!F41</f>
        <v>0</v>
      </c>
      <c r="F26" s="431">
        <f>'[1]Vý HČ'!R29+'[1]Vý HČ'!R30+'[1]Vý HČ'!R31+'[1]Vý HČ'!R32+'[1]Vý HČ'!R33+'[1]Vý HČ'!R39+'[1]Vý HČ'!R46+'[1]Vý DČ'!G28+'[1]Vý DČ'!G29+'[1]Vý DČ'!G30+'[1]Vý DČ'!G31+'[1]Vý DČ'!G32+'[1]Vý DČ'!G38+'[1]Vý DČ'!G41</f>
        <v>109089.60000000001</v>
      </c>
      <c r="G26" s="431">
        <f>'[1]Vý HČ'!S29+'[1]Vý HČ'!S30+'[1]Vý HČ'!S31+'[1]Vý HČ'!S32+'[1]Vý HČ'!S33+'[1]Vý HČ'!S39+'[1]Vý HČ'!S46+'[1]Vý DČ'!H28+'[1]Vý DČ'!H29+'[1]Vý DČ'!H30+'[1]Vý DČ'!H31+'[1]Vý DČ'!H32+'[1]Vý DČ'!H38+'[1]Vý DČ'!H41</f>
        <v>109089.60000000001</v>
      </c>
      <c r="H26" s="432">
        <f>'[1]Vý HČ'!S29+'[1]Vý HČ'!S30+'[1]Vý HČ'!S31+'[1]Vý HČ'!S32+'[1]Vý HČ'!S33+'[1]Vý HČ'!S39+'[1]Vý HČ'!S46</f>
        <v>109089.60000000001</v>
      </c>
      <c r="I26" s="432">
        <f>'[1]Vý DČ'!H28+'[1]Vý DČ'!H29+'[1]Vý DČ'!H30+'[1]Vý DČ'!H31+'[1]Vý DČ'!H32+'[1]Vý DČ'!H38+'[1]Vý DČ'!H41</f>
        <v>0</v>
      </c>
      <c r="J26" s="433" t="str">
        <f>IF(H26+I26=G26,"OK","ne")</f>
        <v>OK</v>
      </c>
      <c r="K26" s="439"/>
      <c r="L26" s="416"/>
    </row>
    <row r="27" spans="1:12" ht="14.25" customHeight="1" x14ac:dyDescent="0.25">
      <c r="A27" s="426" t="s">
        <v>65</v>
      </c>
      <c r="B27" s="425"/>
      <c r="C27" s="425"/>
      <c r="D27" s="425"/>
      <c r="E27" s="431">
        <f>E23+E24+E26</f>
        <v>14151723</v>
      </c>
      <c r="F27" s="431">
        <f>F23+F24+F26</f>
        <v>15171706.52</v>
      </c>
      <c r="G27" s="431">
        <f>G23+G24+G26</f>
        <v>15156125.52</v>
      </c>
      <c r="H27" s="431">
        <f>H23+H24+H26</f>
        <v>15156125.52</v>
      </c>
      <c r="I27" s="431">
        <f>I23+I24+I26</f>
        <v>0</v>
      </c>
      <c r="J27" s="433" t="str">
        <f>IF(H27+I27=G27,"OK","ne")</f>
        <v>OK</v>
      </c>
      <c r="K27" s="442"/>
      <c r="L27" s="416"/>
    </row>
    <row r="28" spans="1:12" ht="15" x14ac:dyDescent="0.25">
      <c r="A28" s="426"/>
      <c r="B28" s="425"/>
      <c r="C28" s="425"/>
      <c r="D28" s="425"/>
      <c r="E28" s="425"/>
      <c r="F28" s="425"/>
      <c r="G28" s="425"/>
      <c r="H28" s="442"/>
      <c r="I28" s="442"/>
      <c r="J28" s="442"/>
      <c r="K28" s="442"/>
      <c r="L28" s="416"/>
    </row>
    <row r="29" spans="1:12" ht="15.75" x14ac:dyDescent="0.25">
      <c r="A29" s="427" t="s">
        <v>74</v>
      </c>
      <c r="B29" s="425"/>
      <c r="C29" s="425"/>
      <c r="D29" s="425"/>
      <c r="E29" s="425"/>
      <c r="F29" s="425"/>
      <c r="G29" s="437"/>
      <c r="H29" s="425"/>
      <c r="I29" s="425"/>
      <c r="J29" s="443" t="s">
        <v>75</v>
      </c>
      <c r="K29" s="425"/>
      <c r="L29" s="425"/>
    </row>
    <row r="30" spans="1:12" ht="15.75" x14ac:dyDescent="0.25">
      <c r="A30" s="427"/>
      <c r="B30" s="425"/>
      <c r="C30" s="430" t="s">
        <v>76</v>
      </c>
      <c r="D30" s="425"/>
      <c r="E30" s="425"/>
      <c r="F30" s="425"/>
      <c r="G30" s="431">
        <f>G27-G21</f>
        <v>118348.0700000003</v>
      </c>
      <c r="H30" s="431">
        <f>H27-H21</f>
        <v>118348.0700000003</v>
      </c>
      <c r="I30" s="444">
        <f>I27-I21</f>
        <v>0</v>
      </c>
      <c r="J30" s="445"/>
      <c r="K30" s="425"/>
      <c r="L30" s="425"/>
    </row>
    <row r="31" spans="1:12" ht="15" x14ac:dyDescent="0.25">
      <c r="A31" s="425"/>
      <c r="B31" s="425"/>
      <c r="C31" s="430" t="s">
        <v>77</v>
      </c>
      <c r="D31" s="425"/>
      <c r="E31" s="425"/>
      <c r="F31" s="425"/>
      <c r="G31" s="431">
        <f>'[1]Ná HČ'!S127+'[1]Ná DČ'!H118</f>
        <v>0</v>
      </c>
      <c r="H31" s="432">
        <f>'[1]Ná HČ'!S127</f>
        <v>0</v>
      </c>
      <c r="I31" s="432">
        <f>'[1]Ná DČ'!H118</f>
        <v>0</v>
      </c>
      <c r="J31" s="425"/>
      <c r="K31" s="425"/>
      <c r="L31" s="425"/>
    </row>
    <row r="32" spans="1:12" ht="15" x14ac:dyDescent="0.25">
      <c r="A32" s="425"/>
      <c r="B32" s="425"/>
      <c r="C32" s="430" t="s">
        <v>78</v>
      </c>
      <c r="D32" s="425"/>
      <c r="E32" s="425"/>
      <c r="F32" s="425"/>
      <c r="G32" s="431">
        <f>'[1]Ná HČ'!S128+'[1]Ná DČ'!H119</f>
        <v>0</v>
      </c>
      <c r="H32" s="432">
        <f>'[1]Ná HČ'!S128</f>
        <v>0</v>
      </c>
      <c r="I32" s="432">
        <f>'[1]Ná DČ'!H119</f>
        <v>0</v>
      </c>
      <c r="J32" s="425"/>
      <c r="K32" s="425"/>
      <c r="L32" s="425"/>
    </row>
    <row r="33" spans="1:12" ht="15" x14ac:dyDescent="0.25">
      <c r="A33" s="425"/>
      <c r="B33" s="425"/>
      <c r="C33" s="430" t="s">
        <v>79</v>
      </c>
      <c r="D33" s="425"/>
      <c r="E33" s="425"/>
      <c r="F33" s="425"/>
      <c r="G33" s="446"/>
      <c r="H33" s="447"/>
      <c r="I33" s="447"/>
      <c r="J33" s="448">
        <f>[1]VH!D12</f>
        <v>0</v>
      </c>
      <c r="K33" s="425"/>
      <c r="L33" s="425"/>
    </row>
    <row r="34" spans="1:12" ht="15.75" x14ac:dyDescent="0.25">
      <c r="A34" s="425"/>
      <c r="B34" s="425"/>
      <c r="C34" s="430" t="s">
        <v>80</v>
      </c>
      <c r="D34" s="425"/>
      <c r="E34" s="425"/>
      <c r="F34" s="425"/>
      <c r="G34" s="432">
        <f>G30-G31-G32-G33</f>
        <v>118348.0700000003</v>
      </c>
      <c r="H34" s="432">
        <f>H30-H31-H32-H33</f>
        <v>118348.0700000003</v>
      </c>
      <c r="I34" s="432">
        <f>I30-I31-I32-I33</f>
        <v>0</v>
      </c>
      <c r="J34" s="449">
        <f>[1]VH!D13</f>
        <v>118348.06999999844</v>
      </c>
      <c r="K34" s="450"/>
      <c r="L34" s="427"/>
    </row>
    <row r="35" spans="1:12" x14ac:dyDescent="0.2">
      <c r="A35" s="422"/>
      <c r="B35" s="422"/>
      <c r="C35" s="422"/>
      <c r="D35" s="422"/>
      <c r="E35" s="422"/>
      <c r="F35" s="422"/>
      <c r="G35" s="422"/>
      <c r="H35" s="422"/>
      <c r="I35" s="422"/>
      <c r="J35" s="422"/>
      <c r="K35" s="422"/>
    </row>
    <row r="36" spans="1:12" ht="15.75" x14ac:dyDescent="0.25">
      <c r="A36" s="425" t="s">
        <v>81</v>
      </c>
      <c r="B36" s="425" t="s">
        <v>82</v>
      </c>
      <c r="D36" s="425"/>
      <c r="E36" s="425"/>
      <c r="F36" s="422"/>
      <c r="G36" s="451"/>
      <c r="H36" s="452" t="s">
        <v>83</v>
      </c>
      <c r="I36" s="703" t="s">
        <v>75</v>
      </c>
      <c r="J36" s="703"/>
      <c r="K36" s="453"/>
      <c r="L36" s="422"/>
    </row>
    <row r="37" spans="1:12" ht="15.75" x14ac:dyDescent="0.25">
      <c r="A37" s="425"/>
      <c r="B37" s="425"/>
      <c r="C37" s="422" t="s">
        <v>84</v>
      </c>
      <c r="D37" s="422"/>
      <c r="E37" s="454"/>
      <c r="F37" s="441" t="s">
        <v>85</v>
      </c>
      <c r="G37" s="447">
        <v>103348.07</v>
      </c>
      <c r="H37" s="422"/>
      <c r="I37" s="434"/>
      <c r="J37" s="455">
        <f>[1]VH!D36</f>
        <v>103348.07</v>
      </c>
      <c r="K37" s="456"/>
    </row>
    <row r="38" spans="1:12" ht="15.75" x14ac:dyDescent="0.25">
      <c r="A38" s="425"/>
      <c r="B38" s="425"/>
      <c r="C38" s="422"/>
      <c r="D38" s="422"/>
      <c r="E38" s="454"/>
      <c r="F38" s="441" t="s">
        <v>86</v>
      </c>
      <c r="G38" s="447">
        <v>15000</v>
      </c>
      <c r="H38" s="422"/>
      <c r="I38" s="434"/>
      <c r="J38" s="455">
        <f>[1]VH!D39</f>
        <v>15000</v>
      </c>
      <c r="K38" s="456"/>
    </row>
    <row r="39" spans="1:12" ht="15.75" x14ac:dyDescent="0.25">
      <c r="A39" s="425"/>
      <c r="B39" s="425"/>
      <c r="C39" s="422"/>
      <c r="D39" s="422"/>
      <c r="E39" s="454"/>
      <c r="F39" s="441" t="s">
        <v>15</v>
      </c>
      <c r="G39" s="457">
        <v>5051</v>
      </c>
      <c r="H39" s="422"/>
      <c r="I39" s="434"/>
      <c r="J39" s="455">
        <f>[1]VH!D43</f>
        <v>5051</v>
      </c>
      <c r="K39" s="456"/>
    </row>
    <row r="40" spans="1:12" ht="15.75" x14ac:dyDescent="0.25">
      <c r="A40" s="425"/>
      <c r="B40" s="425"/>
      <c r="C40" s="422" t="s">
        <v>87</v>
      </c>
      <c r="D40" s="422"/>
      <c r="E40" s="454" t="s">
        <v>88</v>
      </c>
      <c r="F40" s="422"/>
      <c r="G40" s="458">
        <f>IF(G34&lt;=0,[1]VH!D18,0)</f>
        <v>0</v>
      </c>
      <c r="H40" s="422"/>
      <c r="I40" s="422"/>
      <c r="J40" s="459"/>
      <c r="K40" s="456"/>
    </row>
    <row r="41" spans="1:12" s="422" customFormat="1" ht="15.75" x14ac:dyDescent="0.25">
      <c r="A41" s="460"/>
      <c r="B41" s="460"/>
      <c r="C41" s="461"/>
      <c r="D41" s="461"/>
      <c r="E41" s="462" t="s">
        <v>89</v>
      </c>
      <c r="F41" s="461"/>
      <c r="G41" s="704"/>
      <c r="H41" s="704"/>
      <c r="I41" s="704"/>
      <c r="J41" s="704"/>
      <c r="K41" s="463"/>
    </row>
    <row r="42" spans="1:12" s="422" customFormat="1" ht="15.75" x14ac:dyDescent="0.25">
      <c r="A42" s="460"/>
      <c r="B42" s="460"/>
      <c r="C42" s="464" t="s">
        <v>90</v>
      </c>
      <c r="D42" s="461"/>
      <c r="E42" s="462"/>
      <c r="F42" s="461"/>
      <c r="G42" s="465"/>
      <c r="H42" s="466"/>
      <c r="I42" s="466"/>
      <c r="J42" s="466"/>
      <c r="K42" s="463"/>
    </row>
    <row r="43" spans="1:12" ht="15" x14ac:dyDescent="0.25">
      <c r="A43" s="430"/>
      <c r="B43" s="425"/>
      <c r="C43" s="425"/>
      <c r="D43" s="454"/>
      <c r="E43" s="454"/>
      <c r="F43" s="422"/>
      <c r="G43" s="467"/>
      <c r="H43" s="422"/>
      <c r="I43" s="422"/>
      <c r="J43" s="422"/>
      <c r="K43" s="422"/>
      <c r="L43" s="422"/>
    </row>
    <row r="44" spans="1:12" ht="15" x14ac:dyDescent="0.25">
      <c r="A44" s="430"/>
      <c r="B44" s="425"/>
      <c r="C44" s="425"/>
      <c r="D44" s="454"/>
      <c r="E44" s="454"/>
      <c r="F44" s="422"/>
      <c r="G44" s="422"/>
      <c r="H44" s="422"/>
      <c r="I44" s="422"/>
      <c r="J44" s="422"/>
      <c r="K44" s="422"/>
      <c r="L44" s="422"/>
    </row>
    <row r="45" spans="1:12" ht="15.75" thickBot="1" x14ac:dyDescent="0.3">
      <c r="A45" s="425" t="s">
        <v>91</v>
      </c>
      <c r="B45" s="425" t="s">
        <v>92</v>
      </c>
      <c r="C45" s="425"/>
      <c r="D45" s="454"/>
      <c r="E45" s="454"/>
      <c r="F45" s="422"/>
      <c r="G45" s="422"/>
      <c r="H45" s="422"/>
      <c r="I45" s="422"/>
      <c r="J45" s="468"/>
      <c r="K45" s="469" t="s">
        <v>93</v>
      </c>
    </row>
    <row r="46" spans="1:12" ht="15" customHeight="1" thickBot="1" x14ac:dyDescent="0.3">
      <c r="A46" s="470"/>
      <c r="B46" s="471"/>
      <c r="C46" s="472"/>
      <c r="D46" s="471"/>
      <c r="E46" s="705" t="s">
        <v>225</v>
      </c>
      <c r="F46" s="706" t="s">
        <v>94</v>
      </c>
      <c r="G46" s="706"/>
      <c r="H46" s="707" t="s">
        <v>95</v>
      </c>
      <c r="I46" s="707" t="s">
        <v>226</v>
      </c>
      <c r="J46" s="473" t="s">
        <v>96</v>
      </c>
      <c r="K46" s="708" t="s">
        <v>97</v>
      </c>
    </row>
    <row r="47" spans="1:12" ht="26.25" thickBot="1" x14ac:dyDescent="0.25">
      <c r="A47" s="474"/>
      <c r="B47" s="475"/>
      <c r="C47" s="475"/>
      <c r="D47" s="475"/>
      <c r="E47" s="705"/>
      <c r="F47" s="476" t="s">
        <v>98</v>
      </c>
      <c r="G47" s="476" t="s">
        <v>99</v>
      </c>
      <c r="H47" s="707"/>
      <c r="I47" s="707"/>
      <c r="J47" s="477" t="s">
        <v>227</v>
      </c>
      <c r="K47" s="708"/>
    </row>
    <row r="48" spans="1:12" x14ac:dyDescent="0.2">
      <c r="A48" s="478"/>
      <c r="B48" s="479"/>
      <c r="C48" s="479" t="s">
        <v>100</v>
      </c>
      <c r="D48" s="479"/>
      <c r="E48" s="480">
        <f>[1]VH!B39</f>
        <v>68683.38</v>
      </c>
      <c r="F48" s="481">
        <f>[1]FO!C8</f>
        <v>6316.62</v>
      </c>
      <c r="G48" s="482">
        <f>[1]FO!C21-[1]FO!C8</f>
        <v>0</v>
      </c>
      <c r="H48" s="483">
        <f>[1]FO!H22</f>
        <v>0</v>
      </c>
      <c r="I48" s="483">
        <f>E48+F48+G48-H48</f>
        <v>75000</v>
      </c>
      <c r="J48" s="484">
        <f>[1]FO!I23</f>
        <v>75000</v>
      </c>
      <c r="K48" s="485"/>
    </row>
    <row r="49" spans="1:12" x14ac:dyDescent="0.2">
      <c r="A49" s="486"/>
      <c r="B49" s="487"/>
      <c r="C49" s="487" t="s">
        <v>101</v>
      </c>
      <c r="D49" s="487"/>
      <c r="E49" s="488">
        <f>[1]VH!B40</f>
        <v>17306.52</v>
      </c>
      <c r="F49" s="489"/>
      <c r="G49" s="490">
        <f>[1]FKSP!D19</f>
        <v>83687</v>
      </c>
      <c r="H49" s="491">
        <f>[1]FKSP!D36</f>
        <v>54400</v>
      </c>
      <c r="I49" s="492">
        <f>E49+F49+G49-H49</f>
        <v>46593.520000000004</v>
      </c>
      <c r="J49" s="493">
        <f>[1]FKSP!E38</f>
        <v>37692.520000000004</v>
      </c>
      <c r="K49" s="494" t="s">
        <v>228</v>
      </c>
    </row>
    <row r="50" spans="1:12" x14ac:dyDescent="0.2">
      <c r="A50" s="486"/>
      <c r="B50" s="487"/>
      <c r="C50" s="487" t="s">
        <v>102</v>
      </c>
      <c r="D50" s="487"/>
      <c r="E50" s="488">
        <f>[1]VH!B36</f>
        <v>280318.23</v>
      </c>
      <c r="F50" s="489">
        <f>'[1]RF 2.4.'!C9</f>
        <v>123555.44</v>
      </c>
      <c r="G50" s="490">
        <f>'[1]RF 2.4.'!C22-'[1]RF 2.4.'!C9</f>
        <v>0</v>
      </c>
      <c r="H50" s="493">
        <f>'[1]RF 2.4.'!H23</f>
        <v>1644</v>
      </c>
      <c r="I50" s="492">
        <f>E50+F50+G50-H50</f>
        <v>402229.67</v>
      </c>
      <c r="J50" s="493">
        <f>'[1]RF 2.4.'!I24</f>
        <v>402229.67</v>
      </c>
      <c r="K50" s="494"/>
    </row>
    <row r="51" spans="1:12" x14ac:dyDescent="0.2">
      <c r="A51" s="495"/>
      <c r="B51" s="496"/>
      <c r="C51" s="496" t="s">
        <v>103</v>
      </c>
      <c r="D51" s="496"/>
      <c r="E51" s="497">
        <f>[1]VH!B37</f>
        <v>282572.62</v>
      </c>
      <c r="F51" s="498"/>
      <c r="G51" s="499">
        <f>'[1]RF 2.5.'!C21</f>
        <v>32100</v>
      </c>
      <c r="H51" s="500">
        <f>'[1]RF 2.5.'!H22</f>
        <v>283765.92000000004</v>
      </c>
      <c r="I51" s="492">
        <f>E51+F51+G51-H51</f>
        <v>30906.699999999953</v>
      </c>
      <c r="J51" s="500">
        <f>'[1]RF 2.5.'!I23</f>
        <v>30906.699999999953</v>
      </c>
      <c r="K51" s="501"/>
    </row>
    <row r="52" spans="1:12" ht="13.5" thickBot="1" x14ac:dyDescent="0.25">
      <c r="A52" s="502"/>
      <c r="B52" s="503"/>
      <c r="C52" s="503" t="s">
        <v>104</v>
      </c>
      <c r="D52" s="503"/>
      <c r="E52" s="504">
        <f>[1]VH!B38</f>
        <v>202501.62</v>
      </c>
      <c r="F52" s="505"/>
      <c r="G52" s="506">
        <f>[1]IF!C19</f>
        <v>537162</v>
      </c>
      <c r="H52" s="507">
        <f>[1]IF!H20</f>
        <v>595147.6</v>
      </c>
      <c r="I52" s="508">
        <f>E52+F52+G52-H52</f>
        <v>144516.02000000002</v>
      </c>
      <c r="J52" s="507">
        <f>[1]IF!I21</f>
        <v>144516.02000000002</v>
      </c>
      <c r="K52" s="509"/>
    </row>
    <row r="53" spans="1:12" ht="15.75" thickBot="1" x14ac:dyDescent="0.3">
      <c r="A53" s="510" t="s">
        <v>52</v>
      </c>
      <c r="B53" s="511"/>
      <c r="C53" s="511"/>
      <c r="D53" s="511"/>
      <c r="E53" s="512">
        <f t="shared" ref="E53:J53" si="0">SUM(E48:E52)</f>
        <v>851382.37</v>
      </c>
      <c r="F53" s="513">
        <f t="shared" si="0"/>
        <v>129872.06</v>
      </c>
      <c r="G53" s="514">
        <f t="shared" si="0"/>
        <v>652949</v>
      </c>
      <c r="H53" s="513">
        <f t="shared" si="0"/>
        <v>934957.52</v>
      </c>
      <c r="I53" s="513">
        <f t="shared" si="0"/>
        <v>699245.90999999992</v>
      </c>
      <c r="J53" s="514">
        <f t="shared" si="0"/>
        <v>690344.90999999992</v>
      </c>
      <c r="K53" s="515"/>
      <c r="L53" s="516"/>
    </row>
    <row r="55" spans="1:12" ht="15.75" thickBot="1" x14ac:dyDescent="0.3">
      <c r="A55" s="425" t="s">
        <v>105</v>
      </c>
      <c r="B55" s="425" t="s">
        <v>106</v>
      </c>
      <c r="C55" s="425"/>
      <c r="D55" s="425"/>
      <c r="K55" s="411" t="s">
        <v>107</v>
      </c>
    </row>
    <row r="56" spans="1:12" ht="19.5" customHeight="1" thickBot="1" x14ac:dyDescent="0.3">
      <c r="A56" s="517"/>
      <c r="B56" s="518"/>
      <c r="C56" s="518"/>
      <c r="D56" s="709" t="s">
        <v>108</v>
      </c>
      <c r="E56" s="710" t="s">
        <v>229</v>
      </c>
      <c r="F56" s="711" t="s">
        <v>110</v>
      </c>
      <c r="G56" s="712" t="s">
        <v>111</v>
      </c>
      <c r="H56" s="713" t="s">
        <v>112</v>
      </c>
      <c r="I56" s="713"/>
      <c r="J56" s="714" t="s">
        <v>113</v>
      </c>
      <c r="K56" s="714"/>
    </row>
    <row r="57" spans="1:12" ht="18" customHeight="1" thickTop="1" thickBot="1" x14ac:dyDescent="0.3">
      <c r="A57" s="519"/>
      <c r="B57" s="520"/>
      <c r="C57" s="520"/>
      <c r="D57" s="709"/>
      <c r="E57" s="710"/>
      <c r="F57" s="711"/>
      <c r="G57" s="712"/>
      <c r="H57" s="521" t="s">
        <v>114</v>
      </c>
      <c r="I57" s="522" t="s">
        <v>230</v>
      </c>
      <c r="J57" s="714"/>
      <c r="K57" s="714"/>
    </row>
    <row r="58" spans="1:12" ht="15.75" thickTop="1" x14ac:dyDescent="0.25">
      <c r="A58" s="690" t="s">
        <v>116</v>
      </c>
      <c r="B58" s="690"/>
      <c r="C58" s="690"/>
      <c r="D58" s="523"/>
      <c r="E58" s="439">
        <f>'[1]Ná HČ'!F72+'[1]Ná HČ'!F79+'[1]Ná HČ'!F82+'[1]Ná HČ'!F83+'[1]Ná HČ'!F88</f>
        <v>7877</v>
      </c>
      <c r="F58" s="524">
        <f>'[1]Ná HČ'!F105</f>
        <v>301325</v>
      </c>
      <c r="G58" s="525">
        <f>'[1]Ná HČ'!F29</f>
        <v>979876</v>
      </c>
      <c r="H58" s="526">
        <v>195228</v>
      </c>
      <c r="I58" s="527">
        <v>0</v>
      </c>
      <c r="J58" s="748" t="s">
        <v>117</v>
      </c>
      <c r="K58" s="748"/>
    </row>
    <row r="59" spans="1:12" ht="15" x14ac:dyDescent="0.25">
      <c r="A59" s="528" t="s">
        <v>118</v>
      </c>
      <c r="B59" s="529"/>
      <c r="C59" s="529"/>
      <c r="D59" s="530" t="s">
        <v>231</v>
      </c>
      <c r="E59" s="531">
        <v>2065</v>
      </c>
      <c r="F59" s="532">
        <v>14820</v>
      </c>
      <c r="G59" s="531">
        <v>0</v>
      </c>
      <c r="H59" s="533">
        <v>0</v>
      </c>
      <c r="I59" s="534">
        <v>0</v>
      </c>
      <c r="J59" s="701" t="s">
        <v>232</v>
      </c>
      <c r="K59" s="701"/>
    </row>
    <row r="60" spans="1:12" ht="15" x14ac:dyDescent="0.25">
      <c r="A60" s="528" t="s">
        <v>118</v>
      </c>
      <c r="B60" s="529"/>
      <c r="C60" s="529"/>
      <c r="D60" s="535" t="s">
        <v>233</v>
      </c>
      <c r="E60" s="531">
        <v>0</v>
      </c>
      <c r="F60" s="532">
        <v>0</v>
      </c>
      <c r="G60" s="531">
        <v>0</v>
      </c>
      <c r="H60" s="533">
        <v>0</v>
      </c>
      <c r="I60" s="534">
        <v>1644</v>
      </c>
      <c r="J60" s="701"/>
      <c r="K60" s="701"/>
    </row>
    <row r="61" spans="1:12" ht="15" x14ac:dyDescent="0.25">
      <c r="A61" s="528" t="s">
        <v>118</v>
      </c>
      <c r="B61" s="529"/>
      <c r="C61" s="529"/>
      <c r="D61" s="535" t="s">
        <v>234</v>
      </c>
      <c r="E61" s="531">
        <v>85000</v>
      </c>
      <c r="F61" s="532">
        <v>0</v>
      </c>
      <c r="G61" s="531">
        <v>0</v>
      </c>
      <c r="H61" s="533">
        <v>0</v>
      </c>
      <c r="I61" s="534">
        <v>0</v>
      </c>
      <c r="J61" s="701" t="s">
        <v>235</v>
      </c>
      <c r="K61" s="701"/>
    </row>
    <row r="62" spans="1:12" ht="15" x14ac:dyDescent="0.25">
      <c r="A62" s="528" t="s">
        <v>118</v>
      </c>
      <c r="B62" s="529"/>
      <c r="C62" s="529"/>
      <c r="D62" s="535" t="s">
        <v>236</v>
      </c>
      <c r="E62" s="531"/>
      <c r="F62" s="532"/>
      <c r="G62" s="531">
        <v>-100000</v>
      </c>
      <c r="H62" s="533"/>
      <c r="I62" s="534"/>
      <c r="J62" s="700" t="s">
        <v>237</v>
      </c>
      <c r="K62" s="700"/>
    </row>
    <row r="63" spans="1:12" ht="15" x14ac:dyDescent="0.25">
      <c r="A63" s="528" t="s">
        <v>118</v>
      </c>
      <c r="B63" s="529"/>
      <c r="C63" s="529"/>
      <c r="D63" s="535" t="s">
        <v>238</v>
      </c>
      <c r="E63" s="531"/>
      <c r="F63" s="532"/>
      <c r="G63" s="531">
        <v>-70000</v>
      </c>
      <c r="H63" s="533"/>
      <c r="I63" s="534"/>
      <c r="J63" s="701" t="s">
        <v>237</v>
      </c>
      <c r="K63" s="701"/>
    </row>
    <row r="64" spans="1:12" ht="15" x14ac:dyDescent="0.25">
      <c r="A64" s="528" t="s">
        <v>118</v>
      </c>
      <c r="B64" s="529"/>
      <c r="C64" s="529"/>
      <c r="D64" s="535"/>
      <c r="E64" s="531"/>
      <c r="F64" s="532"/>
      <c r="G64" s="531"/>
      <c r="H64" s="533"/>
      <c r="I64" s="534"/>
      <c r="J64" s="701"/>
      <c r="K64" s="701"/>
    </row>
    <row r="65" spans="1:12" ht="15" x14ac:dyDescent="0.25">
      <c r="A65" s="528" t="s">
        <v>118</v>
      </c>
      <c r="B65" s="529"/>
      <c r="C65" s="529"/>
      <c r="D65" s="535"/>
      <c r="E65" s="531"/>
      <c r="F65" s="532"/>
      <c r="G65" s="531"/>
      <c r="H65" s="533"/>
      <c r="I65" s="534"/>
      <c r="J65" s="701"/>
      <c r="K65" s="701"/>
    </row>
    <row r="66" spans="1:12" ht="15" x14ac:dyDescent="0.25">
      <c r="A66" s="528" t="s">
        <v>118</v>
      </c>
      <c r="B66" s="529"/>
      <c r="C66" s="529"/>
      <c r="D66" s="535"/>
      <c r="E66" s="531"/>
      <c r="F66" s="532"/>
      <c r="G66" s="531"/>
      <c r="H66" s="533"/>
      <c r="I66" s="534"/>
      <c r="J66" s="701"/>
      <c r="K66" s="701"/>
    </row>
    <row r="67" spans="1:12" ht="15" x14ac:dyDescent="0.25">
      <c r="A67" s="528" t="s">
        <v>118</v>
      </c>
      <c r="B67" s="529"/>
      <c r="C67" s="529"/>
      <c r="D67" s="535"/>
      <c r="E67" s="531"/>
      <c r="F67" s="532"/>
      <c r="G67" s="531"/>
      <c r="H67" s="533"/>
      <c r="I67" s="534"/>
      <c r="J67" s="701"/>
      <c r="K67" s="701"/>
    </row>
    <row r="68" spans="1:12" ht="15.75" thickBot="1" x14ac:dyDescent="0.3">
      <c r="A68" s="528" t="s">
        <v>118</v>
      </c>
      <c r="B68" s="529"/>
      <c r="C68" s="529"/>
      <c r="D68" s="535"/>
      <c r="E68" s="531"/>
      <c r="F68" s="532"/>
      <c r="G68" s="531"/>
      <c r="H68" s="533"/>
      <c r="I68" s="534"/>
      <c r="J68" s="691"/>
      <c r="K68" s="691"/>
    </row>
    <row r="69" spans="1:12" ht="16.5" thickTop="1" thickBot="1" x14ac:dyDescent="0.3">
      <c r="A69" s="536" t="s">
        <v>119</v>
      </c>
      <c r="B69" s="537"/>
      <c r="C69" s="537"/>
      <c r="D69" s="538"/>
      <c r="E69" s="539">
        <f>SUM(E58:E68)</f>
        <v>94942</v>
      </c>
      <c r="F69" s="539">
        <f>SUM(F58:F68)</f>
        <v>316145</v>
      </c>
      <c r="G69" s="540">
        <f>SUM(G58:G68)</f>
        <v>809876</v>
      </c>
      <c r="H69" s="541">
        <f>SUM(H58:H68)</f>
        <v>195228</v>
      </c>
      <c r="I69" s="542">
        <f>SUM(I58:I68)</f>
        <v>1644</v>
      </c>
      <c r="J69" s="692" t="s">
        <v>239</v>
      </c>
      <c r="K69" s="692"/>
    </row>
    <row r="70" spans="1:12" ht="16.5" thickTop="1" thickBot="1" x14ac:dyDescent="0.3">
      <c r="A70" s="543" t="s">
        <v>120</v>
      </c>
      <c r="B70" s="544"/>
      <c r="C70" s="544"/>
      <c r="D70" s="544"/>
      <c r="E70" s="545">
        <f>'[1]Ná HČ'!H72+'[1]Ná HČ'!H79+'[1]Ná HČ'!H82+'[1]Ná HČ'!H83+'[1]Ná HČ'!H88</f>
        <v>89891</v>
      </c>
      <c r="F70" s="546">
        <f>'[1]Ná HČ'!H105</f>
        <v>316145</v>
      </c>
      <c r="G70" s="547">
        <f>'[1]Ná HČ'!H29</f>
        <v>788816.87</v>
      </c>
      <c r="H70" s="545">
        <f>[1]IF!H7</f>
        <v>195228</v>
      </c>
      <c r="I70" s="548">
        <v>1644</v>
      </c>
      <c r="J70" s="692"/>
      <c r="K70" s="692"/>
    </row>
    <row r="71" spans="1:12" ht="18.75" customHeight="1" thickBot="1" x14ac:dyDescent="0.3">
      <c r="A71" s="549" t="s">
        <v>121</v>
      </c>
      <c r="B71" s="511"/>
      <c r="C71" s="511"/>
      <c r="D71" s="511"/>
      <c r="E71" s="550">
        <f>E70-E69</f>
        <v>-5051</v>
      </c>
      <c r="F71" s="551">
        <f>F70-F69</f>
        <v>0</v>
      </c>
      <c r="G71" s="552">
        <f>G70-G69</f>
        <v>-21059.130000000005</v>
      </c>
      <c r="H71" s="550">
        <f>H70-H69</f>
        <v>0</v>
      </c>
      <c r="I71" s="553">
        <f>I70-I69</f>
        <v>0</v>
      </c>
      <c r="J71" s="692"/>
      <c r="K71" s="692"/>
    </row>
    <row r="72" spans="1:12" ht="15" x14ac:dyDescent="0.25">
      <c r="A72" s="554" t="s">
        <v>122</v>
      </c>
      <c r="B72" s="425"/>
      <c r="C72" s="425"/>
      <c r="D72" s="425"/>
      <c r="F72" s="422"/>
      <c r="I72" s="422"/>
    </row>
    <row r="73" spans="1:12" ht="15" x14ac:dyDescent="0.25">
      <c r="A73" s="554"/>
      <c r="B73" s="425"/>
      <c r="C73" s="425"/>
      <c r="D73" s="425"/>
    </row>
    <row r="74" spans="1:12" ht="6.75" customHeight="1" x14ac:dyDescent="0.25">
      <c r="A74" s="554"/>
      <c r="B74" s="425"/>
      <c r="C74" s="425"/>
      <c r="D74" s="425"/>
    </row>
    <row r="75" spans="1:12" ht="16.5" customHeight="1" thickBot="1" x14ac:dyDescent="0.3">
      <c r="A75" s="425" t="s">
        <v>123</v>
      </c>
      <c r="B75" s="425" t="s">
        <v>124</v>
      </c>
      <c r="C75" s="425"/>
      <c r="D75" s="425"/>
      <c r="E75" s="425"/>
      <c r="F75" s="422"/>
      <c r="G75" s="454"/>
      <c r="H75" s="422"/>
      <c r="I75" s="422"/>
      <c r="J75" s="555"/>
      <c r="K75" s="469" t="s">
        <v>93</v>
      </c>
      <c r="L75" s="422"/>
    </row>
    <row r="76" spans="1:12" ht="13.5" thickBot="1" x14ac:dyDescent="0.25">
      <c r="A76" s="735" t="s">
        <v>125</v>
      </c>
      <c r="B76" s="735"/>
      <c r="C76" s="735"/>
      <c r="D76" s="735"/>
      <c r="E76" s="556" t="s">
        <v>126</v>
      </c>
      <c r="F76" s="695" t="s">
        <v>127</v>
      </c>
      <c r="G76" s="695"/>
      <c r="H76" s="695" t="s">
        <v>128</v>
      </c>
      <c r="I76" s="695"/>
      <c r="J76" s="689" t="s">
        <v>129</v>
      </c>
      <c r="K76" s="689"/>
      <c r="L76" s="422"/>
    </row>
    <row r="77" spans="1:12" x14ac:dyDescent="0.2">
      <c r="A77" s="732" t="s">
        <v>130</v>
      </c>
      <c r="B77" s="732"/>
      <c r="C77" s="732"/>
      <c r="D77" s="732"/>
      <c r="E77" s="557">
        <v>33353</v>
      </c>
      <c r="F77" s="724">
        <v>11081847</v>
      </c>
      <c r="G77" s="724"/>
      <c r="H77" s="724">
        <v>11081847</v>
      </c>
      <c r="I77" s="724"/>
      <c r="J77" s="731">
        <f>F77-H77</f>
        <v>0</v>
      </c>
      <c r="K77" s="731"/>
      <c r="L77" s="422"/>
    </row>
    <row r="78" spans="1:12" x14ac:dyDescent="0.2">
      <c r="A78" s="736"/>
      <c r="B78" s="736"/>
      <c r="C78" s="736"/>
      <c r="D78" s="736"/>
      <c r="E78" s="558"/>
      <c r="F78" s="696"/>
      <c r="G78" s="696"/>
      <c r="H78" s="696"/>
      <c r="I78" s="696"/>
      <c r="J78" s="721">
        <f>F78-H78</f>
        <v>0</v>
      </c>
      <c r="K78" s="721"/>
      <c r="L78" s="422"/>
    </row>
    <row r="79" spans="1:12" x14ac:dyDescent="0.2">
      <c r="A79" s="740"/>
      <c r="B79" s="740"/>
      <c r="C79" s="740"/>
      <c r="D79" s="740"/>
      <c r="E79" s="559"/>
      <c r="F79" s="739"/>
      <c r="G79" s="739"/>
      <c r="H79" s="696"/>
      <c r="I79" s="696"/>
      <c r="J79" s="721">
        <f>F79-H79</f>
        <v>0</v>
      </c>
      <c r="K79" s="721"/>
      <c r="L79" s="422"/>
    </row>
    <row r="80" spans="1:12" ht="13.5" thickBot="1" x14ac:dyDescent="0.25">
      <c r="A80" s="693"/>
      <c r="B80" s="693"/>
      <c r="C80" s="693"/>
      <c r="D80" s="693"/>
      <c r="E80" s="421"/>
      <c r="F80" s="729"/>
      <c r="G80" s="729"/>
      <c r="H80" s="729"/>
      <c r="I80" s="729"/>
      <c r="J80" s="730">
        <f>F80-H80</f>
        <v>0</v>
      </c>
      <c r="K80" s="730"/>
      <c r="L80" s="422"/>
    </row>
    <row r="81" spans="1:12" ht="17.25" customHeight="1" thickTop="1" thickBot="1" x14ac:dyDescent="0.3">
      <c r="A81" s="560" t="s">
        <v>240</v>
      </c>
      <c r="B81" s="561"/>
      <c r="C81" s="561"/>
      <c r="D81" s="562"/>
      <c r="E81" s="563"/>
      <c r="F81" s="683">
        <f>SUM(F77:F80)</f>
        <v>11081847</v>
      </c>
      <c r="G81" s="683"/>
      <c r="H81" s="683">
        <f>SUM(H77:H80)</f>
        <v>11081847</v>
      </c>
      <c r="I81" s="683"/>
      <c r="J81" s="684">
        <f>SUM(J77:K80)</f>
        <v>0</v>
      </c>
      <c r="K81" s="684"/>
      <c r="L81" s="426"/>
    </row>
    <row r="82" spans="1:12" ht="9" customHeight="1" x14ac:dyDescent="0.25">
      <c r="A82" s="425"/>
      <c r="B82" s="426"/>
      <c r="C82" s="426"/>
      <c r="D82" s="426"/>
      <c r="E82" s="426"/>
      <c r="F82" s="564"/>
      <c r="G82" s="564"/>
      <c r="H82" s="564"/>
      <c r="I82" s="564"/>
      <c r="J82" s="564"/>
      <c r="K82" s="564"/>
      <c r="L82" s="426"/>
    </row>
    <row r="83" spans="1:12" ht="18.75" customHeight="1" thickBot="1" x14ac:dyDescent="0.3">
      <c r="A83" s="425" t="s">
        <v>131</v>
      </c>
      <c r="B83" s="426"/>
      <c r="C83" s="425" t="s">
        <v>132</v>
      </c>
      <c r="D83" s="426"/>
      <c r="E83" s="426"/>
      <c r="F83" s="564"/>
      <c r="G83" s="564"/>
      <c r="H83" s="564"/>
      <c r="I83" s="564"/>
      <c r="J83" s="564"/>
      <c r="K83" s="564"/>
      <c r="L83" s="426"/>
    </row>
    <row r="84" spans="1:12" ht="13.5" thickBot="1" x14ac:dyDescent="0.25">
      <c r="A84" s="565" t="s">
        <v>133</v>
      </c>
      <c r="B84" s="566"/>
      <c r="C84" s="566"/>
      <c r="D84" s="566"/>
      <c r="E84" s="556" t="s">
        <v>126</v>
      </c>
      <c r="F84" s="695" t="s">
        <v>127</v>
      </c>
      <c r="G84" s="695"/>
      <c r="H84" s="697" t="s">
        <v>128</v>
      </c>
      <c r="I84" s="697"/>
      <c r="J84" s="689" t="s">
        <v>129</v>
      </c>
      <c r="K84" s="689"/>
      <c r="L84" s="426"/>
    </row>
    <row r="85" spans="1:12" x14ac:dyDescent="0.2">
      <c r="A85" s="737" t="s">
        <v>158</v>
      </c>
      <c r="B85" s="737"/>
      <c r="C85" s="737"/>
      <c r="D85" s="737"/>
      <c r="E85" s="567"/>
      <c r="F85" s="738">
        <v>1769876</v>
      </c>
      <c r="G85" s="738"/>
      <c r="H85" s="724">
        <v>1769876</v>
      </c>
      <c r="I85" s="724"/>
      <c r="J85" s="733">
        <f t="shared" ref="J85:J99" si="1">F85-H85</f>
        <v>0</v>
      </c>
      <c r="K85" s="733"/>
      <c r="L85" s="426"/>
    </row>
    <row r="86" spans="1:12" x14ac:dyDescent="0.2">
      <c r="A86" s="702" t="s">
        <v>134</v>
      </c>
      <c r="B86" s="702"/>
      <c r="C86" s="702"/>
      <c r="D86" s="702"/>
      <c r="E86" s="568" t="s">
        <v>135</v>
      </c>
      <c r="F86" s="722">
        <v>0</v>
      </c>
      <c r="G86" s="722"/>
      <c r="H86" s="699">
        <v>0</v>
      </c>
      <c r="I86" s="699"/>
      <c r="J86" s="698">
        <f t="shared" si="1"/>
        <v>0</v>
      </c>
      <c r="K86" s="698"/>
      <c r="L86" s="426"/>
    </row>
    <row r="87" spans="1:12" x14ac:dyDescent="0.2">
      <c r="A87" s="694" t="s">
        <v>136</v>
      </c>
      <c r="B87" s="694"/>
      <c r="C87" s="694"/>
      <c r="D87" s="694"/>
      <c r="E87" s="568" t="s">
        <v>137</v>
      </c>
      <c r="F87" s="722">
        <v>0</v>
      </c>
      <c r="G87" s="722"/>
      <c r="H87" s="696">
        <v>0</v>
      </c>
      <c r="I87" s="696"/>
      <c r="J87" s="698">
        <f t="shared" si="1"/>
        <v>0</v>
      </c>
      <c r="K87" s="698"/>
      <c r="L87" s="426"/>
    </row>
    <row r="88" spans="1:12" x14ac:dyDescent="0.2">
      <c r="A88" s="694" t="s">
        <v>241</v>
      </c>
      <c r="B88" s="694"/>
      <c r="C88" s="694"/>
      <c r="D88" s="694"/>
      <c r="E88" s="568" t="s">
        <v>242</v>
      </c>
      <c r="F88" s="722">
        <v>350000</v>
      </c>
      <c r="G88" s="722"/>
      <c r="H88" s="699">
        <v>350000</v>
      </c>
      <c r="I88" s="699"/>
      <c r="J88" s="698">
        <f t="shared" si="1"/>
        <v>0</v>
      </c>
      <c r="K88" s="698"/>
      <c r="L88" s="426"/>
    </row>
    <row r="89" spans="1:12" x14ac:dyDescent="0.2">
      <c r="A89" s="694" t="s">
        <v>243</v>
      </c>
      <c r="B89" s="694"/>
      <c r="C89" s="694"/>
      <c r="D89" s="694"/>
      <c r="E89" s="568" t="s">
        <v>244</v>
      </c>
      <c r="F89" s="722">
        <v>150000</v>
      </c>
      <c r="G89" s="722"/>
      <c r="H89" s="699">
        <v>0</v>
      </c>
      <c r="I89" s="699"/>
      <c r="J89" s="698">
        <f t="shared" si="1"/>
        <v>150000</v>
      </c>
      <c r="K89" s="698"/>
      <c r="L89" s="426"/>
    </row>
    <row r="90" spans="1:12" x14ac:dyDescent="0.2">
      <c r="A90" s="694" t="s">
        <v>245</v>
      </c>
      <c r="B90" s="694"/>
      <c r="C90" s="694"/>
      <c r="D90" s="694"/>
      <c r="E90" s="568" t="s">
        <v>246</v>
      </c>
      <c r="F90" s="722">
        <v>23595</v>
      </c>
      <c r="G90" s="722"/>
      <c r="H90" s="699">
        <v>23595</v>
      </c>
      <c r="I90" s="699"/>
      <c r="J90" s="698">
        <f t="shared" si="1"/>
        <v>0</v>
      </c>
      <c r="K90" s="698"/>
      <c r="L90" s="426"/>
    </row>
    <row r="91" spans="1:12" x14ac:dyDescent="0.2">
      <c r="A91" s="694" t="s">
        <v>247</v>
      </c>
      <c r="B91" s="694"/>
      <c r="C91" s="694"/>
      <c r="D91" s="694"/>
      <c r="E91" s="568" t="s">
        <v>248</v>
      </c>
      <c r="F91" s="722">
        <v>85000</v>
      </c>
      <c r="G91" s="722"/>
      <c r="H91" s="699">
        <v>79949</v>
      </c>
      <c r="I91" s="699"/>
      <c r="J91" s="698">
        <f t="shared" si="1"/>
        <v>5051</v>
      </c>
      <c r="K91" s="698"/>
      <c r="L91" s="426"/>
    </row>
    <row r="92" spans="1:12" x14ac:dyDescent="0.2">
      <c r="A92" s="694" t="s">
        <v>249</v>
      </c>
      <c r="B92" s="694"/>
      <c r="C92" s="694"/>
      <c r="D92" s="694"/>
      <c r="E92" s="568" t="s">
        <v>250</v>
      </c>
      <c r="F92" s="722">
        <v>219373</v>
      </c>
      <c r="G92" s="722"/>
      <c r="H92" s="734">
        <v>219373</v>
      </c>
      <c r="I92" s="734"/>
      <c r="J92" s="698">
        <f t="shared" si="1"/>
        <v>0</v>
      </c>
      <c r="K92" s="698"/>
      <c r="L92" s="426"/>
    </row>
    <row r="93" spans="1:12" x14ac:dyDescent="0.2">
      <c r="A93" s="694"/>
      <c r="B93" s="694"/>
      <c r="C93" s="694"/>
      <c r="D93" s="694"/>
      <c r="E93" s="568"/>
      <c r="F93" s="722"/>
      <c r="G93" s="722"/>
      <c r="H93" s="699"/>
      <c r="I93" s="699"/>
      <c r="J93" s="698">
        <f t="shared" si="1"/>
        <v>0</v>
      </c>
      <c r="K93" s="698"/>
      <c r="L93" s="426"/>
    </row>
    <row r="94" spans="1:12" x14ac:dyDescent="0.2">
      <c r="A94" s="694"/>
      <c r="B94" s="694"/>
      <c r="C94" s="694"/>
      <c r="D94" s="694"/>
      <c r="E94" s="568"/>
      <c r="F94" s="722"/>
      <c r="G94" s="722"/>
      <c r="H94" s="699"/>
      <c r="I94" s="699"/>
      <c r="J94" s="698">
        <f t="shared" si="1"/>
        <v>0</v>
      </c>
      <c r="K94" s="698"/>
      <c r="L94" s="426"/>
    </row>
    <row r="95" spans="1:12" x14ac:dyDescent="0.2">
      <c r="A95" s="694"/>
      <c r="B95" s="694"/>
      <c r="C95" s="694"/>
      <c r="D95" s="694"/>
      <c r="E95" s="568"/>
      <c r="F95" s="722"/>
      <c r="G95" s="722"/>
      <c r="H95" s="699"/>
      <c r="I95" s="699"/>
      <c r="J95" s="698">
        <f t="shared" si="1"/>
        <v>0</v>
      </c>
      <c r="K95" s="698"/>
      <c r="L95" s="426"/>
    </row>
    <row r="96" spans="1:12" x14ac:dyDescent="0.2">
      <c r="A96" s="694"/>
      <c r="B96" s="694"/>
      <c r="C96" s="694"/>
      <c r="D96" s="694"/>
      <c r="E96" s="568"/>
      <c r="F96" s="722"/>
      <c r="G96" s="722"/>
      <c r="H96" s="699"/>
      <c r="I96" s="699"/>
      <c r="J96" s="698">
        <f t="shared" si="1"/>
        <v>0</v>
      </c>
      <c r="K96" s="698"/>
      <c r="L96" s="426"/>
    </row>
    <row r="97" spans="1:12" x14ac:dyDescent="0.2">
      <c r="A97" s="694"/>
      <c r="B97" s="694"/>
      <c r="C97" s="694"/>
      <c r="D97" s="694"/>
      <c r="E97" s="568"/>
      <c r="F97" s="722"/>
      <c r="G97" s="722"/>
      <c r="H97" s="699"/>
      <c r="I97" s="699"/>
      <c r="J97" s="698">
        <f t="shared" si="1"/>
        <v>0</v>
      </c>
      <c r="K97" s="698"/>
      <c r="L97" s="426"/>
    </row>
    <row r="98" spans="1:12" x14ac:dyDescent="0.2">
      <c r="A98" s="694"/>
      <c r="B98" s="694"/>
      <c r="C98" s="694"/>
      <c r="D98" s="694"/>
      <c r="E98" s="568"/>
      <c r="F98" s="722"/>
      <c r="G98" s="722"/>
      <c r="H98" s="699"/>
      <c r="I98" s="699"/>
      <c r="J98" s="698">
        <f t="shared" si="1"/>
        <v>0</v>
      </c>
      <c r="K98" s="698"/>
      <c r="L98" s="426"/>
    </row>
    <row r="99" spans="1:12" ht="13.5" thickBot="1" x14ac:dyDescent="0.25">
      <c r="A99" s="694"/>
      <c r="B99" s="694"/>
      <c r="C99" s="694"/>
      <c r="D99" s="694"/>
      <c r="E99" s="569"/>
      <c r="F99" s="722"/>
      <c r="G99" s="722"/>
      <c r="H99" s="699"/>
      <c r="I99" s="699"/>
      <c r="J99" s="749">
        <f t="shared" si="1"/>
        <v>0</v>
      </c>
      <c r="K99" s="749"/>
      <c r="L99" s="426"/>
    </row>
    <row r="100" spans="1:12" ht="16.5" thickTop="1" thickBot="1" x14ac:dyDescent="0.3">
      <c r="A100" s="560" t="s">
        <v>138</v>
      </c>
      <c r="B100" s="561"/>
      <c r="C100" s="561"/>
      <c r="D100" s="562"/>
      <c r="E100" s="561"/>
      <c r="F100" s="683">
        <f>SUM(F85:G99)</f>
        <v>2597844</v>
      </c>
      <c r="G100" s="683"/>
      <c r="H100" s="683">
        <f>SUM(H85:I99)</f>
        <v>2442793</v>
      </c>
      <c r="I100" s="683"/>
      <c r="J100" s="684">
        <f>SUM(J85:K99)</f>
        <v>155051</v>
      </c>
      <c r="K100" s="684"/>
      <c r="L100" s="426"/>
    </row>
    <row r="101" spans="1:12" ht="15" x14ac:dyDescent="0.25">
      <c r="A101" s="425"/>
      <c r="B101" s="426"/>
      <c r="C101" s="426"/>
      <c r="D101" s="426"/>
      <c r="E101" s="426"/>
      <c r="F101" s="723"/>
      <c r="G101" s="723"/>
      <c r="H101" s="564"/>
      <c r="I101" s="564"/>
      <c r="J101" s="564"/>
      <c r="K101" s="564"/>
      <c r="L101" s="426"/>
    </row>
    <row r="102" spans="1:12" ht="14.25" customHeight="1" thickBot="1" x14ac:dyDescent="0.3">
      <c r="A102" s="570" t="s">
        <v>139</v>
      </c>
      <c r="B102" s="571" t="s">
        <v>140</v>
      </c>
      <c r="C102" s="572"/>
      <c r="D102" s="573"/>
      <c r="E102" s="574"/>
      <c r="F102" s="575"/>
      <c r="G102" s="575"/>
      <c r="H102" s="576"/>
      <c r="I102" s="576"/>
      <c r="L102" s="426"/>
    </row>
    <row r="103" spans="1:12" ht="13.5" thickBot="1" x14ac:dyDescent="0.25">
      <c r="A103" s="565" t="s">
        <v>141</v>
      </c>
      <c r="B103" s="566"/>
      <c r="C103" s="566"/>
      <c r="D103" s="566"/>
      <c r="E103" s="556" t="s">
        <v>126</v>
      </c>
      <c r="F103" s="695" t="s">
        <v>127</v>
      </c>
      <c r="G103" s="695"/>
      <c r="H103" s="697" t="s">
        <v>128</v>
      </c>
      <c r="I103" s="697"/>
      <c r="J103" s="689" t="s">
        <v>129</v>
      </c>
      <c r="K103" s="689"/>
    </row>
    <row r="104" spans="1:12" x14ac:dyDescent="0.2">
      <c r="A104" s="741" t="s">
        <v>251</v>
      </c>
      <c r="B104" s="741"/>
      <c r="C104" s="741"/>
      <c r="D104" s="741"/>
      <c r="E104" s="577" t="s">
        <v>142</v>
      </c>
      <c r="F104" s="696">
        <v>260248.92</v>
      </c>
      <c r="G104" s="696"/>
      <c r="H104" s="696">
        <v>260248.92</v>
      </c>
      <c r="I104" s="696"/>
      <c r="J104" s="721">
        <f>F104-H104</f>
        <v>0</v>
      </c>
      <c r="K104" s="721"/>
    </row>
    <row r="105" spans="1:12" x14ac:dyDescent="0.2">
      <c r="A105" s="741"/>
      <c r="B105" s="741"/>
      <c r="C105" s="741"/>
      <c r="D105" s="741"/>
      <c r="E105" s="577"/>
      <c r="F105" s="696"/>
      <c r="G105" s="696"/>
      <c r="H105" s="696"/>
      <c r="I105" s="696"/>
      <c r="J105" s="721">
        <f>F105-H105</f>
        <v>0</v>
      </c>
      <c r="K105" s="721"/>
    </row>
    <row r="106" spans="1:12" x14ac:dyDescent="0.2">
      <c r="A106" s="741"/>
      <c r="B106" s="741"/>
      <c r="C106" s="741"/>
      <c r="D106" s="741"/>
      <c r="E106" s="577"/>
      <c r="F106" s="696"/>
      <c r="G106" s="696"/>
      <c r="H106" s="696"/>
      <c r="I106" s="696"/>
      <c r="J106" s="721">
        <f>F106-H106</f>
        <v>0</v>
      </c>
      <c r="K106" s="721"/>
    </row>
    <row r="107" spans="1:12" x14ac:dyDescent="0.2">
      <c r="A107" s="741"/>
      <c r="B107" s="741"/>
      <c r="C107" s="741"/>
      <c r="D107" s="741"/>
      <c r="E107" s="577"/>
      <c r="F107" s="696"/>
      <c r="G107" s="696"/>
      <c r="H107" s="696"/>
      <c r="I107" s="696"/>
      <c r="J107" s="721">
        <f>F107-H107</f>
        <v>0</v>
      </c>
      <c r="K107" s="721"/>
    </row>
    <row r="108" spans="1:12" ht="13.5" thickBot="1" x14ac:dyDescent="0.25">
      <c r="A108" s="682"/>
      <c r="B108" s="682"/>
      <c r="C108" s="682"/>
      <c r="D108" s="682"/>
      <c r="E108" s="578"/>
      <c r="F108" s="743"/>
      <c r="G108" s="743"/>
      <c r="H108" s="743"/>
      <c r="I108" s="743"/>
      <c r="J108" s="749">
        <f>F108-H108</f>
        <v>0</v>
      </c>
      <c r="K108" s="749"/>
    </row>
    <row r="109" spans="1:12" ht="16.5" thickTop="1" thickBot="1" x14ac:dyDescent="0.3">
      <c r="A109" s="560" t="s">
        <v>143</v>
      </c>
      <c r="B109" s="561"/>
      <c r="C109" s="561"/>
      <c r="D109" s="562"/>
      <c r="E109" s="561"/>
      <c r="F109" s="683">
        <f>SUM(F104:G108)</f>
        <v>260248.92</v>
      </c>
      <c r="G109" s="683"/>
      <c r="H109" s="683">
        <f>SUM(H104:I108)</f>
        <v>260248.92</v>
      </c>
      <c r="I109" s="683"/>
      <c r="J109" s="684">
        <f>SUM(J104:K108)</f>
        <v>0</v>
      </c>
      <c r="K109" s="684"/>
    </row>
    <row r="111" spans="1:12" ht="15.75" thickBot="1" x14ac:dyDescent="0.3">
      <c r="A111" s="425" t="s">
        <v>144</v>
      </c>
      <c r="B111" s="425" t="s">
        <v>145</v>
      </c>
      <c r="C111" s="425"/>
      <c r="D111" s="425"/>
      <c r="E111" s="425"/>
      <c r="F111" s="422"/>
      <c r="G111" s="454"/>
      <c r="J111" s="579"/>
      <c r="K111" s="580"/>
    </row>
    <row r="112" spans="1:12" ht="13.5" thickBot="1" x14ac:dyDescent="0.25">
      <c r="A112" s="747" t="s">
        <v>146</v>
      </c>
      <c r="B112" s="747"/>
      <c r="C112" s="747"/>
      <c r="D112" s="747"/>
      <c r="E112" s="581"/>
      <c r="F112" s="695" t="s">
        <v>127</v>
      </c>
      <c r="G112" s="695"/>
      <c r="H112" s="689" t="s">
        <v>128</v>
      </c>
      <c r="I112" s="689"/>
      <c r="J112" s="744" t="s">
        <v>129</v>
      </c>
      <c r="K112" s="744"/>
    </row>
    <row r="113" spans="1:11" x14ac:dyDescent="0.2">
      <c r="A113" s="746"/>
      <c r="B113" s="746"/>
      <c r="C113" s="746"/>
      <c r="D113" s="746"/>
      <c r="E113" s="582"/>
      <c r="F113" s="724"/>
      <c r="G113" s="724"/>
      <c r="H113" s="724"/>
      <c r="I113" s="724"/>
      <c r="J113" s="731">
        <f>F113-H113</f>
        <v>0</v>
      </c>
      <c r="K113" s="731"/>
    </row>
    <row r="114" spans="1:11" x14ac:dyDescent="0.2">
      <c r="A114" s="742"/>
      <c r="B114" s="742"/>
      <c r="C114" s="742"/>
      <c r="D114" s="742"/>
      <c r="E114" s="583"/>
      <c r="F114" s="699"/>
      <c r="G114" s="699"/>
      <c r="H114" s="699"/>
      <c r="I114" s="699"/>
      <c r="J114" s="750"/>
      <c r="K114" s="750"/>
    </row>
    <row r="115" spans="1:11" ht="13.5" thickBot="1" x14ac:dyDescent="0.25">
      <c r="A115" s="685"/>
      <c r="B115" s="685"/>
      <c r="C115" s="685"/>
      <c r="D115" s="685"/>
      <c r="E115" s="584"/>
      <c r="F115" s="745"/>
      <c r="G115" s="745"/>
      <c r="H115" s="745"/>
      <c r="I115" s="745"/>
      <c r="J115" s="730">
        <f>F115-H115</f>
        <v>0</v>
      </c>
      <c r="K115" s="730"/>
    </row>
    <row r="116" spans="1:11" ht="16.5" thickTop="1" thickBot="1" x14ac:dyDescent="0.3">
      <c r="A116" s="560" t="s">
        <v>147</v>
      </c>
      <c r="B116" s="561"/>
      <c r="C116" s="561"/>
      <c r="D116" s="585"/>
      <c r="E116" s="561"/>
      <c r="F116" s="686">
        <f>SUM(F113:G115)</f>
        <v>0</v>
      </c>
      <c r="G116" s="686"/>
      <c r="H116" s="686">
        <f>SUM(H113:I115)</f>
        <v>0</v>
      </c>
      <c r="I116" s="686"/>
      <c r="J116" s="687">
        <f>SUM(J113:K115)</f>
        <v>0</v>
      </c>
      <c r="K116" s="687"/>
    </row>
    <row r="117" spans="1:11" x14ac:dyDescent="0.2">
      <c r="H117" s="415" t="s">
        <v>148</v>
      </c>
      <c r="I117" s="422"/>
      <c r="J117" s="586" t="s">
        <v>149</v>
      </c>
      <c r="K117" s="587">
        <f>(H81)</f>
        <v>11081847</v>
      </c>
    </row>
    <row r="118" spans="1:11" ht="15" customHeight="1" x14ac:dyDescent="0.2">
      <c r="H118" s="588" t="s">
        <v>150</v>
      </c>
      <c r="I118" s="589">
        <f>'[1]Vý HČ'!S47+'[1]Vý DČ'!H42</f>
        <v>13565515.92</v>
      </c>
      <c r="J118" s="590" t="s">
        <v>151</v>
      </c>
      <c r="K118" s="591">
        <f>H100</f>
        <v>2442793</v>
      </c>
    </row>
    <row r="119" spans="1:11" ht="15" customHeight="1" x14ac:dyDescent="0.2">
      <c r="J119" s="590" t="s">
        <v>152</v>
      </c>
      <c r="K119" s="591">
        <f>H109</f>
        <v>260248.92</v>
      </c>
    </row>
    <row r="120" spans="1:11" x14ac:dyDescent="0.2">
      <c r="J120" s="590" t="s">
        <v>153</v>
      </c>
      <c r="K120" s="591">
        <f>H116</f>
        <v>0</v>
      </c>
    </row>
    <row r="121" spans="1:11" x14ac:dyDescent="0.2">
      <c r="H121" s="592" t="s">
        <v>154</v>
      </c>
      <c r="I121" s="593">
        <f>I118-K121</f>
        <v>-219373</v>
      </c>
      <c r="J121" s="590" t="s">
        <v>155</v>
      </c>
      <c r="K121" s="594">
        <f>SUM(K117:K120)</f>
        <v>13784888.92</v>
      </c>
    </row>
    <row r="122" spans="1:11" x14ac:dyDescent="0.2">
      <c r="H122" s="595"/>
      <c r="I122" s="595"/>
    </row>
    <row r="123" spans="1:11" x14ac:dyDescent="0.2">
      <c r="H123" s="411" t="s">
        <v>156</v>
      </c>
      <c r="I123" s="688" t="s">
        <v>252</v>
      </c>
      <c r="J123" s="688"/>
      <c r="K123" s="688"/>
    </row>
    <row r="124" spans="1:11" x14ac:dyDescent="0.2">
      <c r="C124" s="596"/>
      <c r="H124" s="681" t="s">
        <v>157</v>
      </c>
      <c r="I124" s="681"/>
      <c r="J124" s="681"/>
      <c r="K124" s="681"/>
    </row>
  </sheetData>
  <mergeCells count="179">
    <mergeCell ref="J78:K78"/>
    <mergeCell ref="H85:I85"/>
    <mergeCell ref="H96:I96"/>
    <mergeCell ref="A106:D106"/>
    <mergeCell ref="F106:G106"/>
    <mergeCell ref="H106:I106"/>
    <mergeCell ref="J106:K106"/>
    <mergeCell ref="A114:D114"/>
    <mergeCell ref="A107:D107"/>
    <mergeCell ref="H103:I103"/>
    <mergeCell ref="J115:K115"/>
    <mergeCell ref="F108:G108"/>
    <mergeCell ref="H108:I108"/>
    <mergeCell ref="J112:K112"/>
    <mergeCell ref="F112:G112"/>
    <mergeCell ref="F115:G115"/>
    <mergeCell ref="A113:D113"/>
    <mergeCell ref="A112:D112"/>
    <mergeCell ref="H107:I107"/>
    <mergeCell ref="J107:K107"/>
    <mergeCell ref="F107:G107"/>
    <mergeCell ref="A104:D104"/>
    <mergeCell ref="F104:G104"/>
    <mergeCell ref="F103:G103"/>
    <mergeCell ref="H104:I104"/>
    <mergeCell ref="J104:K104"/>
    <mergeCell ref="A105:D105"/>
    <mergeCell ref="J84:K84"/>
    <mergeCell ref="A88:D88"/>
    <mergeCell ref="A89:D89"/>
    <mergeCell ref="A90:D90"/>
    <mergeCell ref="A91:D91"/>
    <mergeCell ref="A76:D76"/>
    <mergeCell ref="F76:G76"/>
    <mergeCell ref="H94:I94"/>
    <mergeCell ref="J97:K97"/>
    <mergeCell ref="A78:D78"/>
    <mergeCell ref="A85:D85"/>
    <mergeCell ref="A92:D92"/>
    <mergeCell ref="F95:G95"/>
    <mergeCell ref="F86:G86"/>
    <mergeCell ref="A93:D93"/>
    <mergeCell ref="F85:G85"/>
    <mergeCell ref="F87:G87"/>
    <mergeCell ref="F88:G88"/>
    <mergeCell ref="F91:G91"/>
    <mergeCell ref="A87:D87"/>
    <mergeCell ref="A94:D94"/>
    <mergeCell ref="F80:G80"/>
    <mergeCell ref="F79:G79"/>
    <mergeCell ref="A79:D79"/>
    <mergeCell ref="F89:G89"/>
    <mergeCell ref="F90:G90"/>
    <mergeCell ref="H95:I95"/>
    <mergeCell ref="J93:K93"/>
    <mergeCell ref="J94:K94"/>
    <mergeCell ref="J95:K95"/>
    <mergeCell ref="F93:G93"/>
    <mergeCell ref="J92:K92"/>
    <mergeCell ref="J85:K85"/>
    <mergeCell ref="H92:I92"/>
    <mergeCell ref="F92:G92"/>
    <mergeCell ref="H93:I93"/>
    <mergeCell ref="F94:G94"/>
    <mergeCell ref="J87:K87"/>
    <mergeCell ref="J89:K89"/>
    <mergeCell ref="J90:K90"/>
    <mergeCell ref="J91:K91"/>
    <mergeCell ref="H89:I89"/>
    <mergeCell ref="J86:K86"/>
    <mergeCell ref="H86:I86"/>
    <mergeCell ref="F77:G77"/>
    <mergeCell ref="A2:D2"/>
    <mergeCell ref="E2:K2"/>
    <mergeCell ref="E4:I4"/>
    <mergeCell ref="E6:G6"/>
    <mergeCell ref="E3:K3"/>
    <mergeCell ref="H80:I80"/>
    <mergeCell ref="J80:K80"/>
    <mergeCell ref="H76:I76"/>
    <mergeCell ref="J77:K77"/>
    <mergeCell ref="A77:D77"/>
    <mergeCell ref="E5:K5"/>
    <mergeCell ref="E7:K7"/>
    <mergeCell ref="J65:K65"/>
    <mergeCell ref="J66:K66"/>
    <mergeCell ref="J67:K67"/>
    <mergeCell ref="J59:K59"/>
    <mergeCell ref="J60:K60"/>
    <mergeCell ref="J61:K61"/>
    <mergeCell ref="J79:K79"/>
    <mergeCell ref="H79:I79"/>
    <mergeCell ref="J58:K58"/>
    <mergeCell ref="H77:I77"/>
    <mergeCell ref="H78:I78"/>
    <mergeCell ref="F105:G105"/>
    <mergeCell ref="H105:I105"/>
    <mergeCell ref="J105:K105"/>
    <mergeCell ref="J103:K103"/>
    <mergeCell ref="F100:G100"/>
    <mergeCell ref="A96:D96"/>
    <mergeCell ref="A97:D97"/>
    <mergeCell ref="A98:D98"/>
    <mergeCell ref="F97:G97"/>
    <mergeCell ref="J98:K98"/>
    <mergeCell ref="F101:G101"/>
    <mergeCell ref="F96:G96"/>
    <mergeCell ref="F98:G98"/>
    <mergeCell ref="H97:I97"/>
    <mergeCell ref="J96:K96"/>
    <mergeCell ref="F99:G99"/>
    <mergeCell ref="J99:K99"/>
    <mergeCell ref="H98:I98"/>
    <mergeCell ref="H99:I99"/>
    <mergeCell ref="H9:I9"/>
    <mergeCell ref="K10:K13"/>
    <mergeCell ref="D19:D20"/>
    <mergeCell ref="E19:E20"/>
    <mergeCell ref="F19:F20"/>
    <mergeCell ref="G19:G20"/>
    <mergeCell ref="H19:H20"/>
    <mergeCell ref="I19:I20"/>
    <mergeCell ref="J19:J20"/>
    <mergeCell ref="I36:J36"/>
    <mergeCell ref="G41:J41"/>
    <mergeCell ref="E46:E47"/>
    <mergeCell ref="F46:G46"/>
    <mergeCell ref="H46:H47"/>
    <mergeCell ref="I46:I47"/>
    <mergeCell ref="K46:K47"/>
    <mergeCell ref="D56:D57"/>
    <mergeCell ref="E56:E57"/>
    <mergeCell ref="F56:F57"/>
    <mergeCell ref="G56:G57"/>
    <mergeCell ref="H56:I56"/>
    <mergeCell ref="J56:K57"/>
    <mergeCell ref="A58:C58"/>
    <mergeCell ref="J68:K68"/>
    <mergeCell ref="J69:K71"/>
    <mergeCell ref="A80:D80"/>
    <mergeCell ref="F81:G81"/>
    <mergeCell ref="H81:I81"/>
    <mergeCell ref="J81:K81"/>
    <mergeCell ref="A99:D99"/>
    <mergeCell ref="H100:I100"/>
    <mergeCell ref="J100:K100"/>
    <mergeCell ref="J76:K76"/>
    <mergeCell ref="F84:G84"/>
    <mergeCell ref="F78:G78"/>
    <mergeCell ref="H84:I84"/>
    <mergeCell ref="J88:K88"/>
    <mergeCell ref="H87:I87"/>
    <mergeCell ref="H88:I88"/>
    <mergeCell ref="H90:I90"/>
    <mergeCell ref="H91:I91"/>
    <mergeCell ref="J62:K62"/>
    <mergeCell ref="J63:K63"/>
    <mergeCell ref="J64:K64"/>
    <mergeCell ref="A95:D95"/>
    <mergeCell ref="A86:D86"/>
    <mergeCell ref="H124:K124"/>
    <mergeCell ref="A108:D108"/>
    <mergeCell ref="F109:G109"/>
    <mergeCell ref="H109:I109"/>
    <mergeCell ref="J109:K109"/>
    <mergeCell ref="A115:D115"/>
    <mergeCell ref="F116:G116"/>
    <mergeCell ref="H116:I116"/>
    <mergeCell ref="J116:K116"/>
    <mergeCell ref="I123:K123"/>
    <mergeCell ref="H112:I112"/>
    <mergeCell ref="F114:G114"/>
    <mergeCell ref="H114:I114"/>
    <mergeCell ref="H115:I115"/>
    <mergeCell ref="J108:K108"/>
    <mergeCell ref="J114:K114"/>
    <mergeCell ref="F113:G113"/>
    <mergeCell ref="H113:I113"/>
    <mergeCell ref="J113:K113"/>
  </mergeCells>
  <conditionalFormatting sqref="E71:I71">
    <cfRule type="cellIs" dxfId="19" priority="1" stopIfTrue="1" operator="greaterThan">
      <formula>0</formula>
    </cfRule>
  </conditionalFormatting>
  <conditionalFormatting sqref="H28:J28 K27:K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8" width="9.140625" style="36"/>
    <col min="9" max="9" width="10" style="36" customWidth="1"/>
    <col min="10" max="16384" width="9.140625" style="36"/>
  </cols>
  <sheetData>
    <row r="1" spans="1:12" s="16" customFormat="1" ht="18.75" x14ac:dyDescent="0.3">
      <c r="A1" s="16" t="s">
        <v>10</v>
      </c>
      <c r="B1" s="16" t="s">
        <v>254</v>
      </c>
    </row>
    <row r="3" spans="1:12" s="17" customFormat="1" ht="15" x14ac:dyDescent="0.25">
      <c r="A3" s="754" t="s">
        <v>255</v>
      </c>
      <c r="B3" s="754"/>
      <c r="C3" s="754"/>
      <c r="D3" s="754"/>
      <c r="E3" s="754"/>
      <c r="F3" s="754"/>
      <c r="G3" s="754"/>
      <c r="H3" s="754"/>
      <c r="I3" s="754"/>
    </row>
    <row r="4" spans="1:12" s="18" customFormat="1" ht="11.25" x14ac:dyDescent="0.2"/>
    <row r="5" spans="1:12" s="19" customFormat="1" x14ac:dyDescent="0.2">
      <c r="A5" s="756" t="s">
        <v>0</v>
      </c>
      <c r="B5" s="756"/>
      <c r="C5" s="395" t="s">
        <v>1</v>
      </c>
      <c r="D5" s="756" t="s">
        <v>256</v>
      </c>
      <c r="E5" s="756"/>
      <c r="F5" s="756"/>
      <c r="G5" s="756"/>
      <c r="H5" s="756"/>
      <c r="I5" s="756"/>
    </row>
    <row r="6" spans="1:12" s="18" customFormat="1" ht="15" customHeight="1" x14ac:dyDescent="0.2">
      <c r="A6" s="757" t="s">
        <v>257</v>
      </c>
      <c r="B6" s="757"/>
      <c r="C6" s="37">
        <f>SUM(C7:C9)</f>
        <v>118348.07</v>
      </c>
      <c r="D6" s="758"/>
      <c r="E6" s="758"/>
      <c r="F6" s="758"/>
      <c r="G6" s="758"/>
      <c r="H6" s="758"/>
      <c r="I6" s="758"/>
    </row>
    <row r="7" spans="1:12" s="18" customFormat="1" ht="41.45" customHeight="1" x14ac:dyDescent="0.2">
      <c r="A7" s="757" t="s">
        <v>5</v>
      </c>
      <c r="B7" s="757"/>
      <c r="C7" s="37">
        <v>118348.07</v>
      </c>
      <c r="D7" s="759" t="s">
        <v>258</v>
      </c>
      <c r="E7" s="760"/>
      <c r="F7" s="760"/>
      <c r="G7" s="760"/>
      <c r="H7" s="760"/>
      <c r="I7" s="761"/>
    </row>
    <row r="8" spans="1:12" s="17" customFormat="1" ht="27" customHeight="1" x14ac:dyDescent="0.2">
      <c r="A8" s="757" t="s">
        <v>6</v>
      </c>
      <c r="B8" s="757"/>
      <c r="C8" s="37">
        <v>0</v>
      </c>
      <c r="D8" s="762" t="s">
        <v>197</v>
      </c>
      <c r="E8" s="762"/>
      <c r="F8" s="762"/>
      <c r="G8" s="762"/>
      <c r="H8" s="762"/>
      <c r="I8" s="762"/>
      <c r="L8" s="597"/>
    </row>
    <row r="9" spans="1:12" s="17" customFormat="1" ht="15" customHeight="1" x14ac:dyDescent="0.2">
      <c r="A9" s="757" t="s">
        <v>2</v>
      </c>
      <c r="B9" s="757"/>
      <c r="C9" s="37">
        <v>0</v>
      </c>
      <c r="D9" s="763"/>
      <c r="E9" s="763"/>
      <c r="F9" s="763"/>
      <c r="G9" s="763"/>
      <c r="H9" s="763"/>
      <c r="I9" s="763"/>
    </row>
    <row r="10" spans="1:12" s="18" customFormat="1" ht="11.25" x14ac:dyDescent="0.2">
      <c r="C10" s="20"/>
    </row>
    <row r="11" spans="1:12" s="18" customFormat="1" ht="15" x14ac:dyDescent="0.25">
      <c r="A11" s="754" t="s">
        <v>259</v>
      </c>
      <c r="B11" s="754"/>
      <c r="C11" s="754"/>
      <c r="D11" s="754"/>
      <c r="E11" s="754"/>
      <c r="F11" s="754"/>
      <c r="G11" s="754"/>
      <c r="H11" s="754"/>
      <c r="I11" s="754"/>
    </row>
    <row r="12" spans="1:12" s="18" customFormat="1" ht="11.25" x14ac:dyDescent="0.2">
      <c r="C12" s="20"/>
      <c r="D12" s="21"/>
      <c r="E12" s="21"/>
      <c r="F12" s="21"/>
      <c r="G12" s="21"/>
      <c r="H12" s="21"/>
      <c r="I12" s="21"/>
    </row>
    <row r="13" spans="1:12" s="23" customFormat="1" x14ac:dyDescent="0.2">
      <c r="A13" s="756" t="s">
        <v>0</v>
      </c>
      <c r="B13" s="756" t="s">
        <v>3</v>
      </c>
      <c r="C13" s="395" t="s">
        <v>1</v>
      </c>
      <c r="D13" s="22"/>
      <c r="E13" s="22"/>
      <c r="F13" s="22"/>
      <c r="G13" s="22"/>
      <c r="H13" s="22"/>
      <c r="I13" s="22"/>
    </row>
    <row r="14" spans="1:12" s="18" customFormat="1" x14ac:dyDescent="0.2">
      <c r="A14" s="11" t="s">
        <v>15</v>
      </c>
      <c r="B14" s="12"/>
      <c r="C14" s="13">
        <v>0</v>
      </c>
      <c r="D14" s="24"/>
      <c r="E14" s="24"/>
      <c r="F14" s="24"/>
      <c r="G14" s="24"/>
      <c r="H14" s="24"/>
      <c r="I14" s="24"/>
    </row>
    <row r="15" spans="1:12" s="18" customFormat="1" x14ac:dyDescent="0.2">
      <c r="A15" s="757" t="s">
        <v>7</v>
      </c>
      <c r="B15" s="42" t="s">
        <v>11</v>
      </c>
      <c r="C15" s="13">
        <v>0</v>
      </c>
      <c r="D15" s="24"/>
      <c r="E15" s="24"/>
      <c r="F15" s="24"/>
      <c r="G15" s="24"/>
      <c r="H15" s="24"/>
      <c r="I15" s="24"/>
    </row>
    <row r="16" spans="1:12" s="18" customFormat="1" x14ac:dyDescent="0.2">
      <c r="A16" s="757"/>
      <c r="B16" s="14" t="s">
        <v>8</v>
      </c>
      <c r="C16" s="43">
        <v>103348.07</v>
      </c>
      <c r="D16" s="25"/>
      <c r="E16" s="25"/>
      <c r="F16" s="25"/>
      <c r="G16" s="25"/>
      <c r="H16" s="25"/>
      <c r="I16" s="25"/>
    </row>
    <row r="17" spans="1:9" s="18" customFormat="1" x14ac:dyDescent="0.2">
      <c r="A17" s="757"/>
      <c r="B17" s="14" t="s">
        <v>4</v>
      </c>
      <c r="C17" s="13">
        <v>15000</v>
      </c>
      <c r="D17" s="26"/>
      <c r="E17" s="26"/>
      <c r="F17" s="26"/>
      <c r="G17" s="26"/>
      <c r="H17" s="26"/>
      <c r="I17" s="26"/>
    </row>
    <row r="18" spans="1:9" s="18" customFormat="1" ht="15" customHeight="1" x14ac:dyDescent="0.2">
      <c r="A18" s="396" t="s">
        <v>257</v>
      </c>
      <c r="B18" s="38"/>
      <c r="C18" s="39">
        <f>SUM(C14:C17)</f>
        <v>118348.07</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261</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ht="46.9" customHeight="1" x14ac:dyDescent="0.2">
      <c r="A29" s="751" t="s">
        <v>263</v>
      </c>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4"/>
      <c r="B31" s="44"/>
      <c r="C31" s="44"/>
      <c r="D31" s="44"/>
      <c r="E31" s="44"/>
      <c r="F31" s="44"/>
      <c r="G31" s="44"/>
      <c r="H31" s="44"/>
      <c r="I31" s="44"/>
    </row>
    <row r="32" spans="1:9" s="18" customFormat="1" ht="12.75" customHeight="1" x14ac:dyDescent="0.25">
      <c r="A32" s="755" t="s">
        <v>198</v>
      </c>
      <c r="B32" s="755"/>
      <c r="C32" s="755"/>
      <c r="D32" s="755"/>
      <c r="E32" s="755"/>
      <c r="F32" s="755"/>
      <c r="G32" s="755"/>
      <c r="H32" s="755"/>
      <c r="I32" s="755"/>
    </row>
    <row r="33" spans="1:9" s="18" customFormat="1" x14ac:dyDescent="0.2">
      <c r="A33" s="36" t="s">
        <v>9</v>
      </c>
      <c r="B33" s="387"/>
      <c r="C33" s="387"/>
      <c r="D33" s="387"/>
      <c r="E33" s="387"/>
      <c r="F33" s="387"/>
      <c r="G33" s="387"/>
      <c r="H33" s="387"/>
      <c r="I33" s="387"/>
    </row>
    <row r="34" spans="1:9" s="18" customFormat="1" x14ac:dyDescent="0.2">
      <c r="A34" s="751" t="s">
        <v>199</v>
      </c>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44"/>
      <c r="B36" s="44"/>
      <c r="C36" s="44"/>
      <c r="D36" s="44"/>
      <c r="E36" s="44"/>
      <c r="F36" s="44"/>
      <c r="G36" s="44"/>
      <c r="H36" s="44"/>
      <c r="I36" s="44"/>
    </row>
    <row r="37" spans="1:9" x14ac:dyDescent="0.2">
      <c r="A37" s="40" t="s">
        <v>17</v>
      </c>
    </row>
    <row r="38" spans="1:9" x14ac:dyDescent="0.2">
      <c r="A38" s="40" t="s">
        <v>200</v>
      </c>
    </row>
    <row r="39" spans="1:9" x14ac:dyDescent="0.2">
      <c r="A39" s="40"/>
    </row>
    <row r="40" spans="1:9" x14ac:dyDescent="0.2">
      <c r="A40" s="40" t="s">
        <v>264</v>
      </c>
    </row>
  </sheetData>
  <mergeCells count="24">
    <mergeCell ref="A13:B13"/>
    <mergeCell ref="D9:I9"/>
    <mergeCell ref="A11:I11"/>
    <mergeCell ref="A15:A17"/>
    <mergeCell ref="A27:I27"/>
    <mergeCell ref="A7:B7"/>
    <mergeCell ref="D7:I7"/>
    <mergeCell ref="A8:B8"/>
    <mergeCell ref="D8:I8"/>
    <mergeCell ref="A9:B9"/>
    <mergeCell ref="A3:I3"/>
    <mergeCell ref="A5:B5"/>
    <mergeCell ref="D5:I5"/>
    <mergeCell ref="A6:B6"/>
    <mergeCell ref="D6:I6"/>
    <mergeCell ref="A34:I34"/>
    <mergeCell ref="A35:I35"/>
    <mergeCell ref="A21:I21"/>
    <mergeCell ref="A23:I23"/>
    <mergeCell ref="A24:I24"/>
    <mergeCell ref="A25:I25"/>
    <mergeCell ref="A30:I30"/>
    <mergeCell ref="A32:I32"/>
    <mergeCell ref="A29:I29"/>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73" workbookViewId="0">
      <selection activeCell="J76" sqref="J76:K78"/>
    </sheetView>
  </sheetViews>
  <sheetFormatPr defaultColWidth="9.140625" defaultRowHeight="12.75" x14ac:dyDescent="0.2"/>
  <cols>
    <col min="1" max="1" width="7.5703125" style="411" customWidth="1"/>
    <col min="2" max="2" width="2.5703125" style="411" customWidth="1"/>
    <col min="3" max="3" width="10.28515625" style="411" customWidth="1"/>
    <col min="4" max="4" width="25.42578125" style="411" customWidth="1"/>
    <col min="5" max="5" width="15.7109375" style="411" customWidth="1"/>
    <col min="6" max="6" width="15" style="411" customWidth="1"/>
    <col min="7" max="7" width="15.28515625" style="411" customWidth="1"/>
    <col min="8" max="8" width="19" style="411" customWidth="1"/>
    <col min="9" max="9" width="18" style="411" customWidth="1"/>
    <col min="10" max="10" width="17.140625" style="411" customWidth="1"/>
    <col min="11" max="11" width="21.5703125" style="411" customWidth="1"/>
    <col min="12" max="12" width="16.85546875" style="411" customWidth="1"/>
    <col min="13" max="256" width="9.140625" style="411"/>
    <col min="257" max="257" width="7.5703125" style="411" customWidth="1"/>
    <col min="258" max="258" width="2.5703125" style="411" customWidth="1"/>
    <col min="259" max="259" width="10.28515625" style="411" customWidth="1"/>
    <col min="260" max="260" width="25.42578125" style="411" customWidth="1"/>
    <col min="261" max="261" width="15.7109375" style="411" customWidth="1"/>
    <col min="262" max="262" width="15" style="411" customWidth="1"/>
    <col min="263" max="263" width="15.28515625" style="411" customWidth="1"/>
    <col min="264" max="264" width="19" style="411" customWidth="1"/>
    <col min="265" max="265" width="18" style="411" customWidth="1"/>
    <col min="266" max="266" width="17.140625" style="411" customWidth="1"/>
    <col min="267" max="267" width="21.5703125" style="411" customWidth="1"/>
    <col min="268" max="268" width="16.85546875" style="411" customWidth="1"/>
    <col min="269" max="512" width="9.140625" style="411"/>
    <col min="513" max="513" width="7.5703125" style="411" customWidth="1"/>
    <col min="514" max="514" width="2.5703125" style="411" customWidth="1"/>
    <col min="515" max="515" width="10.28515625" style="411" customWidth="1"/>
    <col min="516" max="516" width="25.42578125" style="411" customWidth="1"/>
    <col min="517" max="517" width="15.7109375" style="411" customWidth="1"/>
    <col min="518" max="518" width="15" style="411" customWidth="1"/>
    <col min="519" max="519" width="15.28515625" style="411" customWidth="1"/>
    <col min="520" max="520" width="19" style="411" customWidth="1"/>
    <col min="521" max="521" width="18" style="411" customWidth="1"/>
    <col min="522" max="522" width="17.140625" style="411" customWidth="1"/>
    <col min="523" max="523" width="21.5703125" style="411" customWidth="1"/>
    <col min="524" max="524" width="16.85546875" style="411" customWidth="1"/>
    <col min="525" max="768" width="9.140625" style="411"/>
    <col min="769" max="769" width="7.5703125" style="411" customWidth="1"/>
    <col min="770" max="770" width="2.5703125" style="411" customWidth="1"/>
    <col min="771" max="771" width="10.28515625" style="411" customWidth="1"/>
    <col min="772" max="772" width="25.42578125" style="411" customWidth="1"/>
    <col min="773" max="773" width="15.7109375" style="411" customWidth="1"/>
    <col min="774" max="774" width="15" style="411" customWidth="1"/>
    <col min="775" max="775" width="15.28515625" style="411" customWidth="1"/>
    <col min="776" max="776" width="19" style="411" customWidth="1"/>
    <col min="777" max="777" width="18" style="411" customWidth="1"/>
    <col min="778" max="778" width="17.140625" style="411" customWidth="1"/>
    <col min="779" max="779" width="21.5703125" style="411" customWidth="1"/>
    <col min="780" max="780" width="16.85546875" style="411" customWidth="1"/>
    <col min="781" max="1024" width="9.140625" style="411"/>
    <col min="1025" max="1025" width="7.5703125" style="411" customWidth="1"/>
    <col min="1026" max="1026" width="2.5703125" style="411" customWidth="1"/>
    <col min="1027" max="1027" width="10.28515625" style="411" customWidth="1"/>
    <col min="1028" max="1028" width="25.42578125" style="411" customWidth="1"/>
    <col min="1029" max="1029" width="15.7109375" style="411" customWidth="1"/>
    <col min="1030" max="1030" width="15" style="411" customWidth="1"/>
    <col min="1031" max="1031" width="15.28515625" style="411" customWidth="1"/>
    <col min="1032" max="1032" width="19" style="411" customWidth="1"/>
    <col min="1033" max="1033" width="18" style="411" customWidth="1"/>
    <col min="1034" max="1034" width="17.140625" style="411" customWidth="1"/>
    <col min="1035" max="1035" width="21.5703125" style="411" customWidth="1"/>
    <col min="1036" max="1036" width="16.85546875" style="411" customWidth="1"/>
    <col min="1037" max="1280" width="9.140625" style="411"/>
    <col min="1281" max="1281" width="7.5703125" style="411" customWidth="1"/>
    <col min="1282" max="1282" width="2.5703125" style="411" customWidth="1"/>
    <col min="1283" max="1283" width="10.28515625" style="411" customWidth="1"/>
    <col min="1284" max="1284" width="25.42578125" style="411" customWidth="1"/>
    <col min="1285" max="1285" width="15.7109375" style="411" customWidth="1"/>
    <col min="1286" max="1286" width="15" style="411" customWidth="1"/>
    <col min="1287" max="1287" width="15.28515625" style="411" customWidth="1"/>
    <col min="1288" max="1288" width="19" style="411" customWidth="1"/>
    <col min="1289" max="1289" width="18" style="411" customWidth="1"/>
    <col min="1290" max="1290" width="17.140625" style="411" customWidth="1"/>
    <col min="1291" max="1291" width="21.5703125" style="411" customWidth="1"/>
    <col min="1292" max="1292" width="16.85546875" style="411" customWidth="1"/>
    <col min="1293" max="1536" width="9.140625" style="411"/>
    <col min="1537" max="1537" width="7.5703125" style="411" customWidth="1"/>
    <col min="1538" max="1538" width="2.5703125" style="411" customWidth="1"/>
    <col min="1539" max="1539" width="10.28515625" style="411" customWidth="1"/>
    <col min="1540" max="1540" width="25.42578125" style="411" customWidth="1"/>
    <col min="1541" max="1541" width="15.7109375" style="411" customWidth="1"/>
    <col min="1542" max="1542" width="15" style="411" customWidth="1"/>
    <col min="1543" max="1543" width="15.28515625" style="411" customWidth="1"/>
    <col min="1544" max="1544" width="19" style="411" customWidth="1"/>
    <col min="1545" max="1545" width="18" style="411" customWidth="1"/>
    <col min="1546" max="1546" width="17.140625" style="411" customWidth="1"/>
    <col min="1547" max="1547" width="21.5703125" style="411" customWidth="1"/>
    <col min="1548" max="1548" width="16.85546875" style="411" customWidth="1"/>
    <col min="1549" max="1792" width="9.140625" style="411"/>
    <col min="1793" max="1793" width="7.5703125" style="411" customWidth="1"/>
    <col min="1794" max="1794" width="2.5703125" style="411" customWidth="1"/>
    <col min="1795" max="1795" width="10.28515625" style="411" customWidth="1"/>
    <col min="1796" max="1796" width="25.42578125" style="411" customWidth="1"/>
    <col min="1797" max="1797" width="15.7109375" style="411" customWidth="1"/>
    <col min="1798" max="1798" width="15" style="411" customWidth="1"/>
    <col min="1799" max="1799" width="15.28515625" style="411" customWidth="1"/>
    <col min="1800" max="1800" width="19" style="411" customWidth="1"/>
    <col min="1801" max="1801" width="18" style="411" customWidth="1"/>
    <col min="1802" max="1802" width="17.140625" style="411" customWidth="1"/>
    <col min="1803" max="1803" width="21.5703125" style="411" customWidth="1"/>
    <col min="1804" max="1804" width="16.85546875" style="411" customWidth="1"/>
    <col min="1805" max="2048" width="9.140625" style="411"/>
    <col min="2049" max="2049" width="7.5703125" style="411" customWidth="1"/>
    <col min="2050" max="2050" width="2.5703125" style="411" customWidth="1"/>
    <col min="2051" max="2051" width="10.28515625" style="411" customWidth="1"/>
    <col min="2052" max="2052" width="25.42578125" style="411" customWidth="1"/>
    <col min="2053" max="2053" width="15.7109375" style="411" customWidth="1"/>
    <col min="2054" max="2054" width="15" style="411" customWidth="1"/>
    <col min="2055" max="2055" width="15.28515625" style="411" customWidth="1"/>
    <col min="2056" max="2056" width="19" style="411" customWidth="1"/>
    <col min="2057" max="2057" width="18" style="411" customWidth="1"/>
    <col min="2058" max="2058" width="17.140625" style="411" customWidth="1"/>
    <col min="2059" max="2059" width="21.5703125" style="411" customWidth="1"/>
    <col min="2060" max="2060" width="16.85546875" style="411" customWidth="1"/>
    <col min="2061" max="2304" width="9.140625" style="411"/>
    <col min="2305" max="2305" width="7.5703125" style="411" customWidth="1"/>
    <col min="2306" max="2306" width="2.5703125" style="411" customWidth="1"/>
    <col min="2307" max="2307" width="10.28515625" style="411" customWidth="1"/>
    <col min="2308" max="2308" width="25.42578125" style="411" customWidth="1"/>
    <col min="2309" max="2309" width="15.7109375" style="411" customWidth="1"/>
    <col min="2310" max="2310" width="15" style="411" customWidth="1"/>
    <col min="2311" max="2311" width="15.28515625" style="411" customWidth="1"/>
    <col min="2312" max="2312" width="19" style="411" customWidth="1"/>
    <col min="2313" max="2313" width="18" style="411" customWidth="1"/>
    <col min="2314" max="2314" width="17.140625" style="411" customWidth="1"/>
    <col min="2315" max="2315" width="21.5703125" style="411" customWidth="1"/>
    <col min="2316" max="2316" width="16.85546875" style="411" customWidth="1"/>
    <col min="2317" max="2560" width="9.140625" style="411"/>
    <col min="2561" max="2561" width="7.5703125" style="411" customWidth="1"/>
    <col min="2562" max="2562" width="2.5703125" style="411" customWidth="1"/>
    <col min="2563" max="2563" width="10.28515625" style="411" customWidth="1"/>
    <col min="2564" max="2564" width="25.42578125" style="411" customWidth="1"/>
    <col min="2565" max="2565" width="15.7109375" style="411" customWidth="1"/>
    <col min="2566" max="2566" width="15" style="411" customWidth="1"/>
    <col min="2567" max="2567" width="15.28515625" style="411" customWidth="1"/>
    <col min="2568" max="2568" width="19" style="411" customWidth="1"/>
    <col min="2569" max="2569" width="18" style="411" customWidth="1"/>
    <col min="2570" max="2570" width="17.140625" style="411" customWidth="1"/>
    <col min="2571" max="2571" width="21.5703125" style="411" customWidth="1"/>
    <col min="2572" max="2572" width="16.85546875" style="411" customWidth="1"/>
    <col min="2573" max="2816" width="9.140625" style="411"/>
    <col min="2817" max="2817" width="7.5703125" style="411" customWidth="1"/>
    <col min="2818" max="2818" width="2.5703125" style="411" customWidth="1"/>
    <col min="2819" max="2819" width="10.28515625" style="411" customWidth="1"/>
    <col min="2820" max="2820" width="25.42578125" style="411" customWidth="1"/>
    <col min="2821" max="2821" width="15.7109375" style="411" customWidth="1"/>
    <col min="2822" max="2822" width="15" style="411" customWidth="1"/>
    <col min="2823" max="2823" width="15.28515625" style="411" customWidth="1"/>
    <col min="2824" max="2824" width="19" style="411" customWidth="1"/>
    <col min="2825" max="2825" width="18" style="411" customWidth="1"/>
    <col min="2826" max="2826" width="17.140625" style="411" customWidth="1"/>
    <col min="2827" max="2827" width="21.5703125" style="411" customWidth="1"/>
    <col min="2828" max="2828" width="16.85546875" style="411" customWidth="1"/>
    <col min="2829" max="3072" width="9.140625" style="411"/>
    <col min="3073" max="3073" width="7.5703125" style="411" customWidth="1"/>
    <col min="3074" max="3074" width="2.5703125" style="411" customWidth="1"/>
    <col min="3075" max="3075" width="10.28515625" style="411" customWidth="1"/>
    <col min="3076" max="3076" width="25.42578125" style="411" customWidth="1"/>
    <col min="3077" max="3077" width="15.7109375" style="411" customWidth="1"/>
    <col min="3078" max="3078" width="15" style="411" customWidth="1"/>
    <col min="3079" max="3079" width="15.28515625" style="411" customWidth="1"/>
    <col min="3080" max="3080" width="19" style="411" customWidth="1"/>
    <col min="3081" max="3081" width="18" style="411" customWidth="1"/>
    <col min="3082" max="3082" width="17.140625" style="411" customWidth="1"/>
    <col min="3083" max="3083" width="21.5703125" style="411" customWidth="1"/>
    <col min="3084" max="3084" width="16.85546875" style="411" customWidth="1"/>
    <col min="3085" max="3328" width="9.140625" style="411"/>
    <col min="3329" max="3329" width="7.5703125" style="411" customWidth="1"/>
    <col min="3330" max="3330" width="2.5703125" style="411" customWidth="1"/>
    <col min="3331" max="3331" width="10.28515625" style="411" customWidth="1"/>
    <col min="3332" max="3332" width="25.42578125" style="411" customWidth="1"/>
    <col min="3333" max="3333" width="15.7109375" style="411" customWidth="1"/>
    <col min="3334" max="3334" width="15" style="411" customWidth="1"/>
    <col min="3335" max="3335" width="15.28515625" style="411" customWidth="1"/>
    <col min="3336" max="3336" width="19" style="411" customWidth="1"/>
    <col min="3337" max="3337" width="18" style="411" customWidth="1"/>
    <col min="3338" max="3338" width="17.140625" style="411" customWidth="1"/>
    <col min="3339" max="3339" width="21.5703125" style="411" customWidth="1"/>
    <col min="3340" max="3340" width="16.85546875" style="411" customWidth="1"/>
    <col min="3341" max="3584" width="9.140625" style="411"/>
    <col min="3585" max="3585" width="7.5703125" style="411" customWidth="1"/>
    <col min="3586" max="3586" width="2.5703125" style="411" customWidth="1"/>
    <col min="3587" max="3587" width="10.28515625" style="411" customWidth="1"/>
    <col min="3588" max="3588" width="25.42578125" style="411" customWidth="1"/>
    <col min="3589" max="3589" width="15.7109375" style="411" customWidth="1"/>
    <col min="3590" max="3590" width="15" style="411" customWidth="1"/>
    <col min="3591" max="3591" width="15.28515625" style="411" customWidth="1"/>
    <col min="3592" max="3592" width="19" style="411" customWidth="1"/>
    <col min="3593" max="3593" width="18" style="411" customWidth="1"/>
    <col min="3594" max="3594" width="17.140625" style="411" customWidth="1"/>
    <col min="3595" max="3595" width="21.5703125" style="411" customWidth="1"/>
    <col min="3596" max="3596" width="16.85546875" style="411" customWidth="1"/>
    <col min="3597" max="3840" width="9.140625" style="411"/>
    <col min="3841" max="3841" width="7.5703125" style="411" customWidth="1"/>
    <col min="3842" max="3842" width="2.5703125" style="411" customWidth="1"/>
    <col min="3843" max="3843" width="10.28515625" style="411" customWidth="1"/>
    <col min="3844" max="3844" width="25.42578125" style="411" customWidth="1"/>
    <col min="3845" max="3845" width="15.7109375" style="411" customWidth="1"/>
    <col min="3846" max="3846" width="15" style="411" customWidth="1"/>
    <col min="3847" max="3847" width="15.28515625" style="411" customWidth="1"/>
    <col min="3848" max="3848" width="19" style="411" customWidth="1"/>
    <col min="3849" max="3849" width="18" style="411" customWidth="1"/>
    <col min="3850" max="3850" width="17.140625" style="411" customWidth="1"/>
    <col min="3851" max="3851" width="21.5703125" style="411" customWidth="1"/>
    <col min="3852" max="3852" width="16.85546875" style="411" customWidth="1"/>
    <col min="3853" max="4096" width="9.140625" style="411"/>
    <col min="4097" max="4097" width="7.5703125" style="411" customWidth="1"/>
    <col min="4098" max="4098" width="2.5703125" style="411" customWidth="1"/>
    <col min="4099" max="4099" width="10.28515625" style="411" customWidth="1"/>
    <col min="4100" max="4100" width="25.42578125" style="411" customWidth="1"/>
    <col min="4101" max="4101" width="15.7109375" style="411" customWidth="1"/>
    <col min="4102" max="4102" width="15" style="411" customWidth="1"/>
    <col min="4103" max="4103" width="15.28515625" style="411" customWidth="1"/>
    <col min="4104" max="4104" width="19" style="411" customWidth="1"/>
    <col min="4105" max="4105" width="18" style="411" customWidth="1"/>
    <col min="4106" max="4106" width="17.140625" style="411" customWidth="1"/>
    <col min="4107" max="4107" width="21.5703125" style="411" customWidth="1"/>
    <col min="4108" max="4108" width="16.85546875" style="411" customWidth="1"/>
    <col min="4109" max="4352" width="9.140625" style="411"/>
    <col min="4353" max="4353" width="7.5703125" style="411" customWidth="1"/>
    <col min="4354" max="4354" width="2.5703125" style="411" customWidth="1"/>
    <col min="4355" max="4355" width="10.28515625" style="411" customWidth="1"/>
    <col min="4356" max="4356" width="25.42578125" style="411" customWidth="1"/>
    <col min="4357" max="4357" width="15.7109375" style="411" customWidth="1"/>
    <col min="4358" max="4358" width="15" style="411" customWidth="1"/>
    <col min="4359" max="4359" width="15.28515625" style="411" customWidth="1"/>
    <col min="4360" max="4360" width="19" style="411" customWidth="1"/>
    <col min="4361" max="4361" width="18" style="411" customWidth="1"/>
    <col min="4362" max="4362" width="17.140625" style="411" customWidth="1"/>
    <col min="4363" max="4363" width="21.5703125" style="411" customWidth="1"/>
    <col min="4364" max="4364" width="16.85546875" style="411" customWidth="1"/>
    <col min="4365" max="4608" width="9.140625" style="411"/>
    <col min="4609" max="4609" width="7.5703125" style="411" customWidth="1"/>
    <col min="4610" max="4610" width="2.5703125" style="411" customWidth="1"/>
    <col min="4611" max="4611" width="10.28515625" style="411" customWidth="1"/>
    <col min="4612" max="4612" width="25.42578125" style="411" customWidth="1"/>
    <col min="4613" max="4613" width="15.7109375" style="411" customWidth="1"/>
    <col min="4614" max="4614" width="15" style="411" customWidth="1"/>
    <col min="4615" max="4615" width="15.28515625" style="411" customWidth="1"/>
    <col min="4616" max="4616" width="19" style="411" customWidth="1"/>
    <col min="4617" max="4617" width="18" style="411" customWidth="1"/>
    <col min="4618" max="4618" width="17.140625" style="411" customWidth="1"/>
    <col min="4619" max="4619" width="21.5703125" style="411" customWidth="1"/>
    <col min="4620" max="4620" width="16.85546875" style="411" customWidth="1"/>
    <col min="4621" max="4864" width="9.140625" style="411"/>
    <col min="4865" max="4865" width="7.5703125" style="411" customWidth="1"/>
    <col min="4866" max="4866" width="2.5703125" style="411" customWidth="1"/>
    <col min="4867" max="4867" width="10.28515625" style="411" customWidth="1"/>
    <col min="4868" max="4868" width="25.42578125" style="411" customWidth="1"/>
    <col min="4869" max="4869" width="15.7109375" style="411" customWidth="1"/>
    <col min="4870" max="4870" width="15" style="411" customWidth="1"/>
    <col min="4871" max="4871" width="15.28515625" style="411" customWidth="1"/>
    <col min="4872" max="4872" width="19" style="411" customWidth="1"/>
    <col min="4873" max="4873" width="18" style="411" customWidth="1"/>
    <col min="4874" max="4874" width="17.140625" style="411" customWidth="1"/>
    <col min="4875" max="4875" width="21.5703125" style="411" customWidth="1"/>
    <col min="4876" max="4876" width="16.85546875" style="411" customWidth="1"/>
    <col min="4877" max="5120" width="9.140625" style="411"/>
    <col min="5121" max="5121" width="7.5703125" style="411" customWidth="1"/>
    <col min="5122" max="5122" width="2.5703125" style="411" customWidth="1"/>
    <col min="5123" max="5123" width="10.28515625" style="411" customWidth="1"/>
    <col min="5124" max="5124" width="25.42578125" style="411" customWidth="1"/>
    <col min="5125" max="5125" width="15.7109375" style="411" customWidth="1"/>
    <col min="5126" max="5126" width="15" style="411" customWidth="1"/>
    <col min="5127" max="5127" width="15.28515625" style="411" customWidth="1"/>
    <col min="5128" max="5128" width="19" style="411" customWidth="1"/>
    <col min="5129" max="5129" width="18" style="411" customWidth="1"/>
    <col min="5130" max="5130" width="17.140625" style="411" customWidth="1"/>
    <col min="5131" max="5131" width="21.5703125" style="411" customWidth="1"/>
    <col min="5132" max="5132" width="16.85546875" style="411" customWidth="1"/>
    <col min="5133" max="5376" width="9.140625" style="411"/>
    <col min="5377" max="5377" width="7.5703125" style="411" customWidth="1"/>
    <col min="5378" max="5378" width="2.5703125" style="411" customWidth="1"/>
    <col min="5379" max="5379" width="10.28515625" style="411" customWidth="1"/>
    <col min="5380" max="5380" width="25.42578125" style="411" customWidth="1"/>
    <col min="5381" max="5381" width="15.7109375" style="411" customWidth="1"/>
    <col min="5382" max="5382" width="15" style="411" customWidth="1"/>
    <col min="5383" max="5383" width="15.28515625" style="411" customWidth="1"/>
    <col min="5384" max="5384" width="19" style="411" customWidth="1"/>
    <col min="5385" max="5385" width="18" style="411" customWidth="1"/>
    <col min="5386" max="5386" width="17.140625" style="411" customWidth="1"/>
    <col min="5387" max="5387" width="21.5703125" style="411" customWidth="1"/>
    <col min="5388" max="5388" width="16.85546875" style="411" customWidth="1"/>
    <col min="5389" max="5632" width="9.140625" style="411"/>
    <col min="5633" max="5633" width="7.5703125" style="411" customWidth="1"/>
    <col min="5634" max="5634" width="2.5703125" style="411" customWidth="1"/>
    <col min="5635" max="5635" width="10.28515625" style="411" customWidth="1"/>
    <col min="5636" max="5636" width="25.42578125" style="411" customWidth="1"/>
    <col min="5637" max="5637" width="15.7109375" style="411" customWidth="1"/>
    <col min="5638" max="5638" width="15" style="411" customWidth="1"/>
    <col min="5639" max="5639" width="15.28515625" style="411" customWidth="1"/>
    <col min="5640" max="5640" width="19" style="411" customWidth="1"/>
    <col min="5641" max="5641" width="18" style="411" customWidth="1"/>
    <col min="5642" max="5642" width="17.140625" style="411" customWidth="1"/>
    <col min="5643" max="5643" width="21.5703125" style="411" customWidth="1"/>
    <col min="5644" max="5644" width="16.85546875" style="411" customWidth="1"/>
    <col min="5645" max="5888" width="9.140625" style="411"/>
    <col min="5889" max="5889" width="7.5703125" style="411" customWidth="1"/>
    <col min="5890" max="5890" width="2.5703125" style="411" customWidth="1"/>
    <col min="5891" max="5891" width="10.28515625" style="411" customWidth="1"/>
    <col min="5892" max="5892" width="25.42578125" style="411" customWidth="1"/>
    <col min="5893" max="5893" width="15.7109375" style="411" customWidth="1"/>
    <col min="5894" max="5894" width="15" style="411" customWidth="1"/>
    <col min="5895" max="5895" width="15.28515625" style="411" customWidth="1"/>
    <col min="5896" max="5896" width="19" style="411" customWidth="1"/>
    <col min="5897" max="5897" width="18" style="411" customWidth="1"/>
    <col min="5898" max="5898" width="17.140625" style="411" customWidth="1"/>
    <col min="5899" max="5899" width="21.5703125" style="411" customWidth="1"/>
    <col min="5900" max="5900" width="16.85546875" style="411" customWidth="1"/>
    <col min="5901" max="6144" width="9.140625" style="411"/>
    <col min="6145" max="6145" width="7.5703125" style="411" customWidth="1"/>
    <col min="6146" max="6146" width="2.5703125" style="411" customWidth="1"/>
    <col min="6147" max="6147" width="10.28515625" style="411" customWidth="1"/>
    <col min="6148" max="6148" width="25.42578125" style="411" customWidth="1"/>
    <col min="6149" max="6149" width="15.7109375" style="411" customWidth="1"/>
    <col min="6150" max="6150" width="15" style="411" customWidth="1"/>
    <col min="6151" max="6151" width="15.28515625" style="411" customWidth="1"/>
    <col min="6152" max="6152" width="19" style="411" customWidth="1"/>
    <col min="6153" max="6153" width="18" style="411" customWidth="1"/>
    <col min="6154" max="6154" width="17.140625" style="411" customWidth="1"/>
    <col min="6155" max="6155" width="21.5703125" style="411" customWidth="1"/>
    <col min="6156" max="6156" width="16.85546875" style="411" customWidth="1"/>
    <col min="6157" max="6400" width="9.140625" style="411"/>
    <col min="6401" max="6401" width="7.5703125" style="411" customWidth="1"/>
    <col min="6402" max="6402" width="2.5703125" style="411" customWidth="1"/>
    <col min="6403" max="6403" width="10.28515625" style="411" customWidth="1"/>
    <col min="6404" max="6404" width="25.42578125" style="411" customWidth="1"/>
    <col min="6405" max="6405" width="15.7109375" style="411" customWidth="1"/>
    <col min="6406" max="6406" width="15" style="411" customWidth="1"/>
    <col min="6407" max="6407" width="15.28515625" style="411" customWidth="1"/>
    <col min="6408" max="6408" width="19" style="411" customWidth="1"/>
    <col min="6409" max="6409" width="18" style="411" customWidth="1"/>
    <col min="6410" max="6410" width="17.140625" style="411" customWidth="1"/>
    <col min="6411" max="6411" width="21.5703125" style="411" customWidth="1"/>
    <col min="6412" max="6412" width="16.85546875" style="411" customWidth="1"/>
    <col min="6413" max="6656" width="9.140625" style="411"/>
    <col min="6657" max="6657" width="7.5703125" style="411" customWidth="1"/>
    <col min="6658" max="6658" width="2.5703125" style="411" customWidth="1"/>
    <col min="6659" max="6659" width="10.28515625" style="411" customWidth="1"/>
    <col min="6660" max="6660" width="25.42578125" style="411" customWidth="1"/>
    <col min="6661" max="6661" width="15.7109375" style="411" customWidth="1"/>
    <col min="6662" max="6662" width="15" style="411" customWidth="1"/>
    <col min="6663" max="6663" width="15.28515625" style="411" customWidth="1"/>
    <col min="6664" max="6664" width="19" style="411" customWidth="1"/>
    <col min="6665" max="6665" width="18" style="411" customWidth="1"/>
    <col min="6666" max="6666" width="17.140625" style="411" customWidth="1"/>
    <col min="6667" max="6667" width="21.5703125" style="411" customWidth="1"/>
    <col min="6668" max="6668" width="16.85546875" style="411" customWidth="1"/>
    <col min="6669" max="6912" width="9.140625" style="411"/>
    <col min="6913" max="6913" width="7.5703125" style="411" customWidth="1"/>
    <col min="6914" max="6914" width="2.5703125" style="411" customWidth="1"/>
    <col min="6915" max="6915" width="10.28515625" style="411" customWidth="1"/>
    <col min="6916" max="6916" width="25.42578125" style="411" customWidth="1"/>
    <col min="6917" max="6917" width="15.7109375" style="411" customWidth="1"/>
    <col min="6918" max="6918" width="15" style="411" customWidth="1"/>
    <col min="6919" max="6919" width="15.28515625" style="411" customWidth="1"/>
    <col min="6920" max="6920" width="19" style="411" customWidth="1"/>
    <col min="6921" max="6921" width="18" style="411" customWidth="1"/>
    <col min="6922" max="6922" width="17.140625" style="411" customWidth="1"/>
    <col min="6923" max="6923" width="21.5703125" style="411" customWidth="1"/>
    <col min="6924" max="6924" width="16.85546875" style="411" customWidth="1"/>
    <col min="6925" max="7168" width="9.140625" style="411"/>
    <col min="7169" max="7169" width="7.5703125" style="411" customWidth="1"/>
    <col min="7170" max="7170" width="2.5703125" style="411" customWidth="1"/>
    <col min="7171" max="7171" width="10.28515625" style="411" customWidth="1"/>
    <col min="7172" max="7172" width="25.42578125" style="411" customWidth="1"/>
    <col min="7173" max="7173" width="15.7109375" style="411" customWidth="1"/>
    <col min="7174" max="7174" width="15" style="411" customWidth="1"/>
    <col min="7175" max="7175" width="15.28515625" style="411" customWidth="1"/>
    <col min="7176" max="7176" width="19" style="411" customWidth="1"/>
    <col min="7177" max="7177" width="18" style="411" customWidth="1"/>
    <col min="7178" max="7178" width="17.140625" style="411" customWidth="1"/>
    <col min="7179" max="7179" width="21.5703125" style="411" customWidth="1"/>
    <col min="7180" max="7180" width="16.85546875" style="411" customWidth="1"/>
    <col min="7181" max="7424" width="9.140625" style="411"/>
    <col min="7425" max="7425" width="7.5703125" style="411" customWidth="1"/>
    <col min="7426" max="7426" width="2.5703125" style="411" customWidth="1"/>
    <col min="7427" max="7427" width="10.28515625" style="411" customWidth="1"/>
    <col min="7428" max="7428" width="25.42578125" style="411" customWidth="1"/>
    <col min="7429" max="7429" width="15.7109375" style="411" customWidth="1"/>
    <col min="7430" max="7430" width="15" style="411" customWidth="1"/>
    <col min="7431" max="7431" width="15.28515625" style="411" customWidth="1"/>
    <col min="7432" max="7432" width="19" style="411" customWidth="1"/>
    <col min="7433" max="7433" width="18" style="411" customWidth="1"/>
    <col min="7434" max="7434" width="17.140625" style="411" customWidth="1"/>
    <col min="7435" max="7435" width="21.5703125" style="411" customWidth="1"/>
    <col min="7436" max="7436" width="16.85546875" style="411" customWidth="1"/>
    <col min="7437" max="7680" width="9.140625" style="411"/>
    <col min="7681" max="7681" width="7.5703125" style="411" customWidth="1"/>
    <col min="7682" max="7682" width="2.5703125" style="411" customWidth="1"/>
    <col min="7683" max="7683" width="10.28515625" style="411" customWidth="1"/>
    <col min="7684" max="7684" width="25.42578125" style="411" customWidth="1"/>
    <col min="7685" max="7685" width="15.7109375" style="411" customWidth="1"/>
    <col min="7686" max="7686" width="15" style="411" customWidth="1"/>
    <col min="7687" max="7687" width="15.28515625" style="411" customWidth="1"/>
    <col min="7688" max="7688" width="19" style="411" customWidth="1"/>
    <col min="7689" max="7689" width="18" style="411" customWidth="1"/>
    <col min="7690" max="7690" width="17.140625" style="411" customWidth="1"/>
    <col min="7691" max="7691" width="21.5703125" style="411" customWidth="1"/>
    <col min="7692" max="7692" width="16.85546875" style="411" customWidth="1"/>
    <col min="7693" max="7936" width="9.140625" style="411"/>
    <col min="7937" max="7937" width="7.5703125" style="411" customWidth="1"/>
    <col min="7938" max="7938" width="2.5703125" style="411" customWidth="1"/>
    <col min="7939" max="7939" width="10.28515625" style="411" customWidth="1"/>
    <col min="7940" max="7940" width="25.42578125" style="411" customWidth="1"/>
    <col min="7941" max="7941" width="15.7109375" style="411" customWidth="1"/>
    <col min="7942" max="7942" width="15" style="411" customWidth="1"/>
    <col min="7943" max="7943" width="15.28515625" style="411" customWidth="1"/>
    <col min="7944" max="7944" width="19" style="411" customWidth="1"/>
    <col min="7945" max="7945" width="18" style="411" customWidth="1"/>
    <col min="7946" max="7946" width="17.140625" style="411" customWidth="1"/>
    <col min="7947" max="7947" width="21.5703125" style="411" customWidth="1"/>
    <col min="7948" max="7948" width="16.85546875" style="411" customWidth="1"/>
    <col min="7949" max="8192" width="9.140625" style="411"/>
    <col min="8193" max="8193" width="7.5703125" style="411" customWidth="1"/>
    <col min="8194" max="8194" width="2.5703125" style="411" customWidth="1"/>
    <col min="8195" max="8195" width="10.28515625" style="411" customWidth="1"/>
    <col min="8196" max="8196" width="25.42578125" style="411" customWidth="1"/>
    <col min="8197" max="8197" width="15.7109375" style="411" customWidth="1"/>
    <col min="8198" max="8198" width="15" style="411" customWidth="1"/>
    <col min="8199" max="8199" width="15.28515625" style="411" customWidth="1"/>
    <col min="8200" max="8200" width="19" style="411" customWidth="1"/>
    <col min="8201" max="8201" width="18" style="411" customWidth="1"/>
    <col min="8202" max="8202" width="17.140625" style="411" customWidth="1"/>
    <col min="8203" max="8203" width="21.5703125" style="411" customWidth="1"/>
    <col min="8204" max="8204" width="16.85546875" style="411" customWidth="1"/>
    <col min="8205" max="8448" width="9.140625" style="411"/>
    <col min="8449" max="8449" width="7.5703125" style="411" customWidth="1"/>
    <col min="8450" max="8450" width="2.5703125" style="411" customWidth="1"/>
    <col min="8451" max="8451" width="10.28515625" style="411" customWidth="1"/>
    <col min="8452" max="8452" width="25.42578125" style="411" customWidth="1"/>
    <col min="8453" max="8453" width="15.7109375" style="411" customWidth="1"/>
    <col min="8454" max="8454" width="15" style="411" customWidth="1"/>
    <col min="8455" max="8455" width="15.28515625" style="411" customWidth="1"/>
    <col min="8456" max="8456" width="19" style="411" customWidth="1"/>
    <col min="8457" max="8457" width="18" style="411" customWidth="1"/>
    <col min="8458" max="8458" width="17.140625" style="411" customWidth="1"/>
    <col min="8459" max="8459" width="21.5703125" style="411" customWidth="1"/>
    <col min="8460" max="8460" width="16.85546875" style="411" customWidth="1"/>
    <col min="8461" max="8704" width="9.140625" style="411"/>
    <col min="8705" max="8705" width="7.5703125" style="411" customWidth="1"/>
    <col min="8706" max="8706" width="2.5703125" style="411" customWidth="1"/>
    <col min="8707" max="8707" width="10.28515625" style="411" customWidth="1"/>
    <col min="8708" max="8708" width="25.42578125" style="411" customWidth="1"/>
    <col min="8709" max="8709" width="15.7109375" style="411" customWidth="1"/>
    <col min="8710" max="8710" width="15" style="411" customWidth="1"/>
    <col min="8711" max="8711" width="15.28515625" style="411" customWidth="1"/>
    <col min="8712" max="8712" width="19" style="411" customWidth="1"/>
    <col min="8713" max="8713" width="18" style="411" customWidth="1"/>
    <col min="8714" max="8714" width="17.140625" style="411" customWidth="1"/>
    <col min="8715" max="8715" width="21.5703125" style="411" customWidth="1"/>
    <col min="8716" max="8716" width="16.85546875" style="411" customWidth="1"/>
    <col min="8717" max="8960" width="9.140625" style="411"/>
    <col min="8961" max="8961" width="7.5703125" style="411" customWidth="1"/>
    <col min="8962" max="8962" width="2.5703125" style="411" customWidth="1"/>
    <col min="8963" max="8963" width="10.28515625" style="411" customWidth="1"/>
    <col min="8964" max="8964" width="25.42578125" style="411" customWidth="1"/>
    <col min="8965" max="8965" width="15.7109375" style="411" customWidth="1"/>
    <col min="8966" max="8966" width="15" style="411" customWidth="1"/>
    <col min="8967" max="8967" width="15.28515625" style="411" customWidth="1"/>
    <col min="8968" max="8968" width="19" style="411" customWidth="1"/>
    <col min="8969" max="8969" width="18" style="411" customWidth="1"/>
    <col min="8970" max="8970" width="17.140625" style="411" customWidth="1"/>
    <col min="8971" max="8971" width="21.5703125" style="411" customWidth="1"/>
    <col min="8972" max="8972" width="16.85546875" style="411" customWidth="1"/>
    <col min="8973" max="9216" width="9.140625" style="411"/>
    <col min="9217" max="9217" width="7.5703125" style="411" customWidth="1"/>
    <col min="9218" max="9218" width="2.5703125" style="411" customWidth="1"/>
    <col min="9219" max="9219" width="10.28515625" style="411" customWidth="1"/>
    <col min="9220" max="9220" width="25.42578125" style="411" customWidth="1"/>
    <col min="9221" max="9221" width="15.7109375" style="411" customWidth="1"/>
    <col min="9222" max="9222" width="15" style="411" customWidth="1"/>
    <col min="9223" max="9223" width="15.28515625" style="411" customWidth="1"/>
    <col min="9224" max="9224" width="19" style="411" customWidth="1"/>
    <col min="9225" max="9225" width="18" style="411" customWidth="1"/>
    <col min="9226" max="9226" width="17.140625" style="411" customWidth="1"/>
    <col min="9227" max="9227" width="21.5703125" style="411" customWidth="1"/>
    <col min="9228" max="9228" width="16.85546875" style="411" customWidth="1"/>
    <col min="9229" max="9472" width="9.140625" style="411"/>
    <col min="9473" max="9473" width="7.5703125" style="411" customWidth="1"/>
    <col min="9474" max="9474" width="2.5703125" style="411" customWidth="1"/>
    <col min="9475" max="9475" width="10.28515625" style="411" customWidth="1"/>
    <col min="9476" max="9476" width="25.42578125" style="411" customWidth="1"/>
    <col min="9477" max="9477" width="15.7109375" style="411" customWidth="1"/>
    <col min="9478" max="9478" width="15" style="411" customWidth="1"/>
    <col min="9479" max="9479" width="15.28515625" style="411" customWidth="1"/>
    <col min="9480" max="9480" width="19" style="411" customWidth="1"/>
    <col min="9481" max="9481" width="18" style="411" customWidth="1"/>
    <col min="9482" max="9482" width="17.140625" style="411" customWidth="1"/>
    <col min="9483" max="9483" width="21.5703125" style="411" customWidth="1"/>
    <col min="9484" max="9484" width="16.85546875" style="411" customWidth="1"/>
    <col min="9485" max="9728" width="9.140625" style="411"/>
    <col min="9729" max="9729" width="7.5703125" style="411" customWidth="1"/>
    <col min="9730" max="9730" width="2.5703125" style="411" customWidth="1"/>
    <col min="9731" max="9731" width="10.28515625" style="411" customWidth="1"/>
    <col min="9732" max="9732" width="25.42578125" style="411" customWidth="1"/>
    <col min="9733" max="9733" width="15.7109375" style="411" customWidth="1"/>
    <col min="9734" max="9734" width="15" style="411" customWidth="1"/>
    <col min="9735" max="9735" width="15.28515625" style="411" customWidth="1"/>
    <col min="9736" max="9736" width="19" style="411" customWidth="1"/>
    <col min="9737" max="9737" width="18" style="411" customWidth="1"/>
    <col min="9738" max="9738" width="17.140625" style="411" customWidth="1"/>
    <col min="9739" max="9739" width="21.5703125" style="411" customWidth="1"/>
    <col min="9740" max="9740" width="16.85546875" style="411" customWidth="1"/>
    <col min="9741" max="9984" width="9.140625" style="411"/>
    <col min="9985" max="9985" width="7.5703125" style="411" customWidth="1"/>
    <col min="9986" max="9986" width="2.5703125" style="411" customWidth="1"/>
    <col min="9987" max="9987" width="10.28515625" style="411" customWidth="1"/>
    <col min="9988" max="9988" width="25.42578125" style="411" customWidth="1"/>
    <col min="9989" max="9989" width="15.7109375" style="411" customWidth="1"/>
    <col min="9990" max="9990" width="15" style="411" customWidth="1"/>
    <col min="9991" max="9991" width="15.28515625" style="411" customWidth="1"/>
    <col min="9992" max="9992" width="19" style="411" customWidth="1"/>
    <col min="9993" max="9993" width="18" style="411" customWidth="1"/>
    <col min="9994" max="9994" width="17.140625" style="411" customWidth="1"/>
    <col min="9995" max="9995" width="21.5703125" style="411" customWidth="1"/>
    <col min="9996" max="9996" width="16.85546875" style="411" customWidth="1"/>
    <col min="9997" max="10240" width="9.140625" style="411"/>
    <col min="10241" max="10241" width="7.5703125" style="411" customWidth="1"/>
    <col min="10242" max="10242" width="2.5703125" style="411" customWidth="1"/>
    <col min="10243" max="10243" width="10.28515625" style="411" customWidth="1"/>
    <col min="10244" max="10244" width="25.42578125" style="411" customWidth="1"/>
    <col min="10245" max="10245" width="15.7109375" style="411" customWidth="1"/>
    <col min="10246" max="10246" width="15" style="411" customWidth="1"/>
    <col min="10247" max="10247" width="15.28515625" style="411" customWidth="1"/>
    <col min="10248" max="10248" width="19" style="411" customWidth="1"/>
    <col min="10249" max="10249" width="18" style="411" customWidth="1"/>
    <col min="10250" max="10250" width="17.140625" style="411" customWidth="1"/>
    <col min="10251" max="10251" width="21.5703125" style="411" customWidth="1"/>
    <col min="10252" max="10252" width="16.85546875" style="411" customWidth="1"/>
    <col min="10253" max="10496" width="9.140625" style="411"/>
    <col min="10497" max="10497" width="7.5703125" style="411" customWidth="1"/>
    <col min="10498" max="10498" width="2.5703125" style="411" customWidth="1"/>
    <col min="10499" max="10499" width="10.28515625" style="411" customWidth="1"/>
    <col min="10500" max="10500" width="25.42578125" style="411" customWidth="1"/>
    <col min="10501" max="10501" width="15.7109375" style="411" customWidth="1"/>
    <col min="10502" max="10502" width="15" style="411" customWidth="1"/>
    <col min="10503" max="10503" width="15.28515625" style="411" customWidth="1"/>
    <col min="10504" max="10504" width="19" style="411" customWidth="1"/>
    <col min="10505" max="10505" width="18" style="411" customWidth="1"/>
    <col min="10506" max="10506" width="17.140625" style="411" customWidth="1"/>
    <col min="10507" max="10507" width="21.5703125" style="411" customWidth="1"/>
    <col min="10508" max="10508" width="16.85546875" style="411" customWidth="1"/>
    <col min="10509" max="10752" width="9.140625" style="411"/>
    <col min="10753" max="10753" width="7.5703125" style="411" customWidth="1"/>
    <col min="10754" max="10754" width="2.5703125" style="411" customWidth="1"/>
    <col min="10755" max="10755" width="10.28515625" style="411" customWidth="1"/>
    <col min="10756" max="10756" width="25.42578125" style="411" customWidth="1"/>
    <col min="10757" max="10757" width="15.7109375" style="411" customWidth="1"/>
    <col min="10758" max="10758" width="15" style="411" customWidth="1"/>
    <col min="10759" max="10759" width="15.28515625" style="411" customWidth="1"/>
    <col min="10760" max="10760" width="19" style="411" customWidth="1"/>
    <col min="10761" max="10761" width="18" style="411" customWidth="1"/>
    <col min="10762" max="10762" width="17.140625" style="411" customWidth="1"/>
    <col min="10763" max="10763" width="21.5703125" style="411" customWidth="1"/>
    <col min="10764" max="10764" width="16.85546875" style="411" customWidth="1"/>
    <col min="10765" max="11008" width="9.140625" style="411"/>
    <col min="11009" max="11009" width="7.5703125" style="411" customWidth="1"/>
    <col min="11010" max="11010" width="2.5703125" style="411" customWidth="1"/>
    <col min="11011" max="11011" width="10.28515625" style="411" customWidth="1"/>
    <col min="11012" max="11012" width="25.42578125" style="411" customWidth="1"/>
    <col min="11013" max="11013" width="15.7109375" style="411" customWidth="1"/>
    <col min="11014" max="11014" width="15" style="411" customWidth="1"/>
    <col min="11015" max="11015" width="15.28515625" style="411" customWidth="1"/>
    <col min="11016" max="11016" width="19" style="411" customWidth="1"/>
    <col min="11017" max="11017" width="18" style="411" customWidth="1"/>
    <col min="11018" max="11018" width="17.140625" style="411" customWidth="1"/>
    <col min="11019" max="11019" width="21.5703125" style="411" customWidth="1"/>
    <col min="11020" max="11020" width="16.85546875" style="411" customWidth="1"/>
    <col min="11021" max="11264" width="9.140625" style="411"/>
    <col min="11265" max="11265" width="7.5703125" style="411" customWidth="1"/>
    <col min="11266" max="11266" width="2.5703125" style="411" customWidth="1"/>
    <col min="11267" max="11267" width="10.28515625" style="411" customWidth="1"/>
    <col min="11268" max="11268" width="25.42578125" style="411" customWidth="1"/>
    <col min="11269" max="11269" width="15.7109375" style="411" customWidth="1"/>
    <col min="11270" max="11270" width="15" style="411" customWidth="1"/>
    <col min="11271" max="11271" width="15.28515625" style="411" customWidth="1"/>
    <col min="11272" max="11272" width="19" style="411" customWidth="1"/>
    <col min="11273" max="11273" width="18" style="411" customWidth="1"/>
    <col min="11274" max="11274" width="17.140625" style="411" customWidth="1"/>
    <col min="11275" max="11275" width="21.5703125" style="411" customWidth="1"/>
    <col min="11276" max="11276" width="16.85546875" style="411" customWidth="1"/>
    <col min="11277" max="11520" width="9.140625" style="411"/>
    <col min="11521" max="11521" width="7.5703125" style="411" customWidth="1"/>
    <col min="11522" max="11522" width="2.5703125" style="411" customWidth="1"/>
    <col min="11523" max="11523" width="10.28515625" style="411" customWidth="1"/>
    <col min="11524" max="11524" width="25.42578125" style="411" customWidth="1"/>
    <col min="11525" max="11525" width="15.7109375" style="411" customWidth="1"/>
    <col min="11526" max="11526" width="15" style="411" customWidth="1"/>
    <col min="11527" max="11527" width="15.28515625" style="411" customWidth="1"/>
    <col min="11528" max="11528" width="19" style="411" customWidth="1"/>
    <col min="11529" max="11529" width="18" style="411" customWidth="1"/>
    <col min="11530" max="11530" width="17.140625" style="411" customWidth="1"/>
    <col min="11531" max="11531" width="21.5703125" style="411" customWidth="1"/>
    <col min="11532" max="11532" width="16.85546875" style="411" customWidth="1"/>
    <col min="11533" max="11776" width="9.140625" style="411"/>
    <col min="11777" max="11777" width="7.5703125" style="411" customWidth="1"/>
    <col min="11778" max="11778" width="2.5703125" style="411" customWidth="1"/>
    <col min="11779" max="11779" width="10.28515625" style="411" customWidth="1"/>
    <col min="11780" max="11780" width="25.42578125" style="411" customWidth="1"/>
    <col min="11781" max="11781" width="15.7109375" style="411" customWidth="1"/>
    <col min="11782" max="11782" width="15" style="411" customWidth="1"/>
    <col min="11783" max="11783" width="15.28515625" style="411" customWidth="1"/>
    <col min="11784" max="11784" width="19" style="411" customWidth="1"/>
    <col min="11785" max="11785" width="18" style="411" customWidth="1"/>
    <col min="11786" max="11786" width="17.140625" style="411" customWidth="1"/>
    <col min="11787" max="11787" width="21.5703125" style="411" customWidth="1"/>
    <col min="11788" max="11788" width="16.85546875" style="411" customWidth="1"/>
    <col min="11789" max="12032" width="9.140625" style="411"/>
    <col min="12033" max="12033" width="7.5703125" style="411" customWidth="1"/>
    <col min="12034" max="12034" width="2.5703125" style="411" customWidth="1"/>
    <col min="12035" max="12035" width="10.28515625" style="411" customWidth="1"/>
    <col min="12036" max="12036" width="25.42578125" style="411" customWidth="1"/>
    <col min="12037" max="12037" width="15.7109375" style="411" customWidth="1"/>
    <col min="12038" max="12038" width="15" style="411" customWidth="1"/>
    <col min="12039" max="12039" width="15.28515625" style="411" customWidth="1"/>
    <col min="12040" max="12040" width="19" style="411" customWidth="1"/>
    <col min="12041" max="12041" width="18" style="411" customWidth="1"/>
    <col min="12042" max="12042" width="17.140625" style="411" customWidth="1"/>
    <col min="12043" max="12043" width="21.5703125" style="411" customWidth="1"/>
    <col min="12044" max="12044" width="16.85546875" style="411" customWidth="1"/>
    <col min="12045" max="12288" width="9.140625" style="411"/>
    <col min="12289" max="12289" width="7.5703125" style="411" customWidth="1"/>
    <col min="12290" max="12290" width="2.5703125" style="411" customWidth="1"/>
    <col min="12291" max="12291" width="10.28515625" style="411" customWidth="1"/>
    <col min="12292" max="12292" width="25.42578125" style="411" customWidth="1"/>
    <col min="12293" max="12293" width="15.7109375" style="411" customWidth="1"/>
    <col min="12294" max="12294" width="15" style="411" customWidth="1"/>
    <col min="12295" max="12295" width="15.28515625" style="411" customWidth="1"/>
    <col min="12296" max="12296" width="19" style="411" customWidth="1"/>
    <col min="12297" max="12297" width="18" style="411" customWidth="1"/>
    <col min="12298" max="12298" width="17.140625" style="411" customWidth="1"/>
    <col min="12299" max="12299" width="21.5703125" style="411" customWidth="1"/>
    <col min="12300" max="12300" width="16.85546875" style="411" customWidth="1"/>
    <col min="12301" max="12544" width="9.140625" style="411"/>
    <col min="12545" max="12545" width="7.5703125" style="411" customWidth="1"/>
    <col min="12546" max="12546" width="2.5703125" style="411" customWidth="1"/>
    <col min="12547" max="12547" width="10.28515625" style="411" customWidth="1"/>
    <col min="12548" max="12548" width="25.42578125" style="411" customWidth="1"/>
    <col min="12549" max="12549" width="15.7109375" style="411" customWidth="1"/>
    <col min="12550" max="12550" width="15" style="411" customWidth="1"/>
    <col min="12551" max="12551" width="15.28515625" style="411" customWidth="1"/>
    <col min="12552" max="12552" width="19" style="411" customWidth="1"/>
    <col min="12553" max="12553" width="18" style="411" customWidth="1"/>
    <col min="12554" max="12554" width="17.140625" style="411" customWidth="1"/>
    <col min="12555" max="12555" width="21.5703125" style="411" customWidth="1"/>
    <col min="12556" max="12556" width="16.85546875" style="411" customWidth="1"/>
    <col min="12557" max="12800" width="9.140625" style="411"/>
    <col min="12801" max="12801" width="7.5703125" style="411" customWidth="1"/>
    <col min="12802" max="12802" width="2.5703125" style="411" customWidth="1"/>
    <col min="12803" max="12803" width="10.28515625" style="411" customWidth="1"/>
    <col min="12804" max="12804" width="25.42578125" style="411" customWidth="1"/>
    <col min="12805" max="12805" width="15.7109375" style="411" customWidth="1"/>
    <col min="12806" max="12806" width="15" style="411" customWidth="1"/>
    <col min="12807" max="12807" width="15.28515625" style="411" customWidth="1"/>
    <col min="12808" max="12808" width="19" style="411" customWidth="1"/>
    <col min="12809" max="12809" width="18" style="411" customWidth="1"/>
    <col min="12810" max="12810" width="17.140625" style="411" customWidth="1"/>
    <col min="12811" max="12811" width="21.5703125" style="411" customWidth="1"/>
    <col min="12812" max="12812" width="16.85546875" style="411" customWidth="1"/>
    <col min="12813" max="13056" width="9.140625" style="411"/>
    <col min="13057" max="13057" width="7.5703125" style="411" customWidth="1"/>
    <col min="13058" max="13058" width="2.5703125" style="411" customWidth="1"/>
    <col min="13059" max="13059" width="10.28515625" style="411" customWidth="1"/>
    <col min="13060" max="13060" width="25.42578125" style="411" customWidth="1"/>
    <col min="13061" max="13061" width="15.7109375" style="411" customWidth="1"/>
    <col min="13062" max="13062" width="15" style="411" customWidth="1"/>
    <col min="13063" max="13063" width="15.28515625" style="411" customWidth="1"/>
    <col min="13064" max="13064" width="19" style="411" customWidth="1"/>
    <col min="13065" max="13065" width="18" style="411" customWidth="1"/>
    <col min="13066" max="13066" width="17.140625" style="411" customWidth="1"/>
    <col min="13067" max="13067" width="21.5703125" style="411" customWidth="1"/>
    <col min="13068" max="13068" width="16.85546875" style="411" customWidth="1"/>
    <col min="13069" max="13312" width="9.140625" style="411"/>
    <col min="13313" max="13313" width="7.5703125" style="411" customWidth="1"/>
    <col min="13314" max="13314" width="2.5703125" style="411" customWidth="1"/>
    <col min="13315" max="13315" width="10.28515625" style="411" customWidth="1"/>
    <col min="13316" max="13316" width="25.42578125" style="411" customWidth="1"/>
    <col min="13317" max="13317" width="15.7109375" style="411" customWidth="1"/>
    <col min="13318" max="13318" width="15" style="411" customWidth="1"/>
    <col min="13319" max="13319" width="15.28515625" style="411" customWidth="1"/>
    <col min="13320" max="13320" width="19" style="411" customWidth="1"/>
    <col min="13321" max="13321" width="18" style="411" customWidth="1"/>
    <col min="13322" max="13322" width="17.140625" style="411" customWidth="1"/>
    <col min="13323" max="13323" width="21.5703125" style="411" customWidth="1"/>
    <col min="13324" max="13324" width="16.85546875" style="411" customWidth="1"/>
    <col min="13325" max="13568" width="9.140625" style="411"/>
    <col min="13569" max="13569" width="7.5703125" style="411" customWidth="1"/>
    <col min="13570" max="13570" width="2.5703125" style="411" customWidth="1"/>
    <col min="13571" max="13571" width="10.28515625" style="411" customWidth="1"/>
    <col min="13572" max="13572" width="25.42578125" style="411" customWidth="1"/>
    <col min="13573" max="13573" width="15.7109375" style="411" customWidth="1"/>
    <col min="13574" max="13574" width="15" style="411" customWidth="1"/>
    <col min="13575" max="13575" width="15.28515625" style="411" customWidth="1"/>
    <col min="13576" max="13576" width="19" style="411" customWidth="1"/>
    <col min="13577" max="13577" width="18" style="411" customWidth="1"/>
    <col min="13578" max="13578" width="17.140625" style="411" customWidth="1"/>
    <col min="13579" max="13579" width="21.5703125" style="411" customWidth="1"/>
    <col min="13580" max="13580" width="16.85546875" style="411" customWidth="1"/>
    <col min="13581" max="13824" width="9.140625" style="411"/>
    <col min="13825" max="13825" width="7.5703125" style="411" customWidth="1"/>
    <col min="13826" max="13826" width="2.5703125" style="411" customWidth="1"/>
    <col min="13827" max="13827" width="10.28515625" style="411" customWidth="1"/>
    <col min="13828" max="13828" width="25.42578125" style="411" customWidth="1"/>
    <col min="13829" max="13829" width="15.7109375" style="411" customWidth="1"/>
    <col min="13830" max="13830" width="15" style="411" customWidth="1"/>
    <col min="13831" max="13831" width="15.28515625" style="411" customWidth="1"/>
    <col min="13832" max="13832" width="19" style="411" customWidth="1"/>
    <col min="13833" max="13833" width="18" style="411" customWidth="1"/>
    <col min="13834" max="13834" width="17.140625" style="411" customWidth="1"/>
    <col min="13835" max="13835" width="21.5703125" style="411" customWidth="1"/>
    <col min="13836" max="13836" width="16.85546875" style="411" customWidth="1"/>
    <col min="13837" max="14080" width="9.140625" style="411"/>
    <col min="14081" max="14081" width="7.5703125" style="411" customWidth="1"/>
    <col min="14082" max="14082" width="2.5703125" style="411" customWidth="1"/>
    <col min="14083" max="14083" width="10.28515625" style="411" customWidth="1"/>
    <col min="14084" max="14084" width="25.42578125" style="411" customWidth="1"/>
    <col min="14085" max="14085" width="15.7109375" style="411" customWidth="1"/>
    <col min="14086" max="14086" width="15" style="411" customWidth="1"/>
    <col min="14087" max="14087" width="15.28515625" style="411" customWidth="1"/>
    <col min="14088" max="14088" width="19" style="411" customWidth="1"/>
    <col min="14089" max="14089" width="18" style="411" customWidth="1"/>
    <col min="14090" max="14090" width="17.140625" style="411" customWidth="1"/>
    <col min="14091" max="14091" width="21.5703125" style="411" customWidth="1"/>
    <col min="14092" max="14092" width="16.85546875" style="411" customWidth="1"/>
    <col min="14093" max="14336" width="9.140625" style="411"/>
    <col min="14337" max="14337" width="7.5703125" style="411" customWidth="1"/>
    <col min="14338" max="14338" width="2.5703125" style="411" customWidth="1"/>
    <col min="14339" max="14339" width="10.28515625" style="411" customWidth="1"/>
    <col min="14340" max="14340" width="25.42578125" style="411" customWidth="1"/>
    <col min="14341" max="14341" width="15.7109375" style="411" customWidth="1"/>
    <col min="14342" max="14342" width="15" style="411" customWidth="1"/>
    <col min="14343" max="14343" width="15.28515625" style="411" customWidth="1"/>
    <col min="14344" max="14344" width="19" style="411" customWidth="1"/>
    <col min="14345" max="14345" width="18" style="411" customWidth="1"/>
    <col min="14346" max="14346" width="17.140625" style="411" customWidth="1"/>
    <col min="14347" max="14347" width="21.5703125" style="411" customWidth="1"/>
    <col min="14348" max="14348" width="16.85546875" style="411" customWidth="1"/>
    <col min="14349" max="14592" width="9.140625" style="411"/>
    <col min="14593" max="14593" width="7.5703125" style="411" customWidth="1"/>
    <col min="14594" max="14594" width="2.5703125" style="411" customWidth="1"/>
    <col min="14595" max="14595" width="10.28515625" style="411" customWidth="1"/>
    <col min="14596" max="14596" width="25.42578125" style="411" customWidth="1"/>
    <col min="14597" max="14597" width="15.7109375" style="411" customWidth="1"/>
    <col min="14598" max="14598" width="15" style="411" customWidth="1"/>
    <col min="14599" max="14599" width="15.28515625" style="411" customWidth="1"/>
    <col min="14600" max="14600" width="19" style="411" customWidth="1"/>
    <col min="14601" max="14601" width="18" style="411" customWidth="1"/>
    <col min="14602" max="14602" width="17.140625" style="411" customWidth="1"/>
    <col min="14603" max="14603" width="21.5703125" style="411" customWidth="1"/>
    <col min="14604" max="14604" width="16.85546875" style="411" customWidth="1"/>
    <col min="14605" max="14848" width="9.140625" style="411"/>
    <col min="14849" max="14849" width="7.5703125" style="411" customWidth="1"/>
    <col min="14850" max="14850" width="2.5703125" style="411" customWidth="1"/>
    <col min="14851" max="14851" width="10.28515625" style="411" customWidth="1"/>
    <col min="14852" max="14852" width="25.42578125" style="411" customWidth="1"/>
    <col min="14853" max="14853" width="15.7109375" style="411" customWidth="1"/>
    <col min="14854" max="14854" width="15" style="411" customWidth="1"/>
    <col min="14855" max="14855" width="15.28515625" style="411" customWidth="1"/>
    <col min="14856" max="14856" width="19" style="411" customWidth="1"/>
    <col min="14857" max="14857" width="18" style="411" customWidth="1"/>
    <col min="14858" max="14858" width="17.140625" style="411" customWidth="1"/>
    <col min="14859" max="14859" width="21.5703125" style="411" customWidth="1"/>
    <col min="14860" max="14860" width="16.85546875" style="411" customWidth="1"/>
    <col min="14861" max="15104" width="9.140625" style="411"/>
    <col min="15105" max="15105" width="7.5703125" style="411" customWidth="1"/>
    <col min="15106" max="15106" width="2.5703125" style="411" customWidth="1"/>
    <col min="15107" max="15107" width="10.28515625" style="411" customWidth="1"/>
    <col min="15108" max="15108" width="25.42578125" style="411" customWidth="1"/>
    <col min="15109" max="15109" width="15.7109375" style="411" customWidth="1"/>
    <col min="15110" max="15110" width="15" style="411" customWidth="1"/>
    <col min="15111" max="15111" width="15.28515625" style="411" customWidth="1"/>
    <col min="15112" max="15112" width="19" style="411" customWidth="1"/>
    <col min="15113" max="15113" width="18" style="411" customWidth="1"/>
    <col min="15114" max="15114" width="17.140625" style="411" customWidth="1"/>
    <col min="15115" max="15115" width="21.5703125" style="411" customWidth="1"/>
    <col min="15116" max="15116" width="16.85546875" style="411" customWidth="1"/>
    <col min="15117" max="15360" width="9.140625" style="411"/>
    <col min="15361" max="15361" width="7.5703125" style="411" customWidth="1"/>
    <col min="15362" max="15362" width="2.5703125" style="411" customWidth="1"/>
    <col min="15363" max="15363" width="10.28515625" style="411" customWidth="1"/>
    <col min="15364" max="15364" width="25.42578125" style="411" customWidth="1"/>
    <col min="15365" max="15365" width="15.7109375" style="411" customWidth="1"/>
    <col min="15366" max="15366" width="15" style="411" customWidth="1"/>
    <col min="15367" max="15367" width="15.28515625" style="411" customWidth="1"/>
    <col min="15368" max="15368" width="19" style="411" customWidth="1"/>
    <col min="15369" max="15369" width="18" style="411" customWidth="1"/>
    <col min="15370" max="15370" width="17.140625" style="411" customWidth="1"/>
    <col min="15371" max="15371" width="21.5703125" style="411" customWidth="1"/>
    <col min="15372" max="15372" width="16.85546875" style="411" customWidth="1"/>
    <col min="15373" max="15616" width="9.140625" style="411"/>
    <col min="15617" max="15617" width="7.5703125" style="411" customWidth="1"/>
    <col min="15618" max="15618" width="2.5703125" style="411" customWidth="1"/>
    <col min="15619" max="15619" width="10.28515625" style="411" customWidth="1"/>
    <col min="15620" max="15620" width="25.42578125" style="411" customWidth="1"/>
    <col min="15621" max="15621" width="15.7109375" style="411" customWidth="1"/>
    <col min="15622" max="15622" width="15" style="411" customWidth="1"/>
    <col min="15623" max="15623" width="15.28515625" style="411" customWidth="1"/>
    <col min="15624" max="15624" width="19" style="411" customWidth="1"/>
    <col min="15625" max="15625" width="18" style="411" customWidth="1"/>
    <col min="15626" max="15626" width="17.140625" style="411" customWidth="1"/>
    <col min="15627" max="15627" width="21.5703125" style="411" customWidth="1"/>
    <col min="15628" max="15628" width="16.85546875" style="411" customWidth="1"/>
    <col min="15629" max="15872" width="9.140625" style="411"/>
    <col min="15873" max="15873" width="7.5703125" style="411" customWidth="1"/>
    <col min="15874" max="15874" width="2.5703125" style="411" customWidth="1"/>
    <col min="15875" max="15875" width="10.28515625" style="411" customWidth="1"/>
    <col min="15876" max="15876" width="25.42578125" style="411" customWidth="1"/>
    <col min="15877" max="15877" width="15.7109375" style="411" customWidth="1"/>
    <col min="15878" max="15878" width="15" style="411" customWidth="1"/>
    <col min="15879" max="15879" width="15.28515625" style="411" customWidth="1"/>
    <col min="15880" max="15880" width="19" style="411" customWidth="1"/>
    <col min="15881" max="15881" width="18" style="411" customWidth="1"/>
    <col min="15882" max="15882" width="17.140625" style="411" customWidth="1"/>
    <col min="15883" max="15883" width="21.5703125" style="411" customWidth="1"/>
    <col min="15884" max="15884" width="16.85546875" style="411" customWidth="1"/>
    <col min="15885" max="16128" width="9.140625" style="411"/>
    <col min="16129" max="16129" width="7.5703125" style="411" customWidth="1"/>
    <col min="16130" max="16130" width="2.5703125" style="411" customWidth="1"/>
    <col min="16131" max="16131" width="10.28515625" style="411" customWidth="1"/>
    <col min="16132" max="16132" width="25.42578125" style="411" customWidth="1"/>
    <col min="16133" max="16133" width="15.7109375" style="411" customWidth="1"/>
    <col min="16134" max="16134" width="15" style="411" customWidth="1"/>
    <col min="16135" max="16135" width="15.28515625" style="411" customWidth="1"/>
    <col min="16136" max="16136" width="19" style="411" customWidth="1"/>
    <col min="16137" max="16137" width="18" style="411" customWidth="1"/>
    <col min="16138" max="16138" width="17.140625" style="411" customWidth="1"/>
    <col min="16139" max="16139" width="21.5703125" style="411" customWidth="1"/>
    <col min="16140" max="16140" width="16.85546875" style="411" customWidth="1"/>
    <col min="16141" max="16384" width="9.140625" style="411"/>
  </cols>
  <sheetData>
    <row r="1" spans="1:12" ht="15.75" x14ac:dyDescent="0.25">
      <c r="A1" s="409" t="s">
        <v>41</v>
      </c>
      <c r="B1" s="410"/>
      <c r="C1" s="410"/>
      <c r="D1" s="410"/>
      <c r="J1" s="412" t="s">
        <v>224</v>
      </c>
      <c r="K1" s="412"/>
    </row>
    <row r="2" spans="1:12" ht="15.75" x14ac:dyDescent="0.25">
      <c r="A2" s="725" t="s">
        <v>42</v>
      </c>
      <c r="B2" s="725"/>
      <c r="C2" s="725"/>
      <c r="D2" s="725"/>
      <c r="E2" s="726" t="str">
        <f>[2]Úvod.str!C3</f>
        <v>Mateřská škola Prostějov, ul. Šárka 4a</v>
      </c>
      <c r="F2" s="726"/>
      <c r="G2" s="726"/>
      <c r="H2" s="726"/>
      <c r="I2" s="726"/>
      <c r="J2" s="726"/>
      <c r="K2" s="726"/>
      <c r="L2" s="413"/>
    </row>
    <row r="3" spans="1:12" ht="9.75" customHeight="1" x14ac:dyDescent="0.25">
      <c r="A3" s="414"/>
      <c r="B3" s="414"/>
      <c r="C3" s="414"/>
      <c r="D3" s="414"/>
      <c r="E3" s="728"/>
      <c r="F3" s="728"/>
      <c r="G3" s="728"/>
      <c r="H3" s="728"/>
      <c r="I3" s="728"/>
      <c r="J3" s="728"/>
      <c r="K3" s="728"/>
      <c r="L3" s="413"/>
    </row>
    <row r="4" spans="1:12" ht="15.75" x14ac:dyDescent="0.25">
      <c r="A4" s="413" t="s">
        <v>43</v>
      </c>
      <c r="E4" s="727" t="str">
        <f>[2]Úvod.str!C4</f>
        <v>Šárka 4348/4a, Prostějov, 796 01</v>
      </c>
      <c r="F4" s="727"/>
      <c r="G4" s="727"/>
      <c r="H4" s="727"/>
      <c r="I4" s="727"/>
      <c r="J4" s="415"/>
    </row>
    <row r="5" spans="1:12" ht="7.5" customHeight="1" x14ac:dyDescent="0.25">
      <c r="A5" s="413"/>
      <c r="E5" s="728"/>
      <c r="F5" s="728"/>
      <c r="G5" s="728"/>
      <c r="H5" s="728"/>
      <c r="I5" s="728"/>
      <c r="J5" s="728"/>
      <c r="K5" s="728"/>
    </row>
    <row r="6" spans="1:12" ht="15.75" x14ac:dyDescent="0.25">
      <c r="A6" s="413" t="s">
        <v>44</v>
      </c>
      <c r="E6" s="727" t="str">
        <f>[2]Úvod.str!C5</f>
        <v>479 22 435</v>
      </c>
      <c r="F6" s="727"/>
      <c r="G6" s="727"/>
      <c r="H6" s="416"/>
      <c r="I6" s="417"/>
      <c r="J6" s="415"/>
    </row>
    <row r="7" spans="1:12" ht="8.25" customHeight="1" x14ac:dyDescent="0.25">
      <c r="A7" s="413"/>
      <c r="E7" s="728"/>
      <c r="F7" s="728"/>
      <c r="G7" s="728"/>
      <c r="H7" s="728"/>
      <c r="I7" s="728"/>
      <c r="J7" s="728"/>
      <c r="K7" s="728"/>
    </row>
    <row r="8" spans="1:12" ht="29.25" customHeight="1" x14ac:dyDescent="0.25">
      <c r="A8" s="413"/>
      <c r="E8" s="418"/>
      <c r="F8" s="418"/>
      <c r="G8" s="418"/>
      <c r="H8" s="416"/>
      <c r="I8" s="418"/>
      <c r="J8" s="415"/>
    </row>
    <row r="9" spans="1:12" x14ac:dyDescent="0.2">
      <c r="H9" s="715" t="s">
        <v>45</v>
      </c>
      <c r="I9" s="715"/>
    </row>
    <row r="10" spans="1:12" ht="15" customHeight="1" x14ac:dyDescent="0.2">
      <c r="A10" s="415" t="s">
        <v>253</v>
      </c>
      <c r="E10" s="419" t="s">
        <v>46</v>
      </c>
      <c r="F10" s="419" t="s">
        <v>47</v>
      </c>
      <c r="G10" s="420" t="s">
        <v>23</v>
      </c>
      <c r="H10" s="421" t="s">
        <v>48</v>
      </c>
      <c r="I10" s="421"/>
      <c r="K10" s="716"/>
    </row>
    <row r="11" spans="1:12" ht="12.75" customHeight="1" x14ac:dyDescent="0.2">
      <c r="A11" s="422"/>
      <c r="B11" s="422"/>
      <c r="C11" s="422"/>
      <c r="D11" s="422"/>
      <c r="E11" s="419" t="s">
        <v>49</v>
      </c>
      <c r="F11" s="419" t="s">
        <v>49</v>
      </c>
      <c r="G11" s="420" t="s">
        <v>50</v>
      </c>
      <c r="H11" s="423" t="s">
        <v>35</v>
      </c>
      <c r="I11" s="424" t="s">
        <v>51</v>
      </c>
      <c r="K11" s="716"/>
    </row>
    <row r="12" spans="1:12" ht="12.75" customHeight="1" x14ac:dyDescent="0.2">
      <c r="A12" s="422"/>
      <c r="B12" s="422"/>
      <c r="C12" s="422"/>
      <c r="D12" s="422"/>
      <c r="E12" s="419" t="s">
        <v>52</v>
      </c>
      <c r="F12" s="419" t="s">
        <v>52</v>
      </c>
      <c r="G12" s="412"/>
      <c r="K12" s="716"/>
    </row>
    <row r="13" spans="1:12" ht="15" x14ac:dyDescent="0.25">
      <c r="A13" s="425" t="s">
        <v>53</v>
      </c>
      <c r="B13" s="425"/>
      <c r="D13" s="425"/>
      <c r="E13" s="426"/>
      <c r="F13" s="426"/>
      <c r="G13" s="422"/>
      <c r="H13" s="422"/>
      <c r="I13" s="422"/>
      <c r="K13" s="716"/>
    </row>
    <row r="14" spans="1:12" ht="24.95" customHeight="1" x14ac:dyDescent="0.25">
      <c r="A14" s="427" t="s">
        <v>54</v>
      </c>
      <c r="B14" s="427"/>
      <c r="C14" s="410"/>
      <c r="D14" s="425"/>
      <c r="E14" s="426"/>
      <c r="F14" s="426"/>
      <c r="G14" s="422"/>
      <c r="H14" s="422"/>
      <c r="I14" s="422"/>
      <c r="J14" s="428"/>
      <c r="K14" s="429"/>
    </row>
    <row r="15" spans="1:12" ht="15" x14ac:dyDescent="0.25">
      <c r="A15" s="422" t="s">
        <v>55</v>
      </c>
      <c r="B15" s="422"/>
      <c r="C15" s="422"/>
      <c r="D15" s="430" t="s">
        <v>56</v>
      </c>
      <c r="E15" s="431">
        <f>'[2]Ná HČ'!Q8+'[2]Ná HČ'!Q29+'[2]Ná HČ'!Q35+'[2]Ná DČ'!F9+'[2]Ná DČ'!F23+'[2]Ná DČ'!F29</f>
        <v>2700701</v>
      </c>
      <c r="F15" s="431">
        <f>'[2]Ná HČ'!R8+'[2]Ná HČ'!R29+'[2]Ná HČ'!R35+'[2]Ná DČ'!G9+'[2]Ná DČ'!G23+'[2]Ná DČ'!G29</f>
        <v>2914369.2</v>
      </c>
      <c r="G15" s="431">
        <f>'[2]Ná HČ'!S8+'[2]Ná HČ'!S29+'[2]Ná HČ'!S35+'[2]Ná DČ'!H9+'[2]Ná DČ'!H23+'[2]Ná DČ'!H29</f>
        <v>2777401.86</v>
      </c>
      <c r="H15" s="432">
        <f>'[2]Ná HČ'!S8+'[2]Ná HČ'!S29+'[2]Ná HČ'!S35</f>
        <v>2777401.86</v>
      </c>
      <c r="I15" s="432">
        <f>'[2]Ná DČ'!H9+'[2]Ná DČ'!H23+'[2]Ná DČ'!H29</f>
        <v>0</v>
      </c>
      <c r="J15" s="433" t="str">
        <f>IF(H15+I15=G15,"OK","ne")</f>
        <v>OK</v>
      </c>
      <c r="K15" s="434"/>
    </row>
    <row r="16" spans="1:12" ht="15" x14ac:dyDescent="0.25">
      <c r="A16" s="422" t="s">
        <v>58</v>
      </c>
      <c r="B16" s="422"/>
      <c r="C16" s="422"/>
      <c r="D16" s="430" t="s">
        <v>59</v>
      </c>
      <c r="E16" s="431">
        <f>'[2]Ná HČ'!Q36+'[2]Ná HČ'!Q42+'[2]Ná HČ'!Q46+'[2]Ná HČ'!Q47+'[2]Ná DČ'!F30+'[2]Ná DČ'!F36+'[2]Ná DČ'!F40+'[2]Ná DČ'!F41</f>
        <v>994071</v>
      </c>
      <c r="F16" s="431">
        <f>'[2]Ná HČ'!R36+'[2]Ná HČ'!R42+'[2]Ná HČ'!R46+'[2]Ná HČ'!R47+'[2]Ná DČ'!G30+'[2]Ná DČ'!G36+'[2]Ná DČ'!G40+'[2]Ná DČ'!G41</f>
        <v>4452642.09</v>
      </c>
      <c r="G16" s="431">
        <f>'[2]Ná HČ'!S36+'[2]Ná HČ'!S42+'[2]Ná HČ'!S46+'[2]Ná HČ'!S47+'[2]Ná DČ'!H30+'[2]Ná DČ'!H36+'[2]Ná DČ'!H40+'[2]Ná DČ'!H41</f>
        <v>4378781.2</v>
      </c>
      <c r="H16" s="432">
        <f>'[2]Ná HČ'!S36+'[2]Ná HČ'!S42+'[2]Ná HČ'!S46+'[2]Ná HČ'!S47</f>
        <v>4378781.2</v>
      </c>
      <c r="I16" s="432">
        <f>'[2]Ná DČ'!H30+'[2]Ná DČ'!H36+'[2]Ná DČ'!H40+'[2]Ná DČ'!H41</f>
        <v>0</v>
      </c>
      <c r="J16" s="433" t="str">
        <f>IF(H16+I16=G16,"OK","ne")</f>
        <v>OK</v>
      </c>
      <c r="K16" s="434"/>
    </row>
    <row r="17" spans="1:12" ht="15" x14ac:dyDescent="0.25">
      <c r="A17" s="422" t="s">
        <v>60</v>
      </c>
      <c r="B17" s="422"/>
      <c r="C17" s="422"/>
      <c r="D17" s="430" t="s">
        <v>61</v>
      </c>
      <c r="E17" s="431">
        <f>'[2]Ná HČ'!Q72+'[2]Ná HČ'!Q79+'[2]Ná HČ'!Q82+'[2]Ná HČ'!Q83+'[2]Ná HČ'!Q88+'[2]Ná DČ'!F65+'[2]Ná DČ'!F70+'[2]Ná DČ'!F73+'[2]Ná DČ'!F74+'[2]Ná DČ'!F79</f>
        <v>19263795</v>
      </c>
      <c r="F17" s="431">
        <f>'[2]Ná HČ'!R72+'[2]Ná HČ'!R79+'[2]Ná HČ'!R82+'[2]Ná HČ'!R83+'[2]Ná HČ'!R88+'[2]Ná DČ'!G65+'[2]Ná DČ'!G70+'[2]Ná DČ'!G73+'[2]Ná DČ'!G74+'[2]Ná DČ'!G79</f>
        <v>19578229.91</v>
      </c>
      <c r="G17" s="431">
        <f>'[2]Ná HČ'!S72+'[2]Ná HČ'!S79+'[2]Ná HČ'!S82+'[2]Ná HČ'!S83+'[2]Ná HČ'!S88+'[2]Ná DČ'!H65+'[2]Ná DČ'!H70+'[2]Ná DČ'!H73+'[2]Ná DČ'!H74+'[2]Ná DČ'!H79</f>
        <v>19576539.91</v>
      </c>
      <c r="H17" s="432">
        <f>'[2]Ná HČ'!S72+'[2]Ná HČ'!S79+'[2]Ná HČ'!S82+'[2]Ná HČ'!S83+'[2]Ná HČ'!S88</f>
        <v>19576539.91</v>
      </c>
      <c r="I17" s="432">
        <f>'[2]Ná DČ'!H65+'[2]Ná DČ'!H70+'[2]Ná DČ'!H73+'[2]Ná DČ'!H74+'[2]Ná DČ'!H79</f>
        <v>0</v>
      </c>
      <c r="J17" s="433" t="str">
        <f>IF(H17+I17=G17,"OK","ne")</f>
        <v>OK</v>
      </c>
      <c r="K17" s="434"/>
    </row>
    <row r="18" spans="1:12" ht="15" x14ac:dyDescent="0.25">
      <c r="A18" s="422" t="s">
        <v>62</v>
      </c>
      <c r="B18" s="422"/>
      <c r="C18" s="422"/>
      <c r="D18" s="435">
        <v>551</v>
      </c>
      <c r="E18" s="431">
        <f>'[2]Ná HČ'!Q105+'[2]Ná DČ'!F96</f>
        <v>888541</v>
      </c>
      <c r="F18" s="431">
        <f>'[2]Ná HČ'!R105+'[2]Ná DČ'!G96</f>
        <v>942806</v>
      </c>
      <c r="G18" s="431">
        <f>'[2]Ná HČ'!S105+'[2]Ná DČ'!H96</f>
        <v>942805.95</v>
      </c>
      <c r="H18" s="432">
        <f>'[2]Ná HČ'!S105</f>
        <v>942805.95</v>
      </c>
      <c r="I18" s="432">
        <f>'[2]Ná DČ'!H96</f>
        <v>0</v>
      </c>
      <c r="J18" s="433" t="str">
        <f>IF(H18+I18=G18,"OK","ne")</f>
        <v>OK</v>
      </c>
      <c r="K18" s="434"/>
    </row>
    <row r="19" spans="1:12" ht="13.9" customHeight="1" x14ac:dyDescent="0.2">
      <c r="A19" s="436" t="s">
        <v>63</v>
      </c>
      <c r="B19" s="436"/>
      <c r="C19" s="422"/>
      <c r="D19" s="717" t="s">
        <v>64</v>
      </c>
      <c r="E19" s="718">
        <f>'[2]Ná HČ'!Q89+'[2]Ná HČ'!Q93+'[2]Ná HČ'!Q94+'[2]Ná HČ'!Q95+'[2]Ná HČ'!Q96+'[2]Ná HČ'!Q97+'[2]Ná HČ'!Q98+'[2]Ná HČ'!Q99+'[2]Ná HČ'!Q108+'[2]Ná HČ'!Q109+'[2]Ná HČ'!Q120+'[2]Ná HČ'!Q121+'[2]Ná HČ'!Q124+'[2]Ná HČ'!Q125+'[2]Ná HČ'!Q126+'[2]Ná DČ'!F80+'[2]Ná DČ'!F84+'[2]Ná DČ'!F85+'[2]Ná DČ'!F86+'[2]Ná DČ'!F87+'[2]Ná DČ'!F88+'[2]Ná DČ'!F89+'[2]Ná DČ'!F90+'[2]Ná DČ'!F99+'[2]Ná DČ'!F100+'[2]Ná DČ'!F111+'[2]Ná DČ'!F112+'[2]Ná DČ'!F115+'[2]Ná DČ'!F116+'[2]Ná DČ'!F117</f>
        <v>86000</v>
      </c>
      <c r="F19" s="718">
        <f>'[2]Ná HČ'!R89+'[2]Ná HČ'!R93+'[2]Ná HČ'!R94+'[2]Ná HČ'!R95+'[2]Ná HČ'!R96+'[2]Ná HČ'!R97+'[2]Ná HČ'!R98+'[2]Ná HČ'!R99+'[2]Ná HČ'!R108+'[2]Ná HČ'!R109+'[2]Ná HČ'!R120+'[2]Ná HČ'!R121+'[2]Ná HČ'!R124+'[2]Ná HČ'!R125+'[2]Ná HČ'!R126+'[2]Ná DČ'!G80+'[2]Ná DČ'!G84+'[2]Ná DČ'!G85+'[2]Ná DČ'!G86+'[2]Ná DČ'!G87+'[2]Ná DČ'!G88+'[2]Ná DČ'!G89+'[2]Ná DČ'!G90+'[2]Ná DČ'!G99+'[2]Ná DČ'!G100+'[2]Ná DČ'!G111+'[2]Ná DČ'!G112+'[2]Ná DČ'!G115+'[2]Ná DČ'!G116+'[2]Ná DČ'!G117</f>
        <v>723042</v>
      </c>
      <c r="G19" s="718">
        <f>'[2]Ná HČ'!S89+'[2]Ná HČ'!S93+'[2]Ná HČ'!S94+'[2]Ná HČ'!S95+'[2]Ná HČ'!S96+'[2]Ná HČ'!S97+'[2]Ná HČ'!S98+'[2]Ná HČ'!S99+'[2]Ná HČ'!S108+'[2]Ná HČ'!S109+'[2]Ná HČ'!S120+'[2]Ná HČ'!S121+'[2]Ná HČ'!S124+'[2]Ná HČ'!S125+'[2]Ná HČ'!S126+'[2]Ná DČ'!H80+'[2]Ná DČ'!H84+'[2]Ná DČ'!H85+'[2]Ná DČ'!H86+'[2]Ná DČ'!H87+'[2]Ná DČ'!H88+'[2]Ná DČ'!H89+'[2]Ná DČ'!H90+'[2]Ná DČ'!H99+'[2]Ná DČ'!H100+'[2]Ná DČ'!H111+'[2]Ná DČ'!H112+'[2]Ná DČ'!H115+'[2]Ná DČ'!H116+'[2]Ná DČ'!H117</f>
        <v>699060.4</v>
      </c>
      <c r="H19" s="719">
        <f>'[2]Ná HČ'!S89+'[2]Ná HČ'!S93+'[2]Ná HČ'!S94+'[2]Ná HČ'!S95+'[2]Ná HČ'!S96+'[2]Ná HČ'!S97+'[2]Ná HČ'!S98+'[2]Ná HČ'!S99+'[2]Ná HČ'!S108+'[2]Ná HČ'!S109+'[2]Ná HČ'!S120+'[2]Ná HČ'!S121+'[2]Ná HČ'!S124+'[2]Ná HČ'!S125+'[2]Ná HČ'!S126</f>
        <v>699060.4</v>
      </c>
      <c r="I19" s="719">
        <f>'[2]Ná DČ'!H80+'[2]Ná DČ'!H84+'[2]Ná DČ'!H85+'[2]Ná DČ'!H86+'[2]Ná DČ'!H87+'[2]Ná DČ'!H88+'[2]Ná DČ'!H89+'[2]Ná DČ'!H90+'[2]Ná DČ'!H99+'[2]Ná DČ'!H100+'[2]Ná DČ'!H111+'[2]Ná DČ'!H112+'[2]Ná DČ'!H115+'[2]Ná DČ'!H116+'[2]Ná DČ'!H117</f>
        <v>0</v>
      </c>
      <c r="J19" s="720" t="str">
        <f>IF(H19+I19=G19,"OK","ne")</f>
        <v>OK</v>
      </c>
      <c r="K19" s="434"/>
    </row>
    <row r="20" spans="1:12" ht="7.5" customHeight="1" x14ac:dyDescent="0.25">
      <c r="A20" s="436"/>
      <c r="B20" s="425"/>
      <c r="C20" s="425"/>
      <c r="D20" s="717"/>
      <c r="E20" s="718"/>
      <c r="F20" s="718"/>
      <c r="G20" s="718"/>
      <c r="H20" s="719"/>
      <c r="I20" s="719"/>
      <c r="J20" s="720"/>
      <c r="K20" s="434"/>
    </row>
    <row r="21" spans="1:12" ht="14.25" customHeight="1" x14ac:dyDescent="0.25">
      <c r="A21" s="426" t="s">
        <v>65</v>
      </c>
      <c r="B21" s="422"/>
      <c r="C21" s="422"/>
      <c r="D21" s="422"/>
      <c r="E21" s="431">
        <f>SUM(E15:E20)</f>
        <v>23933108</v>
      </c>
      <c r="F21" s="431">
        <f>SUM(F15:F20)</f>
        <v>28611089.199999999</v>
      </c>
      <c r="G21" s="431">
        <f>SUM(G15:G20)</f>
        <v>28374589.319999997</v>
      </c>
      <c r="H21" s="431">
        <f>SUM(H15:H20)</f>
        <v>28374589.319999997</v>
      </c>
      <c r="I21" s="431">
        <f>SUM(I15:I20)</f>
        <v>0</v>
      </c>
      <c r="J21" s="433" t="str">
        <f>IF(H21+I21=G21,"OK","ne")</f>
        <v>OK</v>
      </c>
      <c r="K21" s="437"/>
    </row>
    <row r="22" spans="1:12" ht="24.95" customHeight="1" x14ac:dyDescent="0.25">
      <c r="A22" s="427" t="s">
        <v>66</v>
      </c>
      <c r="B22" s="425"/>
      <c r="C22" s="425"/>
      <c r="D22" s="425"/>
      <c r="E22" s="437"/>
      <c r="F22" s="426"/>
      <c r="G22" s="438"/>
      <c r="H22" s="437"/>
      <c r="I22" s="437"/>
      <c r="J22" s="439"/>
      <c r="K22" s="437"/>
    </row>
    <row r="23" spans="1:12" ht="15" x14ac:dyDescent="0.25">
      <c r="A23" s="422" t="s">
        <v>67</v>
      </c>
      <c r="B23" s="422"/>
      <c r="C23" s="422"/>
      <c r="D23" s="435" t="s">
        <v>68</v>
      </c>
      <c r="E23" s="431">
        <f>'[2]Vý HČ'!Q9+'[2]Vý HČ'!Q10+'[2]Vý HČ'!Q21+'[2]Vý HČ'!Q26+'[2]Vý HČ'!Q27+'[2]Vý HČ'!Q28+'[2]Vý DČ'!F9+'[2]Vý DČ'!F10+'[2]Vý DČ'!F20+'[2]Vý DČ'!F25+'[2]Vý DČ'!F26+'[2]Vý DČ'!F27</f>
        <v>1510000</v>
      </c>
      <c r="F23" s="431">
        <f>'[2]Vý HČ'!R9+'[2]Vý HČ'!R10+'[2]Vý HČ'!R21+'[2]Vý HČ'!R26+'[2]Vý HČ'!R27+'[2]Vý HČ'!R28+'[2]Vý DČ'!G9+'[2]Vý DČ'!G10+'[2]Vý DČ'!G20+'[2]Vý DČ'!G25+'[2]Vý DČ'!G26+'[2]Vý DČ'!G27</f>
        <v>1594395</v>
      </c>
      <c r="G23" s="431">
        <f>'[2]Vý HČ'!S9+'[2]Vý HČ'!S10+'[2]Vý HČ'!S21+'[2]Vý HČ'!S26+'[2]Vý HČ'!S27+'[2]Vý HČ'!S28+'[2]Vý DČ'!H9+'[2]Vý DČ'!H10+'[2]Vý DČ'!H20+'[2]Vý DČ'!H25+'[2]Vý DČ'!H26+'[2]Vý DČ'!H27</f>
        <v>1572255</v>
      </c>
      <c r="H23" s="432">
        <f>'[2]Vý HČ'!S9+'[2]Vý HČ'!S10+'[2]Vý HČ'!S21+'[2]Vý HČ'!S26+'[2]Vý HČ'!S27+'[2]Vý HČ'!S28</f>
        <v>1572255</v>
      </c>
      <c r="I23" s="432">
        <f>'[2]Vý DČ'!H9+'[2]Vý DČ'!H10+'[2]Vý DČ'!H20+'[2]Vý DČ'!H25+'[2]Vý DČ'!H26+'[2]Vý DČ'!H27</f>
        <v>0</v>
      </c>
      <c r="J23" s="433" t="str">
        <f>IF(H23+I23=G23,"OK","ne")</f>
        <v>OK</v>
      </c>
      <c r="K23" s="439"/>
      <c r="L23" s="440"/>
    </row>
    <row r="24" spans="1:12" ht="15" x14ac:dyDescent="0.25">
      <c r="A24" s="422" t="s">
        <v>69</v>
      </c>
      <c r="B24" s="422"/>
      <c r="C24" s="422"/>
      <c r="D24" s="435" t="s">
        <v>70</v>
      </c>
      <c r="E24" s="431">
        <f>'[2]Vý HČ'!Q47+'[2]Vý DČ'!F42</f>
        <v>22423108</v>
      </c>
      <c r="F24" s="431">
        <f>'[2]Vý HČ'!R47+'[2]Vý DČ'!G42</f>
        <v>26584928.199999999</v>
      </c>
      <c r="G24" s="431">
        <f>'[2]Vý HČ'!S47+'[2]Vý DČ'!H42</f>
        <v>26584928.199999999</v>
      </c>
      <c r="H24" s="432">
        <f>'[2]Vý HČ'!S47</f>
        <v>26584928.199999999</v>
      </c>
      <c r="I24" s="432">
        <f>'[2]Vý DČ'!H42</f>
        <v>0</v>
      </c>
      <c r="J24" s="433" t="str">
        <f>IF(H24+I24=G24,"OK","ne")</f>
        <v>OK</v>
      </c>
      <c r="K24" s="441"/>
      <c r="L24" s="416"/>
    </row>
    <row r="25" spans="1:12" ht="15" x14ac:dyDescent="0.25">
      <c r="A25" s="422"/>
      <c r="B25" s="422"/>
      <c r="C25" s="422"/>
      <c r="D25" s="435" t="s">
        <v>71</v>
      </c>
      <c r="E25" s="431">
        <f>'[2]Vý HČ'!Q53+'[2]Vý DČ'!F48</f>
        <v>0</v>
      </c>
      <c r="F25" s="431">
        <f>'[2]Vý HČ'!R53+'[2]Vý DČ'!G48</f>
        <v>0</v>
      </c>
      <c r="G25" s="431">
        <f>'[2]Vý HČ'!S53+'[2]Vý DČ'!H48</f>
        <v>0</v>
      </c>
      <c r="H25" s="432">
        <f>'[2]Vý HČ'!S53</f>
        <v>0</v>
      </c>
      <c r="I25" s="432">
        <f>'[2]Vý DČ'!H48</f>
        <v>0</v>
      </c>
      <c r="J25" s="433" t="str">
        <f>IF(H25+I25=G25,"OK","ne")</f>
        <v>OK</v>
      </c>
      <c r="K25" s="441"/>
      <c r="L25" s="416"/>
    </row>
    <row r="26" spans="1:12" ht="15" x14ac:dyDescent="0.25">
      <c r="A26" s="422" t="s">
        <v>72</v>
      </c>
      <c r="B26" s="422"/>
      <c r="C26" s="422"/>
      <c r="D26" s="430" t="s">
        <v>73</v>
      </c>
      <c r="E26" s="431">
        <f>'[2]Vý HČ'!Q29+'[2]Vý HČ'!Q30+'[2]Vý HČ'!Q31+'[2]Vý HČ'!Q32+'[2]Vý HČ'!Q33+'[2]Vý HČ'!Q39+'[2]Vý HČ'!Q46+'[2]Vý DČ'!F28+'[2]Vý DČ'!F29+'[2]Vý DČ'!F30+'[2]Vý DČ'!F31+'[2]Vý DČ'!F32+'[2]Vý DČ'!F38+'[2]Vý DČ'!F41</f>
        <v>0</v>
      </c>
      <c r="F26" s="431">
        <f>'[2]Vý HČ'!R29+'[2]Vý HČ'!R30+'[2]Vý HČ'!R31+'[2]Vý HČ'!R32+'[2]Vý HČ'!R33+'[2]Vý HČ'!R39+'[2]Vý HČ'!R46+'[2]Vý DČ'!G28+'[2]Vý DČ'!G29+'[2]Vý DČ'!G30+'[2]Vý DČ'!G31+'[2]Vý DČ'!G32+'[2]Vý DČ'!G38+'[2]Vý DČ'!G41</f>
        <v>431766</v>
      </c>
      <c r="G26" s="431">
        <f>'[2]Vý HČ'!S29+'[2]Vý HČ'!S30+'[2]Vý HČ'!S31+'[2]Vý HČ'!S32+'[2]Vý HČ'!S33+'[2]Vý HČ'!S39+'[2]Vý HČ'!S46+'[2]Vý DČ'!H28+'[2]Vý DČ'!H29+'[2]Vý DČ'!H30+'[2]Vý DČ'!H31+'[2]Vý DČ'!H32+'[2]Vý DČ'!H38+'[2]Vý DČ'!H41</f>
        <v>431766</v>
      </c>
      <c r="H26" s="432">
        <f>'[2]Vý HČ'!S29+'[2]Vý HČ'!S30+'[2]Vý HČ'!S31+'[2]Vý HČ'!S32+'[2]Vý HČ'!S33+'[2]Vý HČ'!S39+'[2]Vý HČ'!S46</f>
        <v>431766</v>
      </c>
      <c r="I26" s="432">
        <f>'[2]Vý DČ'!H28+'[2]Vý DČ'!H29+'[2]Vý DČ'!H30+'[2]Vý DČ'!H31+'[2]Vý DČ'!H32+'[2]Vý DČ'!H38+'[2]Vý DČ'!H41</f>
        <v>0</v>
      </c>
      <c r="J26" s="433" t="str">
        <f>IF(H26+I26=G26,"OK","ne")</f>
        <v>OK</v>
      </c>
      <c r="K26" s="439"/>
      <c r="L26" s="416"/>
    </row>
    <row r="27" spans="1:12" ht="14.25" customHeight="1" x14ac:dyDescent="0.25">
      <c r="A27" s="426" t="s">
        <v>65</v>
      </c>
      <c r="B27" s="425"/>
      <c r="C27" s="425"/>
      <c r="D27" s="425"/>
      <c r="E27" s="431">
        <f>E23+E24+E26</f>
        <v>23933108</v>
      </c>
      <c r="F27" s="431">
        <f>F23+F24+F26</f>
        <v>28611089.199999999</v>
      </c>
      <c r="G27" s="431">
        <f>G23+G24+G26</f>
        <v>28588949.199999999</v>
      </c>
      <c r="H27" s="431">
        <f>H23+H24+H26</f>
        <v>28588949.199999999</v>
      </c>
      <c r="I27" s="431">
        <f>I23+I24+I26</f>
        <v>0</v>
      </c>
      <c r="J27" s="433" t="str">
        <f>IF(H27+I27=G27,"OK","ne")</f>
        <v>OK</v>
      </c>
      <c r="K27" s="442"/>
      <c r="L27" s="416"/>
    </row>
    <row r="28" spans="1:12" ht="15" x14ac:dyDescent="0.25">
      <c r="A28" s="426"/>
      <c r="B28" s="425"/>
      <c r="C28" s="425"/>
      <c r="D28" s="425"/>
      <c r="E28" s="425"/>
      <c r="F28" s="425"/>
      <c r="G28" s="425"/>
      <c r="H28" s="442"/>
      <c r="I28" s="442"/>
      <c r="J28" s="442"/>
      <c r="K28" s="442"/>
      <c r="L28" s="416"/>
    </row>
    <row r="29" spans="1:12" ht="15.75" x14ac:dyDescent="0.25">
      <c r="A29" s="427" t="s">
        <v>74</v>
      </c>
      <c r="B29" s="425"/>
      <c r="C29" s="425"/>
      <c r="D29" s="425"/>
      <c r="E29" s="425"/>
      <c r="F29" s="425"/>
      <c r="G29" s="437"/>
      <c r="H29" s="425"/>
      <c r="I29" s="425"/>
      <c r="J29" s="443" t="s">
        <v>75</v>
      </c>
      <c r="K29" s="425"/>
      <c r="L29" s="425"/>
    </row>
    <row r="30" spans="1:12" ht="15.75" x14ac:dyDescent="0.25">
      <c r="A30" s="427"/>
      <c r="B30" s="425"/>
      <c r="C30" s="430" t="s">
        <v>76</v>
      </c>
      <c r="D30" s="425"/>
      <c r="E30" s="425"/>
      <c r="F30" s="425"/>
      <c r="G30" s="431">
        <f>G27-G21</f>
        <v>214359.88000000268</v>
      </c>
      <c r="H30" s="431">
        <f>H27-H21</f>
        <v>214359.88000000268</v>
      </c>
      <c r="I30" s="444">
        <f>I27-I21</f>
        <v>0</v>
      </c>
      <c r="J30" s="445"/>
      <c r="K30" s="425"/>
      <c r="L30" s="425"/>
    </row>
    <row r="31" spans="1:12" ht="15" x14ac:dyDescent="0.25">
      <c r="A31" s="425"/>
      <c r="B31" s="425"/>
      <c r="C31" s="430" t="s">
        <v>77</v>
      </c>
      <c r="D31" s="425"/>
      <c r="E31" s="425"/>
      <c r="F31" s="425"/>
      <c r="G31" s="431">
        <f>'[2]Ná HČ'!S127+'[2]Ná DČ'!H118</f>
        <v>0</v>
      </c>
      <c r="H31" s="432">
        <f>'[2]Ná HČ'!S127</f>
        <v>0</v>
      </c>
      <c r="I31" s="432">
        <f>'[2]Ná DČ'!H118</f>
        <v>0</v>
      </c>
      <c r="J31" s="425"/>
      <c r="K31" s="425"/>
      <c r="L31" s="425"/>
    </row>
    <row r="32" spans="1:12" ht="15" x14ac:dyDescent="0.25">
      <c r="A32" s="425"/>
      <c r="B32" s="425"/>
      <c r="C32" s="430" t="s">
        <v>78</v>
      </c>
      <c r="D32" s="425"/>
      <c r="E32" s="425"/>
      <c r="F32" s="425"/>
      <c r="G32" s="431">
        <f>'[2]Ná HČ'!S128+'[2]Ná DČ'!H119</f>
        <v>0</v>
      </c>
      <c r="H32" s="432">
        <f>'[2]Ná HČ'!S128</f>
        <v>0</v>
      </c>
      <c r="I32" s="432">
        <f>'[2]Ná DČ'!H119</f>
        <v>0</v>
      </c>
      <c r="J32" s="425"/>
      <c r="K32" s="425"/>
      <c r="L32" s="425"/>
    </row>
    <row r="33" spans="1:12" ht="15" x14ac:dyDescent="0.25">
      <c r="A33" s="425"/>
      <c r="B33" s="425"/>
      <c r="C33" s="430" t="s">
        <v>79</v>
      </c>
      <c r="D33" s="425"/>
      <c r="E33" s="425"/>
      <c r="F33" s="425"/>
      <c r="G33" s="446"/>
      <c r="H33" s="447"/>
      <c r="I33" s="447"/>
      <c r="J33" s="448">
        <f>[2]VH!D12</f>
        <v>0</v>
      </c>
      <c r="K33" s="425"/>
      <c r="L33" s="425"/>
    </row>
    <row r="34" spans="1:12" ht="15.75" x14ac:dyDescent="0.25">
      <c r="A34" s="425"/>
      <c r="B34" s="425"/>
      <c r="C34" s="430" t="s">
        <v>80</v>
      </c>
      <c r="D34" s="425"/>
      <c r="E34" s="425"/>
      <c r="F34" s="425"/>
      <c r="G34" s="432">
        <f>G30-G31-G32-G33</f>
        <v>214359.88000000268</v>
      </c>
      <c r="H34" s="432">
        <f>H30-H31-H32-H33</f>
        <v>214359.88000000268</v>
      </c>
      <c r="I34" s="432">
        <f>I30-I31-I32-I33</f>
        <v>0</v>
      </c>
      <c r="J34" s="449">
        <f>[2]VH!D13</f>
        <v>214359.87999999896</v>
      </c>
      <c r="K34" s="450"/>
      <c r="L34" s="427"/>
    </row>
    <row r="35" spans="1:12" x14ac:dyDescent="0.2">
      <c r="A35" s="422"/>
      <c r="B35" s="422"/>
      <c r="C35" s="422"/>
      <c r="D35" s="422"/>
      <c r="E35" s="422"/>
      <c r="F35" s="422"/>
      <c r="G35" s="422"/>
      <c r="H35" s="422"/>
      <c r="I35" s="422"/>
      <c r="J35" s="422"/>
      <c r="K35" s="422"/>
    </row>
    <row r="36" spans="1:12" ht="15.75" x14ac:dyDescent="0.25">
      <c r="A36" s="425" t="s">
        <v>81</v>
      </c>
      <c r="B36" s="425" t="s">
        <v>82</v>
      </c>
      <c r="D36" s="425"/>
      <c r="E36" s="425"/>
      <c r="F36" s="422"/>
      <c r="G36" s="451"/>
      <c r="H36" s="452" t="s">
        <v>83</v>
      </c>
      <c r="I36" s="703" t="s">
        <v>75</v>
      </c>
      <c r="J36" s="703"/>
      <c r="K36" s="453"/>
      <c r="L36" s="422"/>
    </row>
    <row r="37" spans="1:12" ht="15.75" x14ac:dyDescent="0.25">
      <c r="A37" s="425"/>
      <c r="B37" s="425"/>
      <c r="C37" s="422" t="s">
        <v>84</v>
      </c>
      <c r="D37" s="422"/>
      <c r="E37" s="454"/>
      <c r="F37" s="441" t="s">
        <v>85</v>
      </c>
      <c r="G37" s="447">
        <v>187669.83</v>
      </c>
      <c r="H37" s="422"/>
      <c r="I37" s="434"/>
      <c r="J37" s="455">
        <f>[2]VH!D36</f>
        <v>187669.83</v>
      </c>
      <c r="K37" s="456"/>
    </row>
    <row r="38" spans="1:12" ht="15.75" x14ac:dyDescent="0.25">
      <c r="A38" s="425"/>
      <c r="B38" s="425"/>
      <c r="C38" s="422"/>
      <c r="D38" s="422"/>
      <c r="E38" s="454"/>
      <c r="F38" s="441" t="s">
        <v>86</v>
      </c>
      <c r="G38" s="447">
        <v>25000</v>
      </c>
      <c r="H38" s="422"/>
      <c r="I38" s="434"/>
      <c r="J38" s="455">
        <f>[2]VH!D39</f>
        <v>25000</v>
      </c>
      <c r="K38" s="456"/>
    </row>
    <row r="39" spans="1:12" ht="15.75" x14ac:dyDescent="0.25">
      <c r="A39" s="425"/>
      <c r="B39" s="425"/>
      <c r="C39" s="422"/>
      <c r="D39" s="422"/>
      <c r="E39" s="454"/>
      <c r="F39" s="441" t="s">
        <v>15</v>
      </c>
      <c r="G39" s="457">
        <v>1690.05</v>
      </c>
      <c r="H39" s="422"/>
      <c r="I39" s="434"/>
      <c r="J39" s="455">
        <f>[2]VH!D43</f>
        <v>1690.05</v>
      </c>
      <c r="K39" s="456"/>
    </row>
    <row r="40" spans="1:12" ht="15.75" x14ac:dyDescent="0.25">
      <c r="A40" s="425"/>
      <c r="B40" s="425"/>
      <c r="C40" s="422" t="s">
        <v>87</v>
      </c>
      <c r="D40" s="422"/>
      <c r="E40" s="454" t="s">
        <v>88</v>
      </c>
      <c r="F40" s="422"/>
      <c r="G40" s="458">
        <f>IF(G34&lt;=0,[2]VH!D18,0)</f>
        <v>0</v>
      </c>
      <c r="H40" s="422"/>
      <c r="I40" s="422"/>
      <c r="J40" s="459"/>
      <c r="K40" s="456"/>
    </row>
    <row r="41" spans="1:12" s="422" customFormat="1" ht="15.75" x14ac:dyDescent="0.25">
      <c r="A41" s="460"/>
      <c r="B41" s="460"/>
      <c r="C41" s="461"/>
      <c r="D41" s="461"/>
      <c r="E41" s="462" t="s">
        <v>89</v>
      </c>
      <c r="F41" s="461"/>
      <c r="G41" s="704"/>
      <c r="H41" s="704"/>
      <c r="I41" s="704"/>
      <c r="J41" s="704"/>
      <c r="K41" s="463"/>
    </row>
    <row r="42" spans="1:12" s="422" customFormat="1" ht="15.75" x14ac:dyDescent="0.25">
      <c r="A42" s="460"/>
      <c r="B42" s="460"/>
      <c r="C42" s="464" t="s">
        <v>90</v>
      </c>
      <c r="D42" s="461"/>
      <c r="E42" s="462"/>
      <c r="F42" s="461"/>
      <c r="G42" s="465"/>
      <c r="H42" s="466"/>
      <c r="I42" s="466"/>
      <c r="J42" s="466"/>
      <c r="K42" s="463"/>
    </row>
    <row r="43" spans="1:12" ht="15" x14ac:dyDescent="0.25">
      <c r="A43" s="430"/>
      <c r="B43" s="425"/>
      <c r="C43" s="425"/>
      <c r="D43" s="454"/>
      <c r="E43" s="454"/>
      <c r="F43" s="422"/>
      <c r="G43" s="467"/>
      <c r="H43" s="422"/>
      <c r="I43" s="422"/>
      <c r="J43" s="422"/>
      <c r="K43" s="422"/>
      <c r="L43" s="422"/>
    </row>
    <row r="44" spans="1:12" ht="15" x14ac:dyDescent="0.25">
      <c r="A44" s="430"/>
      <c r="B44" s="425"/>
      <c r="C44" s="425"/>
      <c r="D44" s="454"/>
      <c r="E44" s="454"/>
      <c r="F44" s="422"/>
      <c r="G44" s="422"/>
      <c r="H44" s="422"/>
      <c r="I44" s="422"/>
      <c r="J44" s="422"/>
      <c r="K44" s="422"/>
      <c r="L44" s="422"/>
    </row>
    <row r="45" spans="1:12" ht="15.75" thickBot="1" x14ac:dyDescent="0.3">
      <c r="A45" s="425" t="s">
        <v>91</v>
      </c>
      <c r="B45" s="425" t="s">
        <v>92</v>
      </c>
      <c r="C45" s="425"/>
      <c r="D45" s="454"/>
      <c r="E45" s="454"/>
      <c r="F45" s="422"/>
      <c r="G45" s="422"/>
      <c r="H45" s="422"/>
      <c r="I45" s="422"/>
      <c r="J45" s="468"/>
      <c r="K45" s="469" t="s">
        <v>93</v>
      </c>
    </row>
    <row r="46" spans="1:12" ht="15" customHeight="1" thickBot="1" x14ac:dyDescent="0.3">
      <c r="A46" s="470"/>
      <c r="B46" s="471"/>
      <c r="C46" s="472"/>
      <c r="D46" s="471"/>
      <c r="E46" s="705" t="s">
        <v>225</v>
      </c>
      <c r="F46" s="706" t="s">
        <v>94</v>
      </c>
      <c r="G46" s="706"/>
      <c r="H46" s="707" t="s">
        <v>95</v>
      </c>
      <c r="I46" s="707" t="s">
        <v>226</v>
      </c>
      <c r="J46" s="473" t="s">
        <v>96</v>
      </c>
      <c r="K46" s="708" t="s">
        <v>97</v>
      </c>
    </row>
    <row r="47" spans="1:12" ht="26.25" thickBot="1" x14ac:dyDescent="0.25">
      <c r="A47" s="474"/>
      <c r="B47" s="475"/>
      <c r="C47" s="475"/>
      <c r="D47" s="475"/>
      <c r="E47" s="705"/>
      <c r="F47" s="476" t="s">
        <v>98</v>
      </c>
      <c r="G47" s="476" t="s">
        <v>99</v>
      </c>
      <c r="H47" s="707"/>
      <c r="I47" s="707"/>
      <c r="J47" s="477" t="s">
        <v>227</v>
      </c>
      <c r="K47" s="708"/>
    </row>
    <row r="48" spans="1:12" x14ac:dyDescent="0.2">
      <c r="A48" s="478"/>
      <c r="B48" s="479"/>
      <c r="C48" s="479" t="s">
        <v>100</v>
      </c>
      <c r="D48" s="479"/>
      <c r="E48" s="480">
        <f>[2]VH!B39</f>
        <v>42245.49</v>
      </c>
      <c r="F48" s="481">
        <f>[2]FO!C8</f>
        <v>2754.51</v>
      </c>
      <c r="G48" s="482">
        <f>[2]FO!C21-[2]FO!C8</f>
        <v>0</v>
      </c>
      <c r="H48" s="483">
        <f>[2]FO!H22</f>
        <v>0</v>
      </c>
      <c r="I48" s="483">
        <f>E48+F48+G48-H48</f>
        <v>45000</v>
      </c>
      <c r="J48" s="484">
        <f>[2]FO!I23</f>
        <v>45000</v>
      </c>
      <c r="K48" s="485"/>
    </row>
    <row r="49" spans="1:12" x14ac:dyDescent="0.2">
      <c r="A49" s="486"/>
      <c r="B49" s="487"/>
      <c r="C49" s="487" t="s">
        <v>101</v>
      </c>
      <c r="D49" s="487"/>
      <c r="E49" s="488">
        <f>[2]VH!B40</f>
        <v>265219</v>
      </c>
      <c r="F49" s="489"/>
      <c r="G49" s="490">
        <f>[2]FKSP!D19</f>
        <v>144717</v>
      </c>
      <c r="H49" s="491">
        <f>[2]FKSP!D36</f>
        <v>216893</v>
      </c>
      <c r="I49" s="492">
        <f>E49+F49+G49-H49</f>
        <v>193043</v>
      </c>
      <c r="J49" s="493">
        <f>[2]FKSP!E38</f>
        <v>177722</v>
      </c>
      <c r="K49" s="598" t="s">
        <v>265</v>
      </c>
    </row>
    <row r="50" spans="1:12" x14ac:dyDescent="0.2">
      <c r="A50" s="486"/>
      <c r="B50" s="487"/>
      <c r="C50" s="487" t="s">
        <v>102</v>
      </c>
      <c r="D50" s="487"/>
      <c r="E50" s="488">
        <f>[2]VH!B36</f>
        <v>214381.71</v>
      </c>
      <c r="F50" s="489">
        <f>'[2]RF 2.4.'!C9</f>
        <v>48577.21</v>
      </c>
      <c r="G50" s="490">
        <f>'[2]RF 2.4.'!C22-'[2]RF 2.4.'!C9</f>
        <v>0</v>
      </c>
      <c r="H50" s="493">
        <f>'[2]RF 2.4.'!H23</f>
        <v>40</v>
      </c>
      <c r="I50" s="492">
        <f>E50+F50+G50-H50</f>
        <v>262918.92</v>
      </c>
      <c r="J50" s="493">
        <f>'[2]RF 2.4.'!I24</f>
        <v>262918.92</v>
      </c>
      <c r="K50" s="494"/>
    </row>
    <row r="51" spans="1:12" x14ac:dyDescent="0.2">
      <c r="A51" s="495"/>
      <c r="B51" s="496"/>
      <c r="C51" s="496" t="s">
        <v>103</v>
      </c>
      <c r="D51" s="496"/>
      <c r="E51" s="497">
        <f>[2]VH!B37</f>
        <v>865970.89</v>
      </c>
      <c r="F51" s="498"/>
      <c r="G51" s="499">
        <f>'[2]RF 2.5.'!C21</f>
        <v>574321</v>
      </c>
      <c r="H51" s="500">
        <f>'[2]RF 2.5.'!H22</f>
        <v>1082544</v>
      </c>
      <c r="I51" s="492">
        <f>E51+F51+G51-H51</f>
        <v>357747.89000000013</v>
      </c>
      <c r="J51" s="500">
        <f>'[2]RF 2.5.'!I23</f>
        <v>357747.89000000013</v>
      </c>
      <c r="K51" s="501"/>
    </row>
    <row r="52" spans="1:12" ht="13.5" thickBot="1" x14ac:dyDescent="0.25">
      <c r="A52" s="502"/>
      <c r="B52" s="503"/>
      <c r="C52" s="503" t="s">
        <v>104</v>
      </c>
      <c r="D52" s="503"/>
      <c r="E52" s="504">
        <f>[2]VH!B38</f>
        <v>444797.75</v>
      </c>
      <c r="F52" s="505"/>
      <c r="G52" s="506">
        <f>[2]IF!C19</f>
        <v>1381941.6099999999</v>
      </c>
      <c r="H52" s="507">
        <f>[2]IF!H20</f>
        <v>1557941.66</v>
      </c>
      <c r="I52" s="508">
        <f>E52+F52+G52-H52</f>
        <v>268797.69999999995</v>
      </c>
      <c r="J52" s="507">
        <f>[2]IF!I21</f>
        <v>268797.69999999995</v>
      </c>
      <c r="K52" s="509"/>
    </row>
    <row r="53" spans="1:12" ht="15.75" thickBot="1" x14ac:dyDescent="0.3">
      <c r="A53" s="510" t="s">
        <v>52</v>
      </c>
      <c r="B53" s="511"/>
      <c r="C53" s="511"/>
      <c r="D53" s="511"/>
      <c r="E53" s="512">
        <f t="shared" ref="E53:J53" si="0">SUM(E48:E52)</f>
        <v>1832614.8399999999</v>
      </c>
      <c r="F53" s="513">
        <f t="shared" si="0"/>
        <v>51331.72</v>
      </c>
      <c r="G53" s="514">
        <f t="shared" si="0"/>
        <v>2100979.61</v>
      </c>
      <c r="H53" s="513">
        <f t="shared" si="0"/>
        <v>2857418.66</v>
      </c>
      <c r="I53" s="513">
        <f t="shared" si="0"/>
        <v>1127507.51</v>
      </c>
      <c r="J53" s="514">
        <f t="shared" si="0"/>
        <v>1112186.51</v>
      </c>
      <c r="K53" s="515"/>
      <c r="L53" s="516"/>
    </row>
    <row r="55" spans="1:12" ht="15.75" thickBot="1" x14ac:dyDescent="0.3">
      <c r="A55" s="425" t="s">
        <v>105</v>
      </c>
      <c r="B55" s="425" t="s">
        <v>106</v>
      </c>
      <c r="C55" s="425"/>
      <c r="D55" s="425"/>
      <c r="K55" s="411" t="s">
        <v>107</v>
      </c>
    </row>
    <row r="56" spans="1:12" ht="19.5" customHeight="1" thickBot="1" x14ac:dyDescent="0.3">
      <c r="A56" s="517"/>
      <c r="B56" s="518"/>
      <c r="C56" s="518"/>
      <c r="D56" s="709" t="s">
        <v>108</v>
      </c>
      <c r="E56" s="710" t="s">
        <v>229</v>
      </c>
      <c r="F56" s="711" t="s">
        <v>110</v>
      </c>
      <c r="G56" s="712" t="s">
        <v>111</v>
      </c>
      <c r="H56" s="713" t="s">
        <v>112</v>
      </c>
      <c r="I56" s="713"/>
      <c r="J56" s="714" t="s">
        <v>113</v>
      </c>
      <c r="K56" s="714"/>
    </row>
    <row r="57" spans="1:12" ht="18" customHeight="1" thickTop="1" thickBot="1" x14ac:dyDescent="0.3">
      <c r="A57" s="519"/>
      <c r="B57" s="520"/>
      <c r="C57" s="520"/>
      <c r="D57" s="709"/>
      <c r="E57" s="710"/>
      <c r="F57" s="711"/>
      <c r="G57" s="712"/>
      <c r="H57" s="521" t="s">
        <v>114</v>
      </c>
      <c r="I57" s="522" t="s">
        <v>230</v>
      </c>
      <c r="J57" s="714"/>
      <c r="K57" s="714"/>
    </row>
    <row r="58" spans="1:12" ht="15.75" thickTop="1" x14ac:dyDescent="0.25">
      <c r="A58" s="690" t="s">
        <v>116</v>
      </c>
      <c r="B58" s="690"/>
      <c r="C58" s="690"/>
      <c r="D58" s="523"/>
      <c r="E58" s="439">
        <f>'[2]Ná HČ'!F72+'[2]Ná HČ'!F79+'[2]Ná HČ'!F82+'[2]Ná HČ'!F83+'[2]Ná HČ'!F88</f>
        <v>10788</v>
      </c>
      <c r="F58" s="524">
        <f>'[2]Ná HČ'!F105</f>
        <v>888541</v>
      </c>
      <c r="G58" s="525">
        <f>'[2]Ná HČ'!F29</f>
        <v>1451720</v>
      </c>
      <c r="H58" s="526">
        <v>748932</v>
      </c>
      <c r="I58" s="527"/>
      <c r="J58" s="748" t="s">
        <v>266</v>
      </c>
      <c r="K58" s="748"/>
    </row>
    <row r="59" spans="1:12" ht="15" x14ac:dyDescent="0.25">
      <c r="A59" s="528" t="s">
        <v>118</v>
      </c>
      <c r="B59" s="529"/>
      <c r="C59" s="529"/>
      <c r="D59" s="530" t="s">
        <v>267</v>
      </c>
      <c r="E59" s="531"/>
      <c r="F59" s="532">
        <v>26021</v>
      </c>
      <c r="G59" s="531"/>
      <c r="H59" s="533"/>
      <c r="I59" s="534"/>
      <c r="J59" s="701" t="s">
        <v>268</v>
      </c>
      <c r="K59" s="701"/>
    </row>
    <row r="60" spans="1:12" ht="15" x14ac:dyDescent="0.25">
      <c r="A60" s="528" t="s">
        <v>118</v>
      </c>
      <c r="B60" s="529"/>
      <c r="C60" s="529"/>
      <c r="D60" s="535" t="s">
        <v>269</v>
      </c>
      <c r="E60" s="531"/>
      <c r="F60" s="532">
        <v>54265</v>
      </c>
      <c r="G60" s="531"/>
      <c r="H60" s="533">
        <v>54265</v>
      </c>
      <c r="I60" s="534"/>
      <c r="J60" s="701" t="s">
        <v>268</v>
      </c>
      <c r="K60" s="701"/>
    </row>
    <row r="61" spans="1:12" ht="15" x14ac:dyDescent="0.25">
      <c r="A61" s="528" t="s">
        <v>118</v>
      </c>
      <c r="B61" s="529"/>
      <c r="C61" s="529"/>
      <c r="D61" s="535" t="s">
        <v>270</v>
      </c>
      <c r="E61" s="531"/>
      <c r="F61" s="532">
        <v>-26021</v>
      </c>
      <c r="G61" s="531"/>
      <c r="H61" s="533"/>
      <c r="I61" s="534"/>
      <c r="J61" s="701" t="s">
        <v>271</v>
      </c>
      <c r="K61" s="701"/>
    </row>
    <row r="62" spans="1:12" ht="15" x14ac:dyDescent="0.25">
      <c r="A62" s="528" t="s">
        <v>118</v>
      </c>
      <c r="B62" s="529"/>
      <c r="C62" s="529"/>
      <c r="D62" s="535" t="s">
        <v>272</v>
      </c>
      <c r="E62" s="531"/>
      <c r="F62" s="532"/>
      <c r="G62" s="531"/>
      <c r="H62" s="533"/>
      <c r="I62" s="534">
        <v>40</v>
      </c>
      <c r="J62" s="701" t="s">
        <v>273</v>
      </c>
      <c r="K62" s="701"/>
    </row>
    <row r="63" spans="1:12" ht="15" x14ac:dyDescent="0.25">
      <c r="A63" s="528" t="s">
        <v>118</v>
      </c>
      <c r="B63" s="529"/>
      <c r="C63" s="529"/>
      <c r="D63" s="535" t="s">
        <v>274</v>
      </c>
      <c r="E63" s="531">
        <v>350</v>
      </c>
      <c r="F63" s="532"/>
      <c r="G63" s="531"/>
      <c r="H63" s="533"/>
      <c r="I63" s="534"/>
      <c r="J63" s="701" t="s">
        <v>275</v>
      </c>
      <c r="K63" s="701"/>
    </row>
    <row r="64" spans="1:12" ht="15" x14ac:dyDescent="0.25">
      <c r="A64" s="528" t="s">
        <v>118</v>
      </c>
      <c r="B64" s="529"/>
      <c r="C64" s="529"/>
      <c r="D64" s="535"/>
      <c r="E64" s="531"/>
      <c r="F64" s="532"/>
      <c r="G64" s="531"/>
      <c r="H64" s="533"/>
      <c r="I64" s="534"/>
      <c r="J64" s="701"/>
      <c r="K64" s="701"/>
    </row>
    <row r="65" spans="1:12" ht="15" x14ac:dyDescent="0.25">
      <c r="A65" s="528" t="s">
        <v>118</v>
      </c>
      <c r="B65" s="529"/>
      <c r="C65" s="529"/>
      <c r="D65" s="535"/>
      <c r="E65" s="531"/>
      <c r="F65" s="532"/>
      <c r="G65" s="531"/>
      <c r="H65" s="533"/>
      <c r="I65" s="534"/>
      <c r="J65" s="701"/>
      <c r="K65" s="701"/>
    </row>
    <row r="66" spans="1:12" ht="15" x14ac:dyDescent="0.25">
      <c r="A66" s="528" t="s">
        <v>118</v>
      </c>
      <c r="B66" s="529"/>
      <c r="C66" s="529"/>
      <c r="D66" s="535"/>
      <c r="E66" s="531"/>
      <c r="F66" s="532"/>
      <c r="G66" s="531"/>
      <c r="H66" s="533"/>
      <c r="I66" s="534"/>
      <c r="J66" s="701"/>
      <c r="K66" s="701"/>
    </row>
    <row r="67" spans="1:12" ht="15" x14ac:dyDescent="0.25">
      <c r="A67" s="528" t="s">
        <v>118</v>
      </c>
      <c r="B67" s="529"/>
      <c r="C67" s="529"/>
      <c r="D67" s="535"/>
      <c r="E67" s="531"/>
      <c r="F67" s="532"/>
      <c r="G67" s="531"/>
      <c r="H67" s="533"/>
      <c r="I67" s="534"/>
      <c r="J67" s="701"/>
      <c r="K67" s="701"/>
    </row>
    <row r="68" spans="1:12" ht="15.75" thickBot="1" x14ac:dyDescent="0.3">
      <c r="A68" s="528" t="s">
        <v>118</v>
      </c>
      <c r="B68" s="529"/>
      <c r="C68" s="529"/>
      <c r="D68" s="535"/>
      <c r="E68" s="531"/>
      <c r="F68" s="532"/>
      <c r="G68" s="531"/>
      <c r="H68" s="533"/>
      <c r="I68" s="534"/>
      <c r="J68" s="691"/>
      <c r="K68" s="691"/>
    </row>
    <row r="69" spans="1:12" ht="16.5" thickTop="1" thickBot="1" x14ac:dyDescent="0.3">
      <c r="A69" s="536" t="s">
        <v>119</v>
      </c>
      <c r="B69" s="537"/>
      <c r="C69" s="537"/>
      <c r="D69" s="538"/>
      <c r="E69" s="539">
        <f>SUM(E58:E68)</f>
        <v>11138</v>
      </c>
      <c r="F69" s="539">
        <f>SUM(F58:F68)</f>
        <v>942806</v>
      </c>
      <c r="G69" s="540">
        <f>SUM(G58:G68)</f>
        <v>1451720</v>
      </c>
      <c r="H69" s="541">
        <f>SUM(H58:H68)</f>
        <v>803197</v>
      </c>
      <c r="I69" s="542">
        <f>SUM(I58:I68)</f>
        <v>40</v>
      </c>
      <c r="J69" s="767"/>
      <c r="K69" s="767"/>
    </row>
    <row r="70" spans="1:12" ht="16.5" thickTop="1" thickBot="1" x14ac:dyDescent="0.3">
      <c r="A70" s="543" t="s">
        <v>120</v>
      </c>
      <c r="B70" s="544"/>
      <c r="C70" s="544"/>
      <c r="D70" s="544"/>
      <c r="E70" s="545">
        <f>'[2]Ná HČ'!H72+'[2]Ná HČ'!H79+'[2]Ná HČ'!H82+'[2]Ná HČ'!H83+'[2]Ná HČ'!H88</f>
        <v>9448</v>
      </c>
      <c r="F70" s="546">
        <f>'[2]Ná HČ'!H105</f>
        <v>942805.95</v>
      </c>
      <c r="G70" s="547">
        <f>'[2]Ná HČ'!H29</f>
        <v>1413172.17</v>
      </c>
      <c r="H70" s="545">
        <v>803197</v>
      </c>
      <c r="I70" s="548">
        <v>40</v>
      </c>
      <c r="J70" s="767"/>
      <c r="K70" s="767"/>
    </row>
    <row r="71" spans="1:12" ht="18.75" customHeight="1" thickBot="1" x14ac:dyDescent="0.3">
      <c r="A71" s="549" t="s">
        <v>121</v>
      </c>
      <c r="B71" s="511"/>
      <c r="C71" s="511"/>
      <c r="D71" s="511"/>
      <c r="E71" s="550">
        <f>E70-E69</f>
        <v>-1690</v>
      </c>
      <c r="F71" s="551">
        <f>F70-F69</f>
        <v>-5.0000000046566129E-2</v>
      </c>
      <c r="G71" s="552">
        <f>G70-G69</f>
        <v>-38547.830000000075</v>
      </c>
      <c r="H71" s="550">
        <f>H70-H69</f>
        <v>0</v>
      </c>
      <c r="I71" s="553">
        <f>I70-I69</f>
        <v>0</v>
      </c>
      <c r="J71" s="767"/>
      <c r="K71" s="767"/>
    </row>
    <row r="72" spans="1:12" ht="15" x14ac:dyDescent="0.25">
      <c r="A72" s="554" t="s">
        <v>122</v>
      </c>
      <c r="B72" s="425"/>
      <c r="C72" s="425"/>
      <c r="D72" s="425"/>
      <c r="F72" s="422"/>
      <c r="I72" s="422"/>
    </row>
    <row r="73" spans="1:12" ht="15" x14ac:dyDescent="0.25">
      <c r="A73" s="554"/>
      <c r="B73" s="425"/>
      <c r="C73" s="425"/>
      <c r="D73" s="425"/>
    </row>
    <row r="74" spans="1:12" ht="6.75" customHeight="1" x14ac:dyDescent="0.25">
      <c r="A74" s="554"/>
      <c r="B74" s="425"/>
      <c r="C74" s="425"/>
      <c r="D74" s="425"/>
    </row>
    <row r="75" spans="1:12" ht="16.5" customHeight="1" thickBot="1" x14ac:dyDescent="0.3">
      <c r="A75" s="425" t="s">
        <v>123</v>
      </c>
      <c r="B75" s="425" t="s">
        <v>124</v>
      </c>
      <c r="C75" s="425"/>
      <c r="D75" s="425"/>
      <c r="E75" s="425"/>
      <c r="F75" s="422"/>
      <c r="G75" s="454"/>
      <c r="H75" s="422"/>
      <c r="I75" s="422"/>
      <c r="J75" s="555"/>
      <c r="K75" s="469" t="s">
        <v>93</v>
      </c>
      <c r="L75" s="422"/>
    </row>
    <row r="76" spans="1:12" ht="13.5" thickBot="1" x14ac:dyDescent="0.25">
      <c r="A76" s="735" t="s">
        <v>125</v>
      </c>
      <c r="B76" s="735"/>
      <c r="C76" s="735"/>
      <c r="D76" s="735"/>
      <c r="E76" s="556" t="s">
        <v>126</v>
      </c>
      <c r="F76" s="695" t="s">
        <v>127</v>
      </c>
      <c r="G76" s="695"/>
      <c r="H76" s="695" t="s">
        <v>128</v>
      </c>
      <c r="I76" s="695"/>
      <c r="J76" s="689" t="s">
        <v>129</v>
      </c>
      <c r="K76" s="689"/>
      <c r="L76" s="422"/>
    </row>
    <row r="77" spans="1:12" x14ac:dyDescent="0.2">
      <c r="A77" s="732" t="s">
        <v>130</v>
      </c>
      <c r="B77" s="732"/>
      <c r="C77" s="732"/>
      <c r="D77" s="732"/>
      <c r="E77" s="557">
        <v>33353</v>
      </c>
      <c r="F77" s="724">
        <v>19593686</v>
      </c>
      <c r="G77" s="724"/>
      <c r="H77" s="724">
        <v>19593686</v>
      </c>
      <c r="I77" s="724"/>
      <c r="J77" s="731">
        <f>F77-H77</f>
        <v>0</v>
      </c>
      <c r="K77" s="731"/>
      <c r="L77" s="422"/>
    </row>
    <row r="78" spans="1:12" x14ac:dyDescent="0.2">
      <c r="A78" s="736"/>
      <c r="B78" s="736"/>
      <c r="C78" s="736"/>
      <c r="D78" s="736"/>
      <c r="E78" s="558"/>
      <c r="F78" s="696"/>
      <c r="G78" s="696"/>
      <c r="H78" s="696"/>
      <c r="I78" s="696"/>
      <c r="J78" s="721">
        <f>F78-H78</f>
        <v>0</v>
      </c>
      <c r="K78" s="721"/>
      <c r="L78" s="422"/>
    </row>
    <row r="79" spans="1:12" x14ac:dyDescent="0.2">
      <c r="A79" s="740"/>
      <c r="B79" s="740"/>
      <c r="C79" s="740"/>
      <c r="D79" s="740"/>
      <c r="E79" s="559"/>
      <c r="F79" s="739"/>
      <c r="G79" s="739"/>
      <c r="H79" s="696"/>
      <c r="I79" s="696"/>
      <c r="J79" s="721">
        <f>F79-H79</f>
        <v>0</v>
      </c>
      <c r="K79" s="721"/>
      <c r="L79" s="422"/>
    </row>
    <row r="80" spans="1:12" ht="13.5" thickBot="1" x14ac:dyDescent="0.25">
      <c r="A80" s="693"/>
      <c r="B80" s="693"/>
      <c r="C80" s="693"/>
      <c r="D80" s="693"/>
      <c r="E80" s="421"/>
      <c r="F80" s="729"/>
      <c r="G80" s="729"/>
      <c r="H80" s="729"/>
      <c r="I80" s="729"/>
      <c r="J80" s="730">
        <f>F80-H80</f>
        <v>0</v>
      </c>
      <c r="K80" s="730"/>
      <c r="L80" s="422"/>
    </row>
    <row r="81" spans="1:12" ht="17.25" customHeight="1" thickTop="1" thickBot="1" x14ac:dyDescent="0.3">
      <c r="A81" s="560" t="s">
        <v>240</v>
      </c>
      <c r="B81" s="561"/>
      <c r="C81" s="561"/>
      <c r="D81" s="562"/>
      <c r="E81" s="563"/>
      <c r="F81" s="683">
        <f>SUM(F77:F80)</f>
        <v>19593686</v>
      </c>
      <c r="G81" s="683"/>
      <c r="H81" s="683">
        <f>SUM(H77:H80)</f>
        <v>19593686</v>
      </c>
      <c r="I81" s="683"/>
      <c r="J81" s="684">
        <f>SUM(J77:K80)</f>
        <v>0</v>
      </c>
      <c r="K81" s="684"/>
      <c r="L81" s="426"/>
    </row>
    <row r="82" spans="1:12" ht="9" customHeight="1" x14ac:dyDescent="0.25">
      <c r="A82" s="425"/>
      <c r="B82" s="426"/>
      <c r="C82" s="426"/>
      <c r="D82" s="426"/>
      <c r="E82" s="426"/>
      <c r="F82" s="564"/>
      <c r="G82" s="564"/>
      <c r="H82" s="564"/>
      <c r="I82" s="564"/>
      <c r="J82" s="564"/>
      <c r="K82" s="564"/>
      <c r="L82" s="426"/>
    </row>
    <row r="83" spans="1:12" ht="18.75" customHeight="1" thickBot="1" x14ac:dyDescent="0.3">
      <c r="A83" s="425" t="s">
        <v>131</v>
      </c>
      <c r="B83" s="426"/>
      <c r="C83" s="425" t="s">
        <v>132</v>
      </c>
      <c r="D83" s="426"/>
      <c r="E83" s="426"/>
      <c r="F83" s="564"/>
      <c r="G83" s="564"/>
      <c r="H83" s="564"/>
      <c r="I83" s="564"/>
      <c r="J83" s="564"/>
      <c r="K83" s="564"/>
      <c r="L83" s="426"/>
    </row>
    <row r="84" spans="1:12" ht="13.5" thickBot="1" x14ac:dyDescent="0.25">
      <c r="A84" s="565" t="s">
        <v>133</v>
      </c>
      <c r="B84" s="566"/>
      <c r="C84" s="566"/>
      <c r="D84" s="566"/>
      <c r="E84" s="556" t="s">
        <v>126</v>
      </c>
      <c r="F84" s="695" t="s">
        <v>127</v>
      </c>
      <c r="G84" s="695"/>
      <c r="H84" s="697" t="s">
        <v>128</v>
      </c>
      <c r="I84" s="697"/>
      <c r="J84" s="689" t="s">
        <v>129</v>
      </c>
      <c r="K84" s="689"/>
      <c r="L84" s="426"/>
    </row>
    <row r="85" spans="1:12" x14ac:dyDescent="0.2">
      <c r="A85" s="737" t="s">
        <v>158</v>
      </c>
      <c r="B85" s="737"/>
      <c r="C85" s="737"/>
      <c r="D85" s="737"/>
      <c r="E85" s="567"/>
      <c r="F85" s="738">
        <v>3215985</v>
      </c>
      <c r="G85" s="738"/>
      <c r="H85" s="724">
        <v>3215985</v>
      </c>
      <c r="I85" s="724"/>
      <c r="J85" s="733">
        <f t="shared" ref="J85:J99" si="1">F85-H85</f>
        <v>0</v>
      </c>
      <c r="K85" s="733"/>
      <c r="L85" s="426"/>
    </row>
    <row r="86" spans="1:12" x14ac:dyDescent="0.2">
      <c r="A86" s="702" t="s">
        <v>134</v>
      </c>
      <c r="B86" s="702"/>
      <c r="C86" s="702"/>
      <c r="D86" s="702"/>
      <c r="E86" s="568" t="s">
        <v>135</v>
      </c>
      <c r="F86" s="722">
        <v>0</v>
      </c>
      <c r="G86" s="722"/>
      <c r="H86" s="699">
        <v>0</v>
      </c>
      <c r="I86" s="699"/>
      <c r="J86" s="698">
        <f t="shared" si="1"/>
        <v>0</v>
      </c>
      <c r="K86" s="698"/>
      <c r="L86" s="426"/>
    </row>
    <row r="87" spans="1:12" x14ac:dyDescent="0.2">
      <c r="A87" s="694" t="s">
        <v>136</v>
      </c>
      <c r="B87" s="694"/>
      <c r="C87" s="694"/>
      <c r="D87" s="694"/>
      <c r="E87" s="568" t="s">
        <v>137</v>
      </c>
      <c r="F87" s="722">
        <v>0</v>
      </c>
      <c r="G87" s="722"/>
      <c r="H87" s="696">
        <v>0</v>
      </c>
      <c r="I87" s="696"/>
      <c r="J87" s="698">
        <f t="shared" si="1"/>
        <v>0</v>
      </c>
      <c r="K87" s="698"/>
      <c r="L87" s="426"/>
    </row>
    <row r="88" spans="1:12" x14ac:dyDescent="0.2">
      <c r="A88" s="694" t="s">
        <v>276</v>
      </c>
      <c r="B88" s="694"/>
      <c r="C88" s="694"/>
      <c r="D88" s="694"/>
      <c r="E88" s="568" t="s">
        <v>277</v>
      </c>
      <c r="F88" s="722">
        <v>463200</v>
      </c>
      <c r="G88" s="722"/>
      <c r="H88" s="699">
        <v>463200</v>
      </c>
      <c r="I88" s="699"/>
      <c r="J88" s="698">
        <f t="shared" si="1"/>
        <v>0</v>
      </c>
      <c r="K88" s="698"/>
      <c r="L88" s="426"/>
    </row>
    <row r="89" spans="1:12" x14ac:dyDescent="0.2">
      <c r="A89" s="694" t="s">
        <v>278</v>
      </c>
      <c r="B89" s="694"/>
      <c r="C89" s="694"/>
      <c r="D89" s="694"/>
      <c r="E89" s="568" t="s">
        <v>279</v>
      </c>
      <c r="F89" s="722">
        <v>170000</v>
      </c>
      <c r="G89" s="722"/>
      <c r="H89" s="699">
        <v>170000</v>
      </c>
      <c r="I89" s="699"/>
      <c r="J89" s="698">
        <f t="shared" si="1"/>
        <v>0</v>
      </c>
      <c r="K89" s="698"/>
      <c r="L89" s="426"/>
    </row>
    <row r="90" spans="1:12" x14ac:dyDescent="0.2">
      <c r="A90" s="694" t="s">
        <v>280</v>
      </c>
      <c r="B90" s="694"/>
      <c r="C90" s="694"/>
      <c r="D90" s="694"/>
      <c r="E90" s="568" t="s">
        <v>281</v>
      </c>
      <c r="F90" s="722">
        <v>484000</v>
      </c>
      <c r="G90" s="722"/>
      <c r="H90" s="699">
        <v>484000</v>
      </c>
      <c r="I90" s="699"/>
      <c r="J90" s="698">
        <f t="shared" si="1"/>
        <v>0</v>
      </c>
      <c r="K90" s="698"/>
      <c r="L90" s="426"/>
    </row>
    <row r="91" spans="1:12" x14ac:dyDescent="0.2">
      <c r="A91" s="694" t="s">
        <v>161</v>
      </c>
      <c r="B91" s="694"/>
      <c r="C91" s="694"/>
      <c r="D91" s="694"/>
      <c r="E91" s="568" t="s">
        <v>282</v>
      </c>
      <c r="F91" s="722">
        <v>526500</v>
      </c>
      <c r="G91" s="722"/>
      <c r="H91" s="699">
        <v>526500</v>
      </c>
      <c r="I91" s="699"/>
      <c r="J91" s="698">
        <f t="shared" si="1"/>
        <v>0</v>
      </c>
      <c r="K91" s="698"/>
      <c r="L91" s="426"/>
    </row>
    <row r="92" spans="1:12" x14ac:dyDescent="0.2">
      <c r="A92" s="694" t="s">
        <v>283</v>
      </c>
      <c r="B92" s="694"/>
      <c r="C92" s="694"/>
      <c r="D92" s="694"/>
      <c r="E92" s="568" t="s">
        <v>284</v>
      </c>
      <c r="F92" s="722">
        <v>959000</v>
      </c>
      <c r="G92" s="722"/>
      <c r="H92" s="699">
        <v>959000</v>
      </c>
      <c r="I92" s="699"/>
      <c r="J92" s="698">
        <f t="shared" si="1"/>
        <v>0</v>
      </c>
      <c r="K92" s="698"/>
      <c r="L92" s="426"/>
    </row>
    <row r="93" spans="1:12" x14ac:dyDescent="0.2">
      <c r="A93" s="694" t="s">
        <v>285</v>
      </c>
      <c r="B93" s="694"/>
      <c r="C93" s="694"/>
      <c r="D93" s="694"/>
      <c r="E93" s="568" t="s">
        <v>286</v>
      </c>
      <c r="F93" s="722">
        <v>72600</v>
      </c>
      <c r="G93" s="722"/>
      <c r="H93" s="699">
        <v>72600</v>
      </c>
      <c r="I93" s="699"/>
      <c r="J93" s="698">
        <f t="shared" si="1"/>
        <v>0</v>
      </c>
      <c r="K93" s="698"/>
      <c r="L93" s="426"/>
    </row>
    <row r="94" spans="1:12" x14ac:dyDescent="0.2">
      <c r="A94" s="694" t="s">
        <v>287</v>
      </c>
      <c r="B94" s="694"/>
      <c r="C94" s="694"/>
      <c r="D94" s="694"/>
      <c r="E94" s="568" t="s">
        <v>288</v>
      </c>
      <c r="F94" s="766">
        <v>245806.66</v>
      </c>
      <c r="G94" s="766"/>
      <c r="H94" s="734">
        <v>245806.66</v>
      </c>
      <c r="I94" s="734"/>
      <c r="J94" s="698">
        <f t="shared" si="1"/>
        <v>0</v>
      </c>
      <c r="K94" s="698"/>
      <c r="L94" s="426"/>
    </row>
    <row r="95" spans="1:12" x14ac:dyDescent="0.2">
      <c r="A95" s="694" t="s">
        <v>159</v>
      </c>
      <c r="B95" s="694"/>
      <c r="C95" s="694"/>
      <c r="D95" s="694"/>
      <c r="E95" s="568" t="s">
        <v>289</v>
      </c>
      <c r="F95" s="722">
        <v>503880</v>
      </c>
      <c r="G95" s="722"/>
      <c r="H95" s="699">
        <v>68178.12</v>
      </c>
      <c r="I95" s="699"/>
      <c r="J95" s="698">
        <f t="shared" si="1"/>
        <v>435701.88</v>
      </c>
      <c r="K95" s="698"/>
      <c r="L95" s="426"/>
    </row>
    <row r="96" spans="1:12" x14ac:dyDescent="0.2">
      <c r="A96" s="694" t="s">
        <v>160</v>
      </c>
      <c r="B96" s="694"/>
      <c r="C96" s="694"/>
      <c r="D96" s="694"/>
      <c r="E96" s="568" t="s">
        <v>289</v>
      </c>
      <c r="F96" s="722">
        <v>623605</v>
      </c>
      <c r="G96" s="722"/>
      <c r="H96" s="699">
        <v>78829.08</v>
      </c>
      <c r="I96" s="699"/>
      <c r="J96" s="698">
        <f t="shared" si="1"/>
        <v>544775.92000000004</v>
      </c>
      <c r="K96" s="698"/>
      <c r="L96" s="426"/>
    </row>
    <row r="97" spans="1:12" x14ac:dyDescent="0.2">
      <c r="A97" s="694" t="s">
        <v>290</v>
      </c>
      <c r="B97" s="694"/>
      <c r="C97" s="694"/>
      <c r="D97" s="694"/>
      <c r="E97" s="568" t="s">
        <v>291</v>
      </c>
      <c r="F97" s="766">
        <v>104060</v>
      </c>
      <c r="G97" s="766"/>
      <c r="H97" s="734">
        <v>15609</v>
      </c>
      <c r="I97" s="734"/>
      <c r="J97" s="698">
        <f t="shared" si="1"/>
        <v>88451</v>
      </c>
      <c r="K97" s="698"/>
      <c r="L97" s="426"/>
    </row>
    <row r="98" spans="1:12" x14ac:dyDescent="0.2">
      <c r="A98" s="694"/>
      <c r="B98" s="694"/>
      <c r="C98" s="694"/>
      <c r="D98" s="694"/>
      <c r="E98" s="568"/>
      <c r="F98" s="722"/>
      <c r="G98" s="722"/>
      <c r="H98" s="699"/>
      <c r="I98" s="699"/>
      <c r="J98" s="698">
        <f t="shared" si="1"/>
        <v>0</v>
      </c>
      <c r="K98" s="698"/>
      <c r="L98" s="426"/>
    </row>
    <row r="99" spans="1:12" ht="13.5" thickBot="1" x14ac:dyDescent="0.25">
      <c r="A99" s="694"/>
      <c r="B99" s="694"/>
      <c r="C99" s="694"/>
      <c r="D99" s="694"/>
      <c r="E99" s="569"/>
      <c r="F99" s="722"/>
      <c r="G99" s="722"/>
      <c r="H99" s="699"/>
      <c r="I99" s="699"/>
      <c r="J99" s="749">
        <f t="shared" si="1"/>
        <v>0</v>
      </c>
      <c r="K99" s="749"/>
      <c r="L99" s="426"/>
    </row>
    <row r="100" spans="1:12" ht="16.5" thickTop="1" thickBot="1" x14ac:dyDescent="0.3">
      <c r="A100" s="560" t="s">
        <v>138</v>
      </c>
      <c r="B100" s="561"/>
      <c r="C100" s="561"/>
      <c r="D100" s="562"/>
      <c r="E100" s="561"/>
      <c r="F100" s="683">
        <f>SUM(F85:G99)</f>
        <v>7368636.6600000001</v>
      </c>
      <c r="G100" s="683"/>
      <c r="H100" s="683">
        <f>SUM(H85:I99)</f>
        <v>6299707.8600000003</v>
      </c>
      <c r="I100" s="683"/>
      <c r="J100" s="684">
        <f>SUM(J85:K99)</f>
        <v>1068928.8</v>
      </c>
      <c r="K100" s="684"/>
      <c r="L100" s="426"/>
    </row>
    <row r="101" spans="1:12" ht="15" x14ac:dyDescent="0.25">
      <c r="A101" s="425"/>
      <c r="B101" s="426"/>
      <c r="C101" s="426"/>
      <c r="D101" s="426"/>
      <c r="E101" s="426"/>
      <c r="F101" s="723"/>
      <c r="G101" s="723"/>
      <c r="H101" s="564"/>
      <c r="I101" s="564"/>
      <c r="J101" s="564"/>
      <c r="K101" s="564"/>
      <c r="L101" s="426"/>
    </row>
    <row r="102" spans="1:12" ht="14.25" customHeight="1" thickBot="1" x14ac:dyDescent="0.3">
      <c r="A102" s="570" t="s">
        <v>139</v>
      </c>
      <c r="B102" s="571" t="s">
        <v>140</v>
      </c>
      <c r="C102" s="572"/>
      <c r="D102" s="573"/>
      <c r="E102" s="574"/>
      <c r="F102" s="575"/>
      <c r="G102" s="575"/>
      <c r="H102" s="576"/>
      <c r="I102" s="576"/>
      <c r="L102" s="426"/>
    </row>
    <row r="103" spans="1:12" ht="13.5" thickBot="1" x14ac:dyDescent="0.25">
      <c r="A103" s="565" t="s">
        <v>141</v>
      </c>
      <c r="B103" s="566"/>
      <c r="C103" s="566"/>
      <c r="D103" s="566"/>
      <c r="E103" s="556" t="s">
        <v>126</v>
      </c>
      <c r="F103" s="695" t="s">
        <v>127</v>
      </c>
      <c r="G103" s="695"/>
      <c r="H103" s="697" t="s">
        <v>128</v>
      </c>
      <c r="I103" s="697"/>
      <c r="J103" s="689" t="s">
        <v>129</v>
      </c>
      <c r="K103" s="689"/>
    </row>
    <row r="104" spans="1:12" x14ac:dyDescent="0.2">
      <c r="A104" s="741" t="s">
        <v>292</v>
      </c>
      <c r="B104" s="741"/>
      <c r="C104" s="741"/>
      <c r="D104" s="741"/>
      <c r="E104" s="577" t="s">
        <v>142</v>
      </c>
      <c r="F104" s="696">
        <v>527173</v>
      </c>
      <c r="G104" s="696"/>
      <c r="H104" s="696">
        <v>527173</v>
      </c>
      <c r="I104" s="696"/>
      <c r="J104" s="721">
        <f>F104-H104</f>
        <v>0</v>
      </c>
      <c r="K104" s="721"/>
    </row>
    <row r="105" spans="1:12" x14ac:dyDescent="0.2">
      <c r="A105" s="741" t="s">
        <v>293</v>
      </c>
      <c r="B105" s="741"/>
      <c r="C105" s="741"/>
      <c r="D105" s="741"/>
      <c r="E105" s="577"/>
      <c r="F105" s="696">
        <v>88451</v>
      </c>
      <c r="G105" s="696"/>
      <c r="H105" s="765">
        <v>88451</v>
      </c>
      <c r="I105" s="765"/>
      <c r="J105" s="721">
        <f>F105-H105</f>
        <v>0</v>
      </c>
      <c r="K105" s="721"/>
    </row>
    <row r="106" spans="1:12" x14ac:dyDescent="0.2">
      <c r="A106" s="741" t="s">
        <v>294</v>
      </c>
      <c r="B106" s="741"/>
      <c r="C106" s="741"/>
      <c r="D106" s="741"/>
      <c r="E106" s="577"/>
      <c r="F106" s="696">
        <v>134058.32</v>
      </c>
      <c r="G106" s="696"/>
      <c r="H106" s="696">
        <v>134058.32</v>
      </c>
      <c r="I106" s="696"/>
      <c r="J106" s="721">
        <f>F106-H106</f>
        <v>0</v>
      </c>
      <c r="K106" s="721"/>
    </row>
    <row r="107" spans="1:12" x14ac:dyDescent="0.2">
      <c r="A107" s="741" t="s">
        <v>295</v>
      </c>
      <c r="B107" s="741"/>
      <c r="C107" s="741"/>
      <c r="D107" s="741"/>
      <c r="E107" s="577"/>
      <c r="F107" s="696">
        <v>244461.68</v>
      </c>
      <c r="G107" s="696"/>
      <c r="H107" s="696">
        <v>244461.68</v>
      </c>
      <c r="I107" s="696"/>
      <c r="J107" s="721">
        <f>F107-H107</f>
        <v>0</v>
      </c>
      <c r="K107" s="721"/>
    </row>
    <row r="108" spans="1:12" ht="13.5" thickBot="1" x14ac:dyDescent="0.25">
      <c r="A108" s="682"/>
      <c r="B108" s="682"/>
      <c r="C108" s="682"/>
      <c r="D108" s="682"/>
      <c r="E108" s="578"/>
      <c r="F108" s="743"/>
      <c r="G108" s="743"/>
      <c r="H108" s="743"/>
      <c r="I108" s="743"/>
      <c r="J108" s="749">
        <f>F108-H108</f>
        <v>0</v>
      </c>
      <c r="K108" s="749"/>
    </row>
    <row r="109" spans="1:12" ht="16.5" thickTop="1" thickBot="1" x14ac:dyDescent="0.3">
      <c r="A109" s="560" t="s">
        <v>143</v>
      </c>
      <c r="B109" s="561"/>
      <c r="C109" s="561"/>
      <c r="D109" s="562"/>
      <c r="E109" s="561"/>
      <c r="F109" s="683">
        <f>SUM(F104:G108)</f>
        <v>994144</v>
      </c>
      <c r="G109" s="683"/>
      <c r="H109" s="683">
        <f>SUM(H104:I108)</f>
        <v>994144</v>
      </c>
      <c r="I109" s="683"/>
      <c r="J109" s="684">
        <f>SUM(J104:K108)</f>
        <v>0</v>
      </c>
      <c r="K109" s="684"/>
    </row>
    <row r="111" spans="1:12" ht="15.75" thickBot="1" x14ac:dyDescent="0.3">
      <c r="A111" s="425" t="s">
        <v>144</v>
      </c>
      <c r="B111" s="425" t="s">
        <v>145</v>
      </c>
      <c r="C111" s="425"/>
      <c r="D111" s="425"/>
      <c r="E111" s="425"/>
      <c r="F111" s="422"/>
      <c r="G111" s="454"/>
      <c r="J111" s="579"/>
      <c r="K111" s="580"/>
    </row>
    <row r="112" spans="1:12" ht="13.5" thickBot="1" x14ac:dyDescent="0.25">
      <c r="A112" s="747" t="s">
        <v>146</v>
      </c>
      <c r="B112" s="747"/>
      <c r="C112" s="747"/>
      <c r="D112" s="747"/>
      <c r="E112" s="581"/>
      <c r="F112" s="695" t="s">
        <v>127</v>
      </c>
      <c r="G112" s="695"/>
      <c r="H112" s="689" t="s">
        <v>128</v>
      </c>
      <c r="I112" s="689"/>
      <c r="J112" s="744" t="s">
        <v>129</v>
      </c>
      <c r="K112" s="744"/>
    </row>
    <row r="113" spans="1:11" x14ac:dyDescent="0.2">
      <c r="A113" s="746" t="s">
        <v>296</v>
      </c>
      <c r="B113" s="746"/>
      <c r="C113" s="746"/>
      <c r="D113" s="746"/>
      <c r="E113" s="582">
        <v>510</v>
      </c>
      <c r="F113" s="724">
        <v>30000</v>
      </c>
      <c r="G113" s="724"/>
      <c r="H113" s="724">
        <v>30000</v>
      </c>
      <c r="I113" s="724"/>
      <c r="J113" s="731">
        <f>F113-H113</f>
        <v>0</v>
      </c>
      <c r="K113" s="731"/>
    </row>
    <row r="114" spans="1:11" x14ac:dyDescent="0.2">
      <c r="A114" s="742" t="s">
        <v>297</v>
      </c>
      <c r="B114" s="742"/>
      <c r="C114" s="742"/>
      <c r="D114" s="742"/>
      <c r="E114" s="583"/>
      <c r="F114" s="699">
        <v>17257</v>
      </c>
      <c r="G114" s="699"/>
      <c r="H114" s="699">
        <v>17257</v>
      </c>
      <c r="I114" s="699"/>
      <c r="J114" s="750">
        <v>0</v>
      </c>
      <c r="K114" s="750"/>
    </row>
    <row r="115" spans="1:11" ht="13.5" thickBot="1" x14ac:dyDescent="0.25">
      <c r="A115" s="685"/>
      <c r="B115" s="685"/>
      <c r="C115" s="685"/>
      <c r="D115" s="685"/>
      <c r="E115" s="584"/>
      <c r="F115" s="745"/>
      <c r="G115" s="745"/>
      <c r="H115" s="745"/>
      <c r="I115" s="745"/>
      <c r="J115" s="730">
        <f>F115-H115</f>
        <v>0</v>
      </c>
      <c r="K115" s="730"/>
    </row>
    <row r="116" spans="1:11" ht="16.5" thickTop="1" thickBot="1" x14ac:dyDescent="0.3">
      <c r="A116" s="560" t="s">
        <v>147</v>
      </c>
      <c r="B116" s="561"/>
      <c r="C116" s="561"/>
      <c r="D116" s="585"/>
      <c r="E116" s="561"/>
      <c r="F116" s="686">
        <f>SUM(F113:G115)</f>
        <v>47257</v>
      </c>
      <c r="G116" s="686"/>
      <c r="H116" s="686">
        <f>SUM(H113:I115)</f>
        <v>47257</v>
      </c>
      <c r="I116" s="686"/>
      <c r="J116" s="687">
        <f>SUM(J113:K115)</f>
        <v>0</v>
      </c>
      <c r="K116" s="687"/>
    </row>
    <row r="117" spans="1:11" x14ac:dyDescent="0.2">
      <c r="H117" s="415" t="s">
        <v>148</v>
      </c>
      <c r="I117" s="422"/>
      <c r="J117" s="586" t="s">
        <v>149</v>
      </c>
      <c r="K117" s="587">
        <f>(H81)</f>
        <v>19593686</v>
      </c>
    </row>
    <row r="118" spans="1:11" ht="15" customHeight="1" x14ac:dyDescent="0.2">
      <c r="H118" s="588" t="s">
        <v>150</v>
      </c>
      <c r="I118" s="589">
        <f>'[2]Vý HČ'!S47+'[2]Vý DČ'!H42</f>
        <v>26584928.199999999</v>
      </c>
      <c r="J118" s="590" t="s">
        <v>151</v>
      </c>
      <c r="K118" s="591">
        <f>H100</f>
        <v>6299707.8600000003</v>
      </c>
    </row>
    <row r="119" spans="1:11" ht="15" customHeight="1" x14ac:dyDescent="0.2">
      <c r="J119" s="590" t="s">
        <v>152</v>
      </c>
      <c r="K119" s="591">
        <f>H109</f>
        <v>994144</v>
      </c>
    </row>
    <row r="120" spans="1:11" x14ac:dyDescent="0.2">
      <c r="J120" s="590" t="s">
        <v>153</v>
      </c>
      <c r="K120" s="591">
        <f>H116</f>
        <v>47257</v>
      </c>
    </row>
    <row r="121" spans="1:11" x14ac:dyDescent="0.2">
      <c r="H121" s="592" t="s">
        <v>154</v>
      </c>
      <c r="I121" s="593">
        <f>I118-K121</f>
        <v>-349866.66000000015</v>
      </c>
      <c r="J121" s="590" t="s">
        <v>155</v>
      </c>
      <c r="K121" s="594">
        <f>SUM(K117:K120)</f>
        <v>26934794.859999999</v>
      </c>
    </row>
    <row r="122" spans="1:11" x14ac:dyDescent="0.2">
      <c r="H122" s="595"/>
      <c r="I122" s="595"/>
    </row>
    <row r="123" spans="1:11" ht="12.75" customHeight="1" x14ac:dyDescent="0.2">
      <c r="H123" s="411" t="s">
        <v>162</v>
      </c>
      <c r="I123" s="764" t="s">
        <v>298</v>
      </c>
      <c r="J123" s="764"/>
      <c r="K123" s="764"/>
    </row>
    <row r="124" spans="1:11" x14ac:dyDescent="0.2">
      <c r="C124" s="596"/>
      <c r="H124" s="681" t="s">
        <v>299</v>
      </c>
      <c r="I124" s="681"/>
      <c r="J124" s="681"/>
      <c r="K124" s="681"/>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18" priority="1" stopIfTrue="1" operator="greaterThan">
      <formula>0</formula>
    </cfRule>
  </conditionalFormatting>
  <conditionalFormatting sqref="H28:J28 K27:K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L42"/>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8" width="9.140625" style="36"/>
    <col min="9" max="9" width="9.140625" style="36" customWidth="1"/>
    <col min="10" max="16384" width="9.140625" style="36"/>
  </cols>
  <sheetData>
    <row r="1" spans="1:9" s="16" customFormat="1" ht="18.75" x14ac:dyDescent="0.3">
      <c r="A1" s="16" t="s">
        <v>10</v>
      </c>
      <c r="B1" s="16" t="s">
        <v>201</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214359.88</v>
      </c>
      <c r="D6" s="758"/>
      <c r="E6" s="758"/>
      <c r="F6" s="758"/>
      <c r="G6" s="758"/>
      <c r="H6" s="758"/>
      <c r="I6" s="758"/>
    </row>
    <row r="7" spans="1:9" s="18" customFormat="1" ht="33.75" customHeight="1" x14ac:dyDescent="0.2">
      <c r="A7" s="757" t="s">
        <v>5</v>
      </c>
      <c r="B7" s="757"/>
      <c r="C7" s="37">
        <v>214359.88</v>
      </c>
      <c r="D7" s="762" t="s">
        <v>202</v>
      </c>
      <c r="E7" s="762"/>
      <c r="F7" s="762"/>
      <c r="G7" s="762"/>
      <c r="H7" s="762"/>
      <c r="I7" s="762"/>
    </row>
    <row r="8" spans="1:9" s="17" customFormat="1" ht="27" customHeight="1" x14ac:dyDescent="0.2">
      <c r="A8" s="757" t="s">
        <v>6</v>
      </c>
      <c r="B8" s="757"/>
      <c r="C8" s="37">
        <v>0</v>
      </c>
      <c r="D8" s="762" t="s">
        <v>16</v>
      </c>
      <c r="E8" s="762"/>
      <c r="F8" s="762"/>
      <c r="G8" s="762"/>
      <c r="H8" s="762"/>
      <c r="I8" s="762"/>
    </row>
    <row r="9" spans="1:9" s="17" customFormat="1" ht="15" customHeight="1" x14ac:dyDescent="0.2">
      <c r="A9" s="757" t="s">
        <v>2</v>
      </c>
      <c r="B9" s="757"/>
      <c r="C9" s="37">
        <v>0</v>
      </c>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1690.05</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187669.83</v>
      </c>
      <c r="D16" s="25"/>
      <c r="E16" s="25"/>
      <c r="F16" s="25"/>
      <c r="G16" s="25"/>
      <c r="H16" s="25"/>
      <c r="I16" s="25"/>
    </row>
    <row r="17" spans="1:12" s="18" customFormat="1" x14ac:dyDescent="0.2">
      <c r="A17" s="757"/>
      <c r="B17" s="14" t="s">
        <v>4</v>
      </c>
      <c r="C17" s="13">
        <v>25000</v>
      </c>
      <c r="D17" s="26"/>
      <c r="E17" s="26"/>
      <c r="F17" s="26"/>
      <c r="G17" s="26"/>
      <c r="H17" s="26"/>
      <c r="I17" s="26"/>
    </row>
    <row r="18" spans="1:12" s="18" customFormat="1" ht="15" customHeight="1" x14ac:dyDescent="0.2">
      <c r="A18" s="396" t="s">
        <v>257</v>
      </c>
      <c r="B18" s="38"/>
      <c r="C18" s="39">
        <f>SUM(C14:C17)</f>
        <v>214359.87999999998</v>
      </c>
      <c r="D18" s="27"/>
      <c r="E18" s="27"/>
      <c r="F18" s="27"/>
      <c r="G18" s="27"/>
      <c r="H18" s="27"/>
      <c r="I18" s="27"/>
    </row>
    <row r="19" spans="1:12" s="29" customFormat="1" ht="11.25" x14ac:dyDescent="0.2">
      <c r="A19" s="28"/>
      <c r="C19" s="30"/>
      <c r="D19" s="31"/>
      <c r="E19" s="31"/>
      <c r="F19" s="31"/>
      <c r="G19" s="31"/>
      <c r="H19" s="31"/>
      <c r="I19" s="31"/>
    </row>
    <row r="20" spans="1:12" s="18" customFormat="1" ht="11.25" x14ac:dyDescent="0.2">
      <c r="A20" s="33"/>
      <c r="B20" s="33"/>
      <c r="C20" s="34"/>
      <c r="D20" s="34"/>
      <c r="E20" s="35"/>
    </row>
    <row r="21" spans="1:12" s="18" customFormat="1" ht="15" x14ac:dyDescent="0.25">
      <c r="A21" s="754" t="s">
        <v>260</v>
      </c>
      <c r="B21" s="754"/>
      <c r="C21" s="754"/>
      <c r="D21" s="754"/>
      <c r="E21" s="754"/>
      <c r="F21" s="754"/>
      <c r="G21" s="754"/>
      <c r="H21" s="754"/>
      <c r="I21" s="754"/>
    </row>
    <row r="22" spans="1:12" s="18" customFormat="1" x14ac:dyDescent="0.2">
      <c r="A22" s="40" t="s">
        <v>9</v>
      </c>
      <c r="B22" s="36"/>
      <c r="C22" s="36"/>
      <c r="D22" s="36"/>
      <c r="E22" s="36"/>
      <c r="F22" s="36"/>
      <c r="G22" s="36"/>
      <c r="H22" s="36"/>
      <c r="I22" s="36"/>
    </row>
    <row r="23" spans="1:12" s="18" customFormat="1" x14ac:dyDescent="0.2">
      <c r="A23" s="751" t="s">
        <v>261</v>
      </c>
      <c r="B23" s="752"/>
      <c r="C23" s="752"/>
      <c r="D23" s="752"/>
      <c r="E23" s="752"/>
      <c r="F23" s="752"/>
      <c r="G23" s="752"/>
      <c r="H23" s="752"/>
      <c r="I23" s="753"/>
    </row>
    <row r="24" spans="1:12" s="18" customFormat="1" x14ac:dyDescent="0.2">
      <c r="A24" s="751"/>
      <c r="B24" s="752"/>
      <c r="C24" s="752"/>
      <c r="D24" s="752"/>
      <c r="E24" s="752"/>
      <c r="F24" s="752"/>
      <c r="G24" s="752"/>
      <c r="H24" s="752"/>
      <c r="I24" s="753"/>
    </row>
    <row r="25" spans="1:12" s="18" customFormat="1" x14ac:dyDescent="0.2">
      <c r="A25" s="751"/>
      <c r="B25" s="752"/>
      <c r="C25" s="752"/>
      <c r="D25" s="752"/>
      <c r="E25" s="752"/>
      <c r="F25" s="752"/>
      <c r="G25" s="752"/>
      <c r="H25" s="752"/>
      <c r="I25" s="753"/>
    </row>
    <row r="26" spans="1:12" s="18" customFormat="1" x14ac:dyDescent="0.2">
      <c r="A26" s="44"/>
      <c r="B26" s="44"/>
      <c r="C26" s="44"/>
      <c r="D26" s="44"/>
      <c r="E26" s="44"/>
      <c r="F26" s="44"/>
      <c r="G26" s="44"/>
      <c r="H26" s="44"/>
      <c r="I26" s="44"/>
    </row>
    <row r="27" spans="1:12" s="17" customFormat="1" ht="28.5" customHeight="1" x14ac:dyDescent="0.25">
      <c r="A27" s="755" t="s">
        <v>262</v>
      </c>
      <c r="B27" s="755"/>
      <c r="C27" s="755"/>
      <c r="D27" s="755"/>
      <c r="E27" s="755"/>
      <c r="F27" s="755"/>
      <c r="G27" s="755"/>
      <c r="H27" s="755"/>
      <c r="I27" s="755"/>
      <c r="L27" s="597"/>
    </row>
    <row r="28" spans="1:12" s="18" customFormat="1" x14ac:dyDescent="0.2">
      <c r="A28" s="36" t="s">
        <v>9</v>
      </c>
      <c r="B28" s="36"/>
      <c r="C28" s="36"/>
      <c r="D28" s="36"/>
      <c r="E28" s="36"/>
      <c r="F28" s="36"/>
      <c r="G28" s="36"/>
      <c r="H28" s="36"/>
      <c r="I28" s="36"/>
    </row>
    <row r="29" spans="1:12" s="18" customFormat="1" ht="14.45" customHeight="1" x14ac:dyDescent="0.2">
      <c r="A29" s="768" t="s">
        <v>300</v>
      </c>
      <c r="B29" s="769"/>
      <c r="C29" s="769"/>
      <c r="D29" s="769"/>
      <c r="E29" s="769"/>
      <c r="F29" s="769"/>
      <c r="G29" s="769"/>
      <c r="H29" s="769"/>
      <c r="I29" s="770"/>
    </row>
    <row r="30" spans="1:12" s="18" customFormat="1" ht="13.9" customHeight="1" x14ac:dyDescent="0.2">
      <c r="A30" s="768" t="s">
        <v>301</v>
      </c>
      <c r="B30" s="769"/>
      <c r="C30" s="769"/>
      <c r="D30" s="769"/>
      <c r="E30" s="769"/>
      <c r="F30" s="769"/>
      <c r="G30" s="769"/>
      <c r="H30" s="769"/>
      <c r="I30" s="770"/>
    </row>
    <row r="31" spans="1:12" s="18" customFormat="1" ht="13.9" customHeight="1" x14ac:dyDescent="0.2">
      <c r="A31" s="768" t="s">
        <v>302</v>
      </c>
      <c r="B31" s="769"/>
      <c r="C31" s="769"/>
      <c r="D31" s="769"/>
      <c r="E31" s="769"/>
      <c r="F31" s="769"/>
      <c r="G31" s="769"/>
      <c r="H31" s="769"/>
      <c r="I31" s="770"/>
    </row>
    <row r="32" spans="1:12" s="18" customFormat="1" x14ac:dyDescent="0.2">
      <c r="A32" s="768" t="s">
        <v>303</v>
      </c>
      <c r="B32" s="769"/>
      <c r="C32" s="769"/>
      <c r="D32" s="769"/>
      <c r="E32" s="769"/>
      <c r="F32" s="769"/>
      <c r="G32" s="769"/>
      <c r="H32" s="769"/>
      <c r="I32" s="770"/>
    </row>
    <row r="33" spans="1:9" s="18" customFormat="1" x14ac:dyDescent="0.2">
      <c r="A33" s="44"/>
      <c r="B33" s="44"/>
      <c r="C33" s="44"/>
      <c r="D33" s="44"/>
      <c r="E33" s="44"/>
      <c r="F33" s="44"/>
      <c r="G33" s="44"/>
      <c r="H33" s="44"/>
      <c r="I33" s="44"/>
    </row>
    <row r="34" spans="1:9" s="18" customFormat="1" ht="12.75" customHeight="1" x14ac:dyDescent="0.25">
      <c r="A34" s="755" t="s">
        <v>198</v>
      </c>
      <c r="B34" s="755"/>
      <c r="C34" s="755"/>
      <c r="D34" s="755"/>
      <c r="E34" s="755"/>
      <c r="F34" s="755"/>
      <c r="G34" s="755"/>
      <c r="H34" s="755"/>
      <c r="I34" s="755"/>
    </row>
    <row r="35" spans="1:9" s="18" customFormat="1" x14ac:dyDescent="0.2">
      <c r="A35" s="36" t="s">
        <v>9</v>
      </c>
      <c r="B35" s="387"/>
      <c r="C35" s="387"/>
      <c r="D35" s="387"/>
      <c r="E35" s="387"/>
      <c r="F35" s="387"/>
      <c r="G35" s="387"/>
      <c r="H35" s="387"/>
      <c r="I35" s="387"/>
    </row>
    <row r="36" spans="1:9" s="18" customFormat="1" x14ac:dyDescent="0.2">
      <c r="A36" s="751" t="s">
        <v>199</v>
      </c>
      <c r="B36" s="752"/>
      <c r="C36" s="752"/>
      <c r="D36" s="752"/>
      <c r="E36" s="752"/>
      <c r="F36" s="752"/>
      <c r="G36" s="752"/>
      <c r="H36" s="752"/>
      <c r="I36" s="753"/>
    </row>
    <row r="37" spans="1:9" s="18" customFormat="1" x14ac:dyDescent="0.2">
      <c r="A37" s="751"/>
      <c r="B37" s="752"/>
      <c r="C37" s="752"/>
      <c r="D37" s="752"/>
      <c r="E37" s="752"/>
      <c r="F37" s="752"/>
      <c r="G37" s="752"/>
      <c r="H37" s="752"/>
      <c r="I37" s="753"/>
    </row>
    <row r="38" spans="1:9" s="18" customFormat="1" ht="16.149999999999999" customHeight="1" x14ac:dyDescent="0.2">
      <c r="A38" s="44"/>
      <c r="B38" s="44"/>
      <c r="C38" s="44"/>
      <c r="D38" s="44"/>
      <c r="E38" s="44"/>
      <c r="F38" s="44"/>
      <c r="G38" s="44"/>
      <c r="H38" s="44"/>
      <c r="I38" s="44"/>
    </row>
    <row r="39" spans="1:9" x14ac:dyDescent="0.2">
      <c r="A39" s="40" t="s">
        <v>17</v>
      </c>
    </row>
    <row r="40" spans="1:9" x14ac:dyDescent="0.2">
      <c r="A40" s="40" t="s">
        <v>203</v>
      </c>
    </row>
    <row r="41" spans="1:9" x14ac:dyDescent="0.2">
      <c r="A41" s="40"/>
    </row>
    <row r="42" spans="1:9" x14ac:dyDescent="0.2">
      <c r="A42" s="40" t="s">
        <v>264</v>
      </c>
    </row>
  </sheetData>
  <mergeCells count="26">
    <mergeCell ref="A13:B13"/>
    <mergeCell ref="A11:I11"/>
    <mergeCell ref="A15:A17"/>
    <mergeCell ref="A30:I30"/>
    <mergeCell ref="A32:I32"/>
    <mergeCell ref="A25:I25"/>
    <mergeCell ref="A27:I27"/>
    <mergeCell ref="A29:I29"/>
    <mergeCell ref="A31:I31"/>
    <mergeCell ref="A7:B7"/>
    <mergeCell ref="D7:I7"/>
    <mergeCell ref="A8:B8"/>
    <mergeCell ref="D8:I8"/>
    <mergeCell ref="A9:B9"/>
    <mergeCell ref="D9:I9"/>
    <mergeCell ref="A3:I3"/>
    <mergeCell ref="A5:B5"/>
    <mergeCell ref="D5:I5"/>
    <mergeCell ref="A6:B6"/>
    <mergeCell ref="D6:I6"/>
    <mergeCell ref="A34:I34"/>
    <mergeCell ref="A36:I36"/>
    <mergeCell ref="A37:I37"/>
    <mergeCell ref="A21:I21"/>
    <mergeCell ref="A23:I23"/>
    <mergeCell ref="A24:I24"/>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58"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[3]Úvod.str!C3</f>
        <v>Mateřská škola Prostějov, Partyzánská ul. 34</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[3]Úvod.str!C4</f>
        <v>Partyzánská 3974/34,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[3]Úvod.str!C5</f>
        <v>479 22 427</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'[3]Ná HČ'!Q8+'[3]Ná HČ'!Q29+'[3]Ná HČ'!Q35+'[3]Ná DČ'!F9+'[3]Ná DČ'!F23+'[3]Ná DČ'!F29</f>
        <v>4089918</v>
      </c>
      <c r="F15" s="67">
        <f>'[3]Ná HČ'!R8+'[3]Ná HČ'!R29+'[3]Ná HČ'!R35+'[3]Ná DČ'!G9+'[3]Ná DČ'!G23+'[3]Ná DČ'!G29</f>
        <v>4154433.4</v>
      </c>
      <c r="G15" s="67">
        <f>'[3]Ná HČ'!S8+'[3]Ná HČ'!S29+'[3]Ná HČ'!S35+'[3]Ná DČ'!H9+'[3]Ná DČ'!H23+'[3]Ná DČ'!H29</f>
        <v>3813252.29</v>
      </c>
      <c r="H15" s="68">
        <f>'[3]Ná HČ'!S8+'[3]Ná HČ'!S29+'[3]Ná HČ'!S35</f>
        <v>3794016.29</v>
      </c>
      <c r="I15" s="68">
        <f>'[3]Ná DČ'!H9+'[3]Ná DČ'!H23+'[3]Ná DČ'!H29</f>
        <v>19236</v>
      </c>
      <c r="J15" s="69" t="str">
        <f>IF(H15+I15=G15,"OK","ne")</f>
        <v>OK</v>
      </c>
      <c r="K15" s="70"/>
    </row>
    <row r="16" spans="1:12" ht="15" x14ac:dyDescent="0.25">
      <c r="A16" s="58" t="s">
        <v>58</v>
      </c>
      <c r="B16" s="58"/>
      <c r="C16" s="58"/>
      <c r="D16" s="66" t="s">
        <v>59</v>
      </c>
      <c r="E16" s="67">
        <f>'[3]Ná HČ'!Q36+'[3]Ná HČ'!Q42+'[3]Ná HČ'!Q46+'[3]Ná HČ'!Q47+'[3]Ná DČ'!F30+'[3]Ná DČ'!F36+'[3]Ná DČ'!F40+'[3]Ná DČ'!F41</f>
        <v>1846000</v>
      </c>
      <c r="F16" s="67">
        <f>'[3]Ná HČ'!R36+'[3]Ná HČ'!R42+'[3]Ná HČ'!R46+'[3]Ná HČ'!R47+'[3]Ná DČ'!G30+'[3]Ná DČ'!G36+'[3]Ná DČ'!G40+'[3]Ná DČ'!G41</f>
        <v>2514300</v>
      </c>
      <c r="G16" s="67">
        <f>'[3]Ná HČ'!S36+'[3]Ná HČ'!S42+'[3]Ná HČ'!S46+'[3]Ná HČ'!S47+'[3]Ná DČ'!H30+'[3]Ná DČ'!H36+'[3]Ná DČ'!H40+'[3]Ná DČ'!H41</f>
        <v>2158039.6100000003</v>
      </c>
      <c r="H16" s="68">
        <f>'[3]Ná HČ'!S36+'[3]Ná HČ'!S42+'[3]Ná HČ'!S46+'[3]Ná HČ'!S47</f>
        <v>2158039.6100000003</v>
      </c>
      <c r="I16" s="68">
        <f>'[3]Ná DČ'!H30+'[3]Ná DČ'!H36+'[3]Ná DČ'!H40+'[3]Ná DČ'!H41</f>
        <v>0</v>
      </c>
      <c r="J16" s="69" t="str">
        <f t="shared" ref="J16:J27" si="0">IF(H16+I16=G16,"OK","ne")</f>
        <v>OK</v>
      </c>
      <c r="K16" s="70"/>
    </row>
    <row r="17" spans="1:12" ht="15" x14ac:dyDescent="0.25">
      <c r="A17" s="58" t="s">
        <v>60</v>
      </c>
      <c r="B17" s="58"/>
      <c r="C17" s="58"/>
      <c r="D17" s="66" t="s">
        <v>61</v>
      </c>
      <c r="E17" s="67">
        <f>'[3]Ná HČ'!Q72+'[3]Ná HČ'!Q79+'[3]Ná HČ'!Q82+'[3]Ná HČ'!Q83+'[3]Ná HČ'!Q88+'[3]Ná DČ'!F65+'[3]Ná DČ'!F70+'[3]Ná DČ'!F73+'[3]Ná DČ'!F74+'[3]Ná DČ'!F79</f>
        <v>29149722</v>
      </c>
      <c r="F17" s="67">
        <f>'[3]Ná HČ'!R72+'[3]Ná HČ'!R79+'[3]Ná HČ'!R82+'[3]Ná HČ'!R83+'[3]Ná HČ'!R88+'[3]Ná DČ'!G65+'[3]Ná DČ'!G70+'[3]Ná DČ'!G73+'[3]Ná DČ'!G74+'[3]Ná DČ'!G79</f>
        <v>30114823.950000003</v>
      </c>
      <c r="G17" s="67">
        <f>'[3]Ná HČ'!S72+'[3]Ná HČ'!S79+'[3]Ná HČ'!S82+'[3]Ná HČ'!S83+'[3]Ná HČ'!S88+'[3]Ná DČ'!H65+'[3]Ná DČ'!H70+'[3]Ná DČ'!H73+'[3]Ná DČ'!H74+'[3]Ná DČ'!H79</f>
        <v>30114823.950000003</v>
      </c>
      <c r="H17" s="68">
        <f>'[3]Ná HČ'!S72+'[3]Ná HČ'!S79+'[3]Ná HČ'!S82+'[3]Ná HČ'!S83+'[3]Ná HČ'!S88</f>
        <v>30114823.950000003</v>
      </c>
      <c r="I17" s="68">
        <f>'[3]Ná DČ'!H65+'[3]Ná DČ'!H70+'[3]Ná DČ'!H73+'[3]Ná DČ'!H74+'[3]Ná DČ'!H79</f>
        <v>0</v>
      </c>
      <c r="J17" s="69" t="str">
        <f t="shared" si="0"/>
        <v>OK</v>
      </c>
      <c r="K17" s="70"/>
    </row>
    <row r="18" spans="1:12" ht="15" x14ac:dyDescent="0.25">
      <c r="A18" s="58" t="s">
        <v>62</v>
      </c>
      <c r="B18" s="58"/>
      <c r="C18" s="58"/>
      <c r="D18" s="71">
        <v>551</v>
      </c>
      <c r="E18" s="67">
        <f>'[3]Ná HČ'!Q105+'[3]Ná DČ'!F96</f>
        <v>987937</v>
      </c>
      <c r="F18" s="67">
        <f>'[3]Ná HČ'!R105+'[3]Ná DČ'!G96</f>
        <v>1043346</v>
      </c>
      <c r="G18" s="67">
        <f>'[3]Ná HČ'!S105+'[3]Ná DČ'!H96</f>
        <v>1043346</v>
      </c>
      <c r="H18" s="68">
        <f>'[3]Ná HČ'!S105</f>
        <v>1043346</v>
      </c>
      <c r="I18" s="68">
        <f>'[3]Ná DČ'!H96</f>
        <v>0</v>
      </c>
      <c r="J18" s="69" t="str">
        <f t="shared" si="0"/>
        <v>OK</v>
      </c>
      <c r="K18" s="70"/>
    </row>
    <row r="19" spans="1:12" ht="13.9" customHeight="1" x14ac:dyDescent="0.2">
      <c r="A19" s="72" t="s">
        <v>63</v>
      </c>
      <c r="B19" s="72"/>
      <c r="C19" s="58"/>
      <c r="D19" s="898" t="s">
        <v>64</v>
      </c>
      <c r="E19" s="899">
        <f>'[3]Ná HČ'!Q89+'[3]Ná HČ'!Q93+'[3]Ná HČ'!Q94+'[3]Ná HČ'!Q95+'[3]Ná HČ'!Q96+'[3]Ná HČ'!Q97+'[3]Ná HČ'!Q98+'[3]Ná HČ'!Q99+'[3]Ná HČ'!Q108+'[3]Ná HČ'!Q109+'[3]Ná HČ'!Q120+'[3]Ná HČ'!Q121+'[3]Ná HČ'!Q124+'[3]Ná HČ'!Q125+'[3]Ná HČ'!Q126+'[3]Ná DČ'!F80+'[3]Ná DČ'!F84+'[3]Ná DČ'!F85+'[3]Ná DČ'!F86+'[3]Ná DČ'!F87+'[3]Ná DČ'!F88+'[3]Ná DČ'!F89+'[3]Ná DČ'!F90+'[3]Ná DČ'!F99+'[3]Ná DČ'!F100+'[3]Ná DČ'!F111+'[3]Ná DČ'!F112+'[3]Ná DČ'!F115+'[3]Ná DČ'!F116+'[3]Ná DČ'!F117</f>
        <v>226325</v>
      </c>
      <c r="F19" s="899">
        <f>'[3]Ná HČ'!R89+'[3]Ná HČ'!R93+'[3]Ná HČ'!R94+'[3]Ná HČ'!R95+'[3]Ná HČ'!R96+'[3]Ná HČ'!R97+'[3]Ná HČ'!R98+'[3]Ná HČ'!R99+'[3]Ná HČ'!R108+'[3]Ná HČ'!R109+'[3]Ná HČ'!R120+'[3]Ná HČ'!R121+'[3]Ná HČ'!R124+'[3]Ná HČ'!R125+'[3]Ná HČ'!R126+'[3]Ná DČ'!G80+'[3]Ná DČ'!G84+'[3]Ná DČ'!G85+'[3]Ná DČ'!G86+'[3]Ná DČ'!G87+'[3]Ná DČ'!G88+'[3]Ná DČ'!G89+'[3]Ná DČ'!G90+'[3]Ná DČ'!G99+'[3]Ná DČ'!G100+'[3]Ná DČ'!G111+'[3]Ná DČ'!G112+'[3]Ná DČ'!G115+'[3]Ná DČ'!G116+'[3]Ná DČ'!G117</f>
        <v>475542.36</v>
      </c>
      <c r="G19" s="899">
        <f>'[3]Ná HČ'!S89+'[3]Ná HČ'!S93+'[3]Ná HČ'!S94+'[3]Ná HČ'!S95+'[3]Ná HČ'!S96+'[3]Ná HČ'!S97+'[3]Ná HČ'!S98+'[3]Ná HČ'!S99+'[3]Ná HČ'!S108+'[3]Ná HČ'!S109+'[3]Ná HČ'!S120+'[3]Ná HČ'!S121+'[3]Ná HČ'!S124+'[3]Ná HČ'!S125+'[3]Ná HČ'!S126+'[3]Ná DČ'!H80+'[3]Ná DČ'!H84+'[3]Ná DČ'!H85+'[3]Ná DČ'!H86+'[3]Ná DČ'!H87+'[3]Ná DČ'!H88+'[3]Ná DČ'!H89+'[3]Ná DČ'!H90+'[3]Ná DČ'!H99+'[3]Ná DČ'!H100+'[3]Ná DČ'!H111+'[3]Ná DČ'!H112+'[3]Ná DČ'!H115+'[3]Ná DČ'!H116+'[3]Ná DČ'!H117</f>
        <v>402714.91</v>
      </c>
      <c r="H19" s="907">
        <f>'[3]Ná HČ'!S89+'[3]Ná HČ'!S93+'[3]Ná HČ'!S94+'[3]Ná HČ'!S95+'[3]Ná HČ'!S96+'[3]Ná HČ'!S97+'[3]Ná HČ'!S98+'[3]Ná HČ'!S99+'[3]Ná HČ'!S108+'[3]Ná HČ'!S109+'[3]Ná HČ'!S120+'[3]Ná HČ'!S121+'[3]Ná HČ'!S124+'[3]Ná HČ'!S125+'[3]Ná HČ'!S126</f>
        <v>402714.91</v>
      </c>
      <c r="I19" s="907">
        <f>'[3]Ná DČ'!H80+'[3]Ná DČ'!H84+'[3]Ná DČ'!H85+'[3]Ná DČ'!H86+'[3]Ná DČ'!H87+'[3]Ná DČ'!H88+'[3]Ná DČ'!H89+'[3]Ná DČ'!H90+'[3]Ná DČ'!H99+'[3]Ná DČ'!H100+'[3]Ná DČ'!H111+'[3]Ná DČ'!H112+'[3]Ná DČ'!H115+'[3]Ná DČ'!H116+'[3]Ná DČ'!H117</f>
        <v>0</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36299902</v>
      </c>
      <c r="F21" s="67">
        <f>SUM(F15:F20)</f>
        <v>38302445.710000001</v>
      </c>
      <c r="G21" s="67">
        <f>SUM(G15:G20)</f>
        <v>37532176.759999998</v>
      </c>
      <c r="H21" s="67">
        <f>SUM(H15:H20)</f>
        <v>37512940.759999998</v>
      </c>
      <c r="I21" s="67">
        <f>SUM(I15:I20)</f>
        <v>19236</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'[3]Vý HČ'!Q9+'[3]Vý HČ'!Q10+'[3]Vý HČ'!Q21+'[3]Vý HČ'!Q26+'[3]Vý HČ'!Q27+'[3]Vý HČ'!Q28+'[3]Vý DČ'!F9+'[3]Vý DČ'!F10+'[3]Vý DČ'!F20+'[3]Vý DČ'!F25+'[3]Vý DČ'!F26+'[3]Vý DČ'!F27</f>
        <v>2806000</v>
      </c>
      <c r="F23" s="67">
        <f>'[3]Vý HČ'!R9+'[3]Vý HČ'!R10+'[3]Vý HČ'!R21+'[3]Vý HČ'!R26+'[3]Vý HČ'!R27+'[3]Vý HČ'!R28+'[3]Vý DČ'!G9+'[3]Vý DČ'!G10+'[3]Vý DČ'!G20+'[3]Vý DČ'!G25+'[3]Vý DČ'!G26+'[3]Vý DČ'!G27</f>
        <v>2806000</v>
      </c>
      <c r="G23" s="67">
        <f>'[3]Vý HČ'!S9+'[3]Vý HČ'!S10+'[3]Vý HČ'!S21+'[3]Vý HČ'!S26+'[3]Vý HČ'!S27+'[3]Vý HČ'!S28+'[3]Vý DČ'!H9+'[3]Vý DČ'!H10+'[3]Vý DČ'!H20+'[3]Vý DČ'!H25+'[3]Vý DČ'!H26+'[3]Vý DČ'!H27</f>
        <v>2473184</v>
      </c>
      <c r="H23" s="68">
        <f>'[3]Vý HČ'!S9+'[3]Vý HČ'!S10+'[3]Vý HČ'!S21+'[3]Vý HČ'!S26+'[3]Vý HČ'!S27+'[3]Vý HČ'!S28</f>
        <v>2467184</v>
      </c>
      <c r="I23" s="68">
        <f>'[3]Vý DČ'!H9+'[3]Vý DČ'!H10+'[3]Vý DČ'!H20+'[3]Vý DČ'!H25+'[3]Vý DČ'!H26+'[3]Vý DČ'!H27</f>
        <v>6000</v>
      </c>
      <c r="J23" s="69" t="str">
        <f t="shared" si="0"/>
        <v>OK</v>
      </c>
      <c r="K23" s="75"/>
      <c r="L23" s="76"/>
    </row>
    <row r="24" spans="1:12" ht="15" x14ac:dyDescent="0.25">
      <c r="A24" s="58" t="s">
        <v>69</v>
      </c>
      <c r="B24" s="58"/>
      <c r="C24" s="58"/>
      <c r="D24" s="71" t="s">
        <v>70</v>
      </c>
      <c r="E24" s="67">
        <f>'[3]Vý HČ'!Q47+'[3]Vý DČ'!F42</f>
        <v>33499902</v>
      </c>
      <c r="F24" s="67">
        <f>'[3]Vý HČ'!R47+'[3]Vý DČ'!G42</f>
        <v>35277951.549999997</v>
      </c>
      <c r="G24" s="67">
        <f>'[3]Vý HČ'!S47+'[3]Vý DČ'!H42</f>
        <v>35127951.549999997</v>
      </c>
      <c r="H24" s="68">
        <f>'[3]Vý HČ'!S47</f>
        <v>35127951.549999997</v>
      </c>
      <c r="I24" s="68">
        <f>'[3]Vý DČ'!H42</f>
        <v>0</v>
      </c>
      <c r="J24" s="69" t="str">
        <f t="shared" si="0"/>
        <v>OK</v>
      </c>
      <c r="K24" s="77"/>
      <c r="L24" s="53"/>
    </row>
    <row r="25" spans="1:12" ht="15" x14ac:dyDescent="0.25">
      <c r="A25" s="58"/>
      <c r="B25" s="58"/>
      <c r="C25" s="58"/>
      <c r="D25" s="71" t="s">
        <v>71</v>
      </c>
      <c r="E25" s="67">
        <f>'[3]Vý HČ'!Q53+'[3]Vý DČ'!F48</f>
        <v>0</v>
      </c>
      <c r="F25" s="67">
        <f>'[3]Vý HČ'!R53+'[3]Vý DČ'!G48</f>
        <v>0</v>
      </c>
      <c r="G25" s="67">
        <f>'[3]Vý HČ'!S53+'[3]Vý DČ'!H48</f>
        <v>0</v>
      </c>
      <c r="H25" s="68">
        <f>'[3]Vý HČ'!S53</f>
        <v>0</v>
      </c>
      <c r="I25" s="68">
        <f>'[3]Vý DČ'!H48</f>
        <v>0</v>
      </c>
      <c r="J25" s="69" t="str">
        <f t="shared" si="0"/>
        <v>OK</v>
      </c>
      <c r="K25" s="77"/>
      <c r="L25" s="53"/>
    </row>
    <row r="26" spans="1:12" ht="15" x14ac:dyDescent="0.25">
      <c r="A26" s="58" t="s">
        <v>72</v>
      </c>
      <c r="B26" s="58"/>
      <c r="C26" s="58"/>
      <c r="D26" s="66" t="s">
        <v>73</v>
      </c>
      <c r="E26" s="67">
        <f>'[3]Vý HČ'!Q29+'[3]Vý HČ'!Q30+'[3]Vý HČ'!Q31+'[3]Vý HČ'!Q32+'[3]Vý HČ'!Q33+'[3]Vý HČ'!Q39+'[3]Vý HČ'!Q46+'[3]Vý DČ'!F28+'[3]Vý DČ'!F29+'[3]Vý DČ'!F30+'[3]Vý DČ'!F31+'[3]Vý DČ'!F32+'[3]Vý DČ'!F38+'[3]Vý DČ'!F41</f>
        <v>0</v>
      </c>
      <c r="F26" s="67">
        <f>'[3]Vý HČ'!R29+'[3]Vý HČ'!R30+'[3]Vý HČ'!R31+'[3]Vý HČ'!R32+'[3]Vý HČ'!R33+'[3]Vý HČ'!R39+'[3]Vý HČ'!R46+'[3]Vý DČ'!G28+'[3]Vý DČ'!G29+'[3]Vý DČ'!G30+'[3]Vý DČ'!G31+'[3]Vý DČ'!G32+'[3]Vý DČ'!G38+'[3]Vý DČ'!G41</f>
        <v>224494.15999999997</v>
      </c>
      <c r="G26" s="67">
        <f>'[3]Vý HČ'!S29+'[3]Vý HČ'!S30+'[3]Vý HČ'!S31+'[3]Vý HČ'!S32+'[3]Vý HČ'!S33+'[3]Vý HČ'!S39+'[3]Vý HČ'!S46+'[3]Vý DČ'!H28+'[3]Vý DČ'!H29+'[3]Vý DČ'!H30+'[3]Vý DČ'!H31+'[3]Vý DČ'!H32+'[3]Vý DČ'!H38+'[3]Vý DČ'!H41</f>
        <v>224494.15999999997</v>
      </c>
      <c r="H26" s="68">
        <f>'[3]Vý HČ'!S29+'[3]Vý HČ'!S30+'[3]Vý HČ'!S31+'[3]Vý HČ'!S32+'[3]Vý HČ'!S33+'[3]Vý HČ'!S39+'[3]Vý HČ'!S46</f>
        <v>205258.15999999997</v>
      </c>
      <c r="I26" s="68">
        <f>'[3]Vý DČ'!H28+'[3]Vý DČ'!H29+'[3]Vý DČ'!H30+'[3]Vý DČ'!H31+'[3]Vý DČ'!H32+'[3]Vý DČ'!H38+'[3]Vý DČ'!H41</f>
        <v>19236</v>
      </c>
      <c r="J26" s="69" t="str">
        <f t="shared" si="0"/>
        <v>OK</v>
      </c>
      <c r="K26" s="75"/>
      <c r="L26" s="53"/>
    </row>
    <row r="27" spans="1:12" ht="14.25" customHeight="1" x14ac:dyDescent="0.25">
      <c r="A27" s="62" t="s">
        <v>65</v>
      </c>
      <c r="B27" s="61"/>
      <c r="C27" s="61"/>
      <c r="D27" s="61"/>
      <c r="E27" s="67">
        <f>E23+E24+E26</f>
        <v>36305902</v>
      </c>
      <c r="F27" s="67">
        <f>F23+F24+F26</f>
        <v>38308445.709999993</v>
      </c>
      <c r="G27" s="67">
        <f>G23+G24+G26</f>
        <v>37825629.709999993</v>
      </c>
      <c r="H27" s="67">
        <f>H23+H24+H26</f>
        <v>37800393.709999993</v>
      </c>
      <c r="I27" s="67">
        <f>I23+I24+I26</f>
        <v>25236</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293452.94999999553</v>
      </c>
      <c r="H30" s="67">
        <f>H27-H21</f>
        <v>287452.94999999553</v>
      </c>
      <c r="I30" s="80">
        <f>I27-I21</f>
        <v>6000</v>
      </c>
      <c r="J30" s="81"/>
      <c r="K30" s="61"/>
      <c r="L30" s="61"/>
    </row>
    <row r="31" spans="1:12" ht="15" x14ac:dyDescent="0.25">
      <c r="A31" s="61"/>
      <c r="B31" s="61"/>
      <c r="C31" s="66" t="s">
        <v>77</v>
      </c>
      <c r="D31" s="61"/>
      <c r="E31" s="61"/>
      <c r="F31" s="61"/>
      <c r="G31" s="67">
        <f>'[3]Ná HČ'!S127+'[3]Ná DČ'!H118</f>
        <v>0</v>
      </c>
      <c r="H31" s="68">
        <f>'[3]Ná HČ'!S127</f>
        <v>0</v>
      </c>
      <c r="I31" s="68">
        <f>'[3]Ná DČ'!H118</f>
        <v>0</v>
      </c>
      <c r="J31" s="61"/>
      <c r="K31" s="61"/>
      <c r="L31" s="61"/>
    </row>
    <row r="32" spans="1:12" ht="15" x14ac:dyDescent="0.25">
      <c r="A32" s="61"/>
      <c r="B32" s="61"/>
      <c r="C32" s="66" t="s">
        <v>78</v>
      </c>
      <c r="D32" s="61"/>
      <c r="E32" s="61"/>
      <c r="F32" s="61"/>
      <c r="G32" s="67">
        <f>'[3]Ná HČ'!S128+'[3]Ná DČ'!H119</f>
        <v>0</v>
      </c>
      <c r="H32" s="68">
        <f>'[3]Ná HČ'!S128</f>
        <v>0</v>
      </c>
      <c r="I32" s="68">
        <f>'[3]Ná DČ'!H119</f>
        <v>0</v>
      </c>
      <c r="J32" s="61"/>
      <c r="K32" s="61"/>
      <c r="L32" s="61"/>
    </row>
    <row r="33" spans="1:12" ht="15" x14ac:dyDescent="0.25">
      <c r="A33" s="61"/>
      <c r="B33" s="61"/>
      <c r="C33" s="66" t="s">
        <v>79</v>
      </c>
      <c r="D33" s="61"/>
      <c r="E33" s="61"/>
      <c r="F33" s="61"/>
      <c r="G33" s="82"/>
      <c r="H33" s="83"/>
      <c r="I33" s="83"/>
      <c r="J33" s="84">
        <f>[3]VH!D12</f>
        <v>0</v>
      </c>
      <c r="K33" s="61"/>
      <c r="L33" s="61"/>
    </row>
    <row r="34" spans="1:12" ht="15.75" x14ac:dyDescent="0.25">
      <c r="A34" s="61"/>
      <c r="B34" s="61"/>
      <c r="C34" s="66" t="s">
        <v>80</v>
      </c>
      <c r="D34" s="61"/>
      <c r="E34" s="61"/>
      <c r="F34" s="61"/>
      <c r="G34" s="68">
        <f>G30-G31-G32-G33</f>
        <v>293452.94999999553</v>
      </c>
      <c r="H34" s="68">
        <f>H30-H31-H32-H33</f>
        <v>287452.94999999553</v>
      </c>
      <c r="I34" s="68">
        <f>I30-I31-I32-I33</f>
        <v>6000</v>
      </c>
      <c r="J34" s="599">
        <f>[3]VH!D13</f>
        <v>293452.95000000298</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293452.95</v>
      </c>
      <c r="H37" s="58"/>
      <c r="I37" s="70"/>
      <c r="J37" s="90">
        <f>[3]VH!D36</f>
        <v>293452.95</v>
      </c>
      <c r="K37" s="91"/>
    </row>
    <row r="38" spans="1:12" ht="15.75" x14ac:dyDescent="0.25">
      <c r="A38" s="61"/>
      <c r="B38" s="61"/>
      <c r="C38" s="58"/>
      <c r="D38" s="58"/>
      <c r="E38" s="89"/>
      <c r="F38" s="77" t="s">
        <v>86</v>
      </c>
      <c r="G38" s="83">
        <v>0</v>
      </c>
      <c r="H38" s="58"/>
      <c r="I38" s="70"/>
      <c r="J38" s="90">
        <f>[3]VH!D39</f>
        <v>0</v>
      </c>
      <c r="K38" s="91"/>
    </row>
    <row r="39" spans="1:12" ht="15.75" x14ac:dyDescent="0.25">
      <c r="A39" s="61"/>
      <c r="B39" s="61"/>
      <c r="C39" s="58"/>
      <c r="D39" s="58"/>
      <c r="E39" s="89"/>
      <c r="F39" s="77" t="s">
        <v>15</v>
      </c>
      <c r="G39" s="92">
        <v>0</v>
      </c>
      <c r="H39" s="58"/>
      <c r="I39" s="70"/>
      <c r="J39" s="90">
        <f>[3]VH!D43</f>
        <v>0</v>
      </c>
      <c r="K39" s="91"/>
    </row>
    <row r="40" spans="1:12" ht="15.75" x14ac:dyDescent="0.25">
      <c r="A40" s="61"/>
      <c r="B40" s="61"/>
      <c r="C40" s="58" t="s">
        <v>87</v>
      </c>
      <c r="D40" s="58"/>
      <c r="E40" s="89" t="s">
        <v>88</v>
      </c>
      <c r="F40" s="58"/>
      <c r="G40" s="93">
        <f>IF(G34&lt;=0,[3]VH!D18,0)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[3]VH!B39</f>
        <v>76810.67</v>
      </c>
      <c r="F48" s="116">
        <f>[3]FO!C8</f>
        <v>0</v>
      </c>
      <c r="G48" s="117">
        <f>[3]FO!C21-[3]FO!C8</f>
        <v>0</v>
      </c>
      <c r="H48" s="118">
        <f>[3]FO!H22</f>
        <v>600</v>
      </c>
      <c r="I48" s="118">
        <f>E48+F48+G48-H48</f>
        <v>76210.67</v>
      </c>
      <c r="J48" s="119">
        <f>[3]FO!I23</f>
        <v>76210.67</v>
      </c>
      <c r="K48" s="120"/>
    </row>
    <row r="49" spans="1:12" x14ac:dyDescent="0.2">
      <c r="A49" s="121"/>
      <c r="B49" s="122"/>
      <c r="C49" s="122" t="s">
        <v>101</v>
      </c>
      <c r="D49" s="122"/>
      <c r="E49" s="123">
        <f>[3]VH!B40</f>
        <v>842721.29</v>
      </c>
      <c r="F49" s="124"/>
      <c r="G49" s="125">
        <f>[3]FKSP!D19</f>
        <v>222247.94</v>
      </c>
      <c r="H49" s="126">
        <f>[3]FKSP!D36</f>
        <v>349689.61</v>
      </c>
      <c r="I49" s="127">
        <f>E49+F49+G49-H49</f>
        <v>715279.62</v>
      </c>
      <c r="J49" s="128">
        <f>[3]FKSP!E38</f>
        <v>713441.57</v>
      </c>
      <c r="K49" s="129" t="s">
        <v>304</v>
      </c>
    </row>
    <row r="50" spans="1:12" x14ac:dyDescent="0.2">
      <c r="A50" s="121"/>
      <c r="B50" s="122"/>
      <c r="C50" s="122" t="s">
        <v>102</v>
      </c>
      <c r="D50" s="122"/>
      <c r="E50" s="123">
        <f>[3]VH!B36</f>
        <v>257374.56</v>
      </c>
      <c r="F50" s="124">
        <f>'[3]RF 2.4.'!C9</f>
        <v>274931.36</v>
      </c>
      <c r="G50" s="125">
        <f>'[3]RF 2.4.'!C22-'[3]RF 2.4.'!C9</f>
        <v>0</v>
      </c>
      <c r="H50" s="128">
        <f>'[3]RF 2.4.'!H23</f>
        <v>178546.55</v>
      </c>
      <c r="I50" s="127">
        <f>E50+F50+G50-H50</f>
        <v>353759.36999999994</v>
      </c>
      <c r="J50" s="128">
        <f>'[3]RF 2.4.'!I24</f>
        <v>353759.36999999994</v>
      </c>
      <c r="K50" s="129"/>
    </row>
    <row r="51" spans="1:12" x14ac:dyDescent="0.2">
      <c r="A51" s="130"/>
      <c r="B51" s="131"/>
      <c r="C51" s="131" t="s">
        <v>103</v>
      </c>
      <c r="D51" s="131"/>
      <c r="E51" s="132">
        <f>[3]VH!B37</f>
        <v>1038322.7</v>
      </c>
      <c r="F51" s="133"/>
      <c r="G51" s="134">
        <f>'[3]RF 2.5.'!C21</f>
        <v>2000</v>
      </c>
      <c r="H51" s="135">
        <f>'[3]RF 2.5.'!H22</f>
        <v>466060.55</v>
      </c>
      <c r="I51" s="127">
        <f>E51+F51+G51-H51</f>
        <v>574262.14999999991</v>
      </c>
      <c r="J51" s="135">
        <f>'[3]RF 2.5.'!I23</f>
        <v>574262.14999999991</v>
      </c>
      <c r="K51" s="136"/>
    </row>
    <row r="52" spans="1:12" ht="13.5" thickBot="1" x14ac:dyDescent="0.25">
      <c r="A52" s="137"/>
      <c r="B52" s="138"/>
      <c r="C52" s="138" t="s">
        <v>104</v>
      </c>
      <c r="D52" s="138"/>
      <c r="E52" s="139">
        <f>[3]VH!B38</f>
        <v>207712.21</v>
      </c>
      <c r="F52" s="140"/>
      <c r="G52" s="141">
        <f>[3]IF!C19</f>
        <v>1534226</v>
      </c>
      <c r="H52" s="142">
        <f>[3]IF!H20</f>
        <v>1681314.6099999999</v>
      </c>
      <c r="I52" s="143">
        <f>E52+F52+G52-H52</f>
        <v>60623.600000000093</v>
      </c>
      <c r="J52" s="142">
        <f>[3]IF!I21</f>
        <v>384601.10000000009</v>
      </c>
      <c r="K52" s="144" t="s">
        <v>305</v>
      </c>
    </row>
    <row r="53" spans="1:12" ht="15.75" thickBot="1" x14ac:dyDescent="0.3">
      <c r="A53" s="145" t="s">
        <v>52</v>
      </c>
      <c r="B53" s="146"/>
      <c r="C53" s="146"/>
      <c r="D53" s="146"/>
      <c r="E53" s="147">
        <f t="shared" ref="E53:J53" si="1">SUM(E48:E52)</f>
        <v>2422941.4299999997</v>
      </c>
      <c r="F53" s="148">
        <f t="shared" si="1"/>
        <v>274931.36</v>
      </c>
      <c r="G53" s="149">
        <f t="shared" si="1"/>
        <v>1758473.94</v>
      </c>
      <c r="H53" s="148">
        <f t="shared" si="1"/>
        <v>2676211.3199999998</v>
      </c>
      <c r="I53" s="148">
        <f t="shared" si="1"/>
        <v>1780135.41</v>
      </c>
      <c r="J53" s="149">
        <f t="shared" si="1"/>
        <v>2102274.86</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112</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'[3]Ná HČ'!F72+'[3]Ná HČ'!F79+'[3]Ná HČ'!F82+'[3]Ná HČ'!F83+'[3]Ná HČ'!F88</f>
        <v>0</v>
      </c>
      <c r="F58" s="159">
        <f>'[3]Ná HČ'!F105</f>
        <v>987937</v>
      </c>
      <c r="G58" s="160">
        <f>'[3]Ná HČ'!F29</f>
        <v>2033000</v>
      </c>
      <c r="H58" s="161">
        <v>866400</v>
      </c>
      <c r="I58" s="162"/>
      <c r="J58" s="896" t="s">
        <v>117</v>
      </c>
      <c r="K58" s="897"/>
    </row>
    <row r="59" spans="1:12" ht="15" x14ac:dyDescent="0.25">
      <c r="A59" s="163" t="s">
        <v>118</v>
      </c>
      <c r="B59" s="164"/>
      <c r="C59" s="164"/>
      <c r="D59" s="165" t="s">
        <v>306</v>
      </c>
      <c r="E59" s="166"/>
      <c r="F59" s="167">
        <v>55409</v>
      </c>
      <c r="G59" s="166">
        <v>-55409</v>
      </c>
      <c r="H59" s="168"/>
      <c r="I59" s="169"/>
      <c r="J59" s="889"/>
      <c r="K59" s="890"/>
    </row>
    <row r="60" spans="1:12" ht="15" x14ac:dyDescent="0.25">
      <c r="A60" s="163" t="s">
        <v>118</v>
      </c>
      <c r="B60" s="164"/>
      <c r="C60" s="164"/>
      <c r="D60" s="170"/>
      <c r="E60" s="166">
        <v>600</v>
      </c>
      <c r="F60" s="167"/>
      <c r="G60" s="166"/>
      <c r="H60" s="168"/>
      <c r="I60" s="169"/>
      <c r="J60" s="889" t="s">
        <v>307</v>
      </c>
      <c r="K60" s="890"/>
    </row>
    <row r="61" spans="1:12" ht="15" x14ac:dyDescent="0.25">
      <c r="A61" s="163" t="s">
        <v>118</v>
      </c>
      <c r="B61" s="164"/>
      <c r="C61" s="164"/>
      <c r="D61" s="170"/>
      <c r="E61" s="166">
        <v>202.8</v>
      </c>
      <c r="F61" s="167"/>
      <c r="G61" s="166"/>
      <c r="H61" s="168"/>
      <c r="I61" s="169"/>
      <c r="J61" s="889" t="s">
        <v>308</v>
      </c>
      <c r="K61" s="890"/>
    </row>
    <row r="62" spans="1:12" ht="15" x14ac:dyDescent="0.25">
      <c r="A62" s="163" t="s">
        <v>118</v>
      </c>
      <c r="B62" s="164"/>
      <c r="C62" s="164"/>
      <c r="D62" s="170" t="s">
        <v>309</v>
      </c>
      <c r="E62" s="166"/>
      <c r="F62" s="167"/>
      <c r="G62" s="166">
        <v>150000</v>
      </c>
      <c r="H62" s="168"/>
      <c r="I62" s="169"/>
      <c r="J62" s="889"/>
      <c r="K62" s="890"/>
    </row>
    <row r="63" spans="1:12" ht="15" x14ac:dyDescent="0.25">
      <c r="A63" s="163" t="s">
        <v>118</v>
      </c>
      <c r="B63" s="164"/>
      <c r="C63" s="164"/>
      <c r="D63" s="170"/>
      <c r="E63" s="166"/>
      <c r="F63" s="167"/>
      <c r="G63" s="166"/>
      <c r="H63" s="168"/>
      <c r="I63" s="169"/>
      <c r="J63" s="889"/>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802.8</v>
      </c>
      <c r="F69" s="174">
        <f>SUM(F58:F68)</f>
        <v>1043346</v>
      </c>
      <c r="G69" s="175">
        <f>SUM(G58:G68)</f>
        <v>2127591</v>
      </c>
      <c r="H69" s="176">
        <f>SUM(H58:H68)</f>
        <v>866400</v>
      </c>
      <c r="I69" s="177">
        <f>SUM(I58:I68)</f>
        <v>0</v>
      </c>
      <c r="J69" s="891"/>
      <c r="K69" s="892"/>
    </row>
    <row r="70" spans="1:12" ht="15.75" thickTop="1" x14ac:dyDescent="0.25">
      <c r="A70" s="178" t="s">
        <v>120</v>
      </c>
      <c r="B70" s="179"/>
      <c r="C70" s="179"/>
      <c r="D70" s="179"/>
      <c r="E70" s="180">
        <f>'[3]Ná HČ'!H72+'[3]Ná HČ'!H79+'[3]Ná HČ'!H82+'[3]Ná HČ'!H83+'[3]Ná HČ'!H88</f>
        <v>802.8</v>
      </c>
      <c r="F70" s="181">
        <f>'[3]Ná HČ'!H105</f>
        <v>1043346</v>
      </c>
      <c r="G70" s="182">
        <f>'[3]Ná HČ'!H29</f>
        <v>2082438.8599999999</v>
      </c>
      <c r="H70" s="180">
        <f>[3]IF!H7</f>
        <v>866400</v>
      </c>
      <c r="I70" s="183"/>
      <c r="J70" s="893"/>
      <c r="K70" s="861"/>
    </row>
    <row r="71" spans="1:12" ht="18.75" customHeight="1" thickBot="1" x14ac:dyDescent="0.3">
      <c r="A71" s="184" t="s">
        <v>121</v>
      </c>
      <c r="B71" s="146"/>
      <c r="C71" s="146"/>
      <c r="D71" s="146"/>
      <c r="E71" s="185">
        <f>E70-E69</f>
        <v>0</v>
      </c>
      <c r="F71" s="186">
        <f>F70-F69</f>
        <v>0</v>
      </c>
      <c r="G71" s="187">
        <f>G70-G69</f>
        <v>-45152.14000000013</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130</v>
      </c>
      <c r="B77" s="871"/>
      <c r="C77" s="871"/>
      <c r="D77" s="872"/>
      <c r="E77" s="192">
        <v>33353</v>
      </c>
      <c r="F77" s="836">
        <v>29748036</v>
      </c>
      <c r="G77" s="837"/>
      <c r="H77" s="836">
        <v>29748036</v>
      </c>
      <c r="I77" s="837"/>
      <c r="J77" s="873">
        <f>F77-H77</f>
        <v>0</v>
      </c>
      <c r="K77" s="874"/>
      <c r="L77" s="58"/>
    </row>
    <row r="78" spans="1:12" x14ac:dyDescent="0.2">
      <c r="A78" s="879"/>
      <c r="B78" s="880"/>
      <c r="C78" s="880"/>
      <c r="D78" s="881"/>
      <c r="E78" s="193"/>
      <c r="F78" s="847"/>
      <c r="G78" s="848"/>
      <c r="H78" s="847"/>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29748036</v>
      </c>
      <c r="G81" s="777"/>
      <c r="H81" s="776">
        <f>SUM(H77:H80)</f>
        <v>29748036</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4265855</v>
      </c>
      <c r="G85" s="864"/>
      <c r="H85" s="836">
        <v>4265855</v>
      </c>
      <c r="I85" s="837"/>
      <c r="J85" s="865">
        <f>F85-H85</f>
        <v>0</v>
      </c>
      <c r="K85" s="866"/>
      <c r="L85" s="62"/>
    </row>
    <row r="86" spans="1:12" x14ac:dyDescent="0.2">
      <c r="A86" s="859" t="s">
        <v>134</v>
      </c>
      <c r="B86" s="860"/>
      <c r="C86" s="860"/>
      <c r="D86" s="861"/>
      <c r="E86" s="202" t="s">
        <v>135</v>
      </c>
      <c r="F86" s="855">
        <v>0</v>
      </c>
      <c r="G86" s="856"/>
      <c r="H86" s="809">
        <v>0</v>
      </c>
      <c r="I86" s="810"/>
      <c r="J86" s="857">
        <f t="shared" ref="J86:J99" si="2">F86-H86</f>
        <v>0</v>
      </c>
      <c r="K86" s="858"/>
      <c r="L86" s="62"/>
    </row>
    <row r="87" spans="1:12" x14ac:dyDescent="0.2">
      <c r="A87" s="852" t="s">
        <v>136</v>
      </c>
      <c r="B87" s="853"/>
      <c r="C87" s="853"/>
      <c r="D87" s="854"/>
      <c r="E87" s="202" t="s">
        <v>137</v>
      </c>
      <c r="F87" s="855">
        <v>0</v>
      </c>
      <c r="G87" s="856"/>
      <c r="H87" s="847">
        <v>0</v>
      </c>
      <c r="I87" s="848"/>
      <c r="J87" s="857">
        <f t="shared" si="2"/>
        <v>0</v>
      </c>
      <c r="K87" s="858"/>
      <c r="L87" s="62"/>
    </row>
    <row r="88" spans="1:12" x14ac:dyDescent="0.2">
      <c r="A88" s="852" t="s">
        <v>310</v>
      </c>
      <c r="B88" s="853"/>
      <c r="C88" s="853"/>
      <c r="D88" s="854"/>
      <c r="E88" s="202" t="s">
        <v>311</v>
      </c>
      <c r="F88" s="855">
        <v>350000</v>
      </c>
      <c r="G88" s="856"/>
      <c r="H88" s="809">
        <v>350000</v>
      </c>
      <c r="I88" s="810"/>
      <c r="J88" s="857">
        <f>F88-H88</f>
        <v>0</v>
      </c>
      <c r="K88" s="858"/>
      <c r="L88" s="62"/>
    </row>
    <row r="89" spans="1:12" x14ac:dyDescent="0.2">
      <c r="A89" s="852" t="s">
        <v>312</v>
      </c>
      <c r="B89" s="853"/>
      <c r="C89" s="853"/>
      <c r="D89" s="854"/>
      <c r="E89" s="202" t="s">
        <v>313</v>
      </c>
      <c r="F89" s="855">
        <v>300000</v>
      </c>
      <c r="G89" s="856"/>
      <c r="H89" s="809">
        <v>300000</v>
      </c>
      <c r="I89" s="810"/>
      <c r="J89" s="857">
        <f>F89-H89</f>
        <v>0</v>
      </c>
      <c r="K89" s="858"/>
      <c r="L89" s="62"/>
    </row>
    <row r="90" spans="1:12" x14ac:dyDescent="0.2">
      <c r="A90" s="852" t="s">
        <v>314</v>
      </c>
      <c r="B90" s="853"/>
      <c r="C90" s="853"/>
      <c r="D90" s="854"/>
      <c r="E90" s="202" t="s">
        <v>315</v>
      </c>
      <c r="F90" s="855">
        <v>150000</v>
      </c>
      <c r="G90" s="856"/>
      <c r="H90" s="809">
        <v>0</v>
      </c>
      <c r="I90" s="810"/>
      <c r="J90" s="857">
        <f>F90-H90</f>
        <v>150000</v>
      </c>
      <c r="K90" s="858"/>
      <c r="L90" s="62"/>
    </row>
    <row r="91" spans="1:12" x14ac:dyDescent="0.2">
      <c r="A91" s="852" t="s">
        <v>316</v>
      </c>
      <c r="B91" s="853"/>
      <c r="C91" s="853"/>
      <c r="D91" s="854"/>
      <c r="E91" s="202" t="s">
        <v>317</v>
      </c>
      <c r="F91" s="855">
        <v>215000</v>
      </c>
      <c r="G91" s="856"/>
      <c r="H91" s="809">
        <v>215000</v>
      </c>
      <c r="I91" s="810"/>
      <c r="J91" s="857">
        <f>F91-H91</f>
        <v>0</v>
      </c>
      <c r="K91" s="858"/>
      <c r="L91" s="62"/>
    </row>
    <row r="92" spans="1:12" x14ac:dyDescent="0.2">
      <c r="A92" s="852" t="s">
        <v>318</v>
      </c>
      <c r="B92" s="853"/>
      <c r="C92" s="853"/>
      <c r="D92" s="854"/>
      <c r="E92" s="202" t="s">
        <v>319</v>
      </c>
      <c r="F92" s="855">
        <v>275880</v>
      </c>
      <c r="G92" s="856"/>
      <c r="H92" s="809">
        <v>275880</v>
      </c>
      <c r="I92" s="810"/>
      <c r="J92" s="857">
        <f>F92-H92</f>
        <v>0</v>
      </c>
      <c r="K92" s="858"/>
      <c r="L92" s="62"/>
    </row>
    <row r="93" spans="1:12" x14ac:dyDescent="0.2">
      <c r="A93" s="852"/>
      <c r="B93" s="853"/>
      <c r="C93" s="853"/>
      <c r="D93" s="854"/>
      <c r="E93" s="202"/>
      <c r="F93" s="855"/>
      <c r="G93" s="856"/>
      <c r="H93" s="809"/>
      <c r="I93" s="810"/>
      <c r="J93" s="857">
        <f t="shared" si="2"/>
        <v>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5556735</v>
      </c>
      <c r="G100" s="777"/>
      <c r="H100" s="776">
        <f>SUM(H85:I99)</f>
        <v>5406735</v>
      </c>
      <c r="I100" s="777"/>
      <c r="J100" s="776">
        <f>SUM(J85:K99)</f>
        <v>150000</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t="s">
        <v>320</v>
      </c>
      <c r="B104" s="845"/>
      <c r="C104" s="845"/>
      <c r="D104" s="846"/>
      <c r="E104" s="211" t="s">
        <v>142</v>
      </c>
      <c r="F104" s="847">
        <v>464060.55</v>
      </c>
      <c r="G104" s="848"/>
      <c r="H104" s="847">
        <v>464060.55</v>
      </c>
      <c r="I104" s="848"/>
      <c r="J104" s="849">
        <f>F104-H104</f>
        <v>0</v>
      </c>
      <c r="K104" s="850"/>
    </row>
    <row r="105" spans="1:12" x14ac:dyDescent="0.2">
      <c r="A105" s="844"/>
      <c r="B105" s="845"/>
      <c r="C105" s="845"/>
      <c r="D105" s="846"/>
      <c r="E105" s="211"/>
      <c r="F105" s="847"/>
      <c r="G105" s="848"/>
      <c r="H105" s="847"/>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464060.55</v>
      </c>
      <c r="G109" s="777"/>
      <c r="H109" s="776">
        <f>SUM(H104:I108)</f>
        <v>464060.55</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x14ac:dyDescent="0.2">
      <c r="A113" s="833"/>
      <c r="B113" s="834"/>
      <c r="C113" s="834"/>
      <c r="D113" s="835"/>
      <c r="E113" s="214"/>
      <c r="F113" s="836"/>
      <c r="G113" s="837"/>
      <c r="H113" s="836"/>
      <c r="I113" s="837"/>
      <c r="J113" s="838">
        <f>F113-H113</f>
        <v>0</v>
      </c>
      <c r="K113" s="839"/>
    </row>
    <row r="114" spans="1:11" x14ac:dyDescent="0.2">
      <c r="A114" s="806"/>
      <c r="B114" s="807"/>
      <c r="C114" s="807"/>
      <c r="D114" s="808"/>
      <c r="E114" s="215"/>
      <c r="F114" s="809"/>
      <c r="G114" s="810"/>
      <c r="H114" s="809"/>
      <c r="I114" s="810"/>
      <c r="J114" s="811"/>
      <c r="K114" s="812"/>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0</v>
      </c>
      <c r="G116" s="772"/>
      <c r="H116" s="771">
        <f>SUM(H113:I115)</f>
        <v>0</v>
      </c>
      <c r="I116" s="772"/>
      <c r="J116" s="771">
        <f>SUM(J113:K115)</f>
        <v>0</v>
      </c>
      <c r="K116" s="773"/>
    </row>
    <row r="117" spans="1:11" x14ac:dyDescent="0.2">
      <c r="H117" s="52" t="s">
        <v>148</v>
      </c>
      <c r="I117" s="58"/>
      <c r="J117" s="218" t="s">
        <v>149</v>
      </c>
      <c r="K117" s="219">
        <f>(H81)</f>
        <v>29748036</v>
      </c>
    </row>
    <row r="118" spans="1:11" ht="15" customHeight="1" x14ac:dyDescent="0.2">
      <c r="H118" s="220" t="s">
        <v>150</v>
      </c>
      <c r="I118" s="221">
        <f>'[3]Vý HČ'!S47+'[3]Vý DČ'!H42</f>
        <v>35127951.549999997</v>
      </c>
      <c r="J118" s="222" t="s">
        <v>151</v>
      </c>
      <c r="K118" s="223">
        <f>H100</f>
        <v>5406735</v>
      </c>
    </row>
    <row r="119" spans="1:11" ht="15" customHeight="1" x14ac:dyDescent="0.2">
      <c r="J119" s="222" t="s">
        <v>152</v>
      </c>
      <c r="K119" s="223">
        <f>H109</f>
        <v>464060.55</v>
      </c>
    </row>
    <row r="120" spans="1:11" x14ac:dyDescent="0.2">
      <c r="J120" s="222" t="s">
        <v>153</v>
      </c>
      <c r="K120" s="223">
        <f>H116</f>
        <v>0</v>
      </c>
    </row>
    <row r="121" spans="1:11" x14ac:dyDescent="0.2">
      <c r="H121" s="224" t="s">
        <v>154</v>
      </c>
      <c r="I121" s="225">
        <f>I118-K121</f>
        <v>-490880</v>
      </c>
      <c r="J121" s="222" t="s">
        <v>155</v>
      </c>
      <c r="K121" s="226">
        <f>SUM(K117:K120)</f>
        <v>35618831.549999997</v>
      </c>
    </row>
    <row r="122" spans="1:11" x14ac:dyDescent="0.2">
      <c r="H122" s="227"/>
      <c r="I122" s="227"/>
    </row>
    <row r="123" spans="1:11" x14ac:dyDescent="0.2">
      <c r="H123" s="48" t="s">
        <v>156</v>
      </c>
      <c r="I123" s="774" t="s">
        <v>321</v>
      </c>
      <c r="J123" s="774"/>
      <c r="K123" s="774"/>
    </row>
    <row r="124" spans="1:11" x14ac:dyDescent="0.2">
      <c r="C124" s="228"/>
      <c r="H124" s="775" t="s">
        <v>157</v>
      </c>
      <c r="I124" s="775"/>
      <c r="J124" s="775"/>
      <c r="K124" s="775"/>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17"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24</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293452.95</v>
      </c>
      <c r="D6" s="758"/>
      <c r="E6" s="758"/>
      <c r="F6" s="758"/>
      <c r="G6" s="758"/>
      <c r="H6" s="758"/>
      <c r="I6" s="758"/>
    </row>
    <row r="7" spans="1:9" s="18" customFormat="1" ht="43.15" customHeight="1" x14ac:dyDescent="0.2">
      <c r="A7" s="757" t="s">
        <v>5</v>
      </c>
      <c r="B7" s="757"/>
      <c r="C7" s="37">
        <v>287452.95</v>
      </c>
      <c r="D7" s="762" t="s">
        <v>322</v>
      </c>
      <c r="E7" s="762"/>
      <c r="F7" s="762"/>
      <c r="G7" s="762"/>
      <c r="H7" s="762"/>
      <c r="I7" s="762"/>
    </row>
    <row r="8" spans="1:9" s="17" customFormat="1" ht="27" customHeight="1" x14ac:dyDescent="0.2">
      <c r="A8" s="757" t="s">
        <v>6</v>
      </c>
      <c r="B8" s="757"/>
      <c r="C8" s="37">
        <v>6000</v>
      </c>
      <c r="D8" s="762" t="s">
        <v>323</v>
      </c>
      <c r="E8" s="762"/>
      <c r="F8" s="762"/>
      <c r="G8" s="762"/>
      <c r="H8" s="762"/>
      <c r="I8" s="762"/>
    </row>
    <row r="9" spans="1:9" s="17" customFormat="1" ht="15" customHeight="1" x14ac:dyDescent="0.2">
      <c r="A9" s="757" t="s">
        <v>2</v>
      </c>
      <c r="B9" s="757"/>
      <c r="C9" s="37">
        <v>0</v>
      </c>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0</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293452.95</v>
      </c>
      <c r="D16" s="25"/>
      <c r="E16" s="25"/>
      <c r="F16" s="25"/>
      <c r="G16" s="25"/>
      <c r="H16" s="25"/>
      <c r="I16" s="25"/>
    </row>
    <row r="17" spans="1:9" s="18" customFormat="1" x14ac:dyDescent="0.2">
      <c r="A17" s="757"/>
      <c r="B17" s="14" t="s">
        <v>4</v>
      </c>
      <c r="C17" s="13"/>
      <c r="D17" s="26"/>
      <c r="E17" s="26"/>
      <c r="F17" s="26"/>
      <c r="G17" s="26"/>
      <c r="H17" s="26"/>
      <c r="I17" s="26"/>
    </row>
    <row r="18" spans="1:9" s="18" customFormat="1" ht="15" customHeight="1" x14ac:dyDescent="0.2">
      <c r="A18" s="396" t="s">
        <v>257</v>
      </c>
      <c r="B18" s="38"/>
      <c r="C18" s="39">
        <f>SUM(C14:C17)</f>
        <v>293452.95</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213</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x14ac:dyDescent="0.2">
      <c r="A29" s="751" t="s">
        <v>324</v>
      </c>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4"/>
      <c r="B31" s="44"/>
      <c r="C31" s="44"/>
      <c r="D31" s="44"/>
      <c r="E31" s="44"/>
      <c r="F31" s="44"/>
      <c r="G31" s="44"/>
      <c r="H31" s="44"/>
      <c r="I31" s="44"/>
    </row>
    <row r="32" spans="1:9" s="18" customFormat="1" ht="12.75" customHeight="1" x14ac:dyDescent="0.25">
      <c r="A32" s="755" t="s">
        <v>198</v>
      </c>
      <c r="B32" s="755"/>
      <c r="C32" s="755"/>
      <c r="D32" s="755"/>
      <c r="E32" s="755"/>
      <c r="F32" s="755"/>
      <c r="G32" s="755"/>
      <c r="H32" s="755"/>
      <c r="I32" s="755"/>
    </row>
    <row r="33" spans="1:9" s="18" customFormat="1" x14ac:dyDescent="0.2">
      <c r="A33" s="36" t="s">
        <v>9</v>
      </c>
      <c r="B33" s="387"/>
      <c r="C33" s="387"/>
      <c r="D33" s="387"/>
      <c r="E33" s="387"/>
      <c r="F33" s="387"/>
      <c r="G33" s="387"/>
      <c r="H33" s="387"/>
      <c r="I33" s="387"/>
    </row>
    <row r="34" spans="1:9" s="18" customFormat="1" x14ac:dyDescent="0.2">
      <c r="A34" s="751"/>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44"/>
      <c r="B36" s="44"/>
      <c r="C36" s="44"/>
      <c r="D36" s="44"/>
      <c r="E36" s="44"/>
      <c r="F36" s="44"/>
      <c r="G36" s="44"/>
      <c r="H36" s="44"/>
      <c r="I36" s="44"/>
    </row>
    <row r="37" spans="1:9" x14ac:dyDescent="0.2">
      <c r="A37" s="40" t="s">
        <v>325</v>
      </c>
    </row>
    <row r="38" spans="1:9" x14ac:dyDescent="0.2">
      <c r="A38" s="40" t="s">
        <v>28</v>
      </c>
    </row>
    <row r="39" spans="1:9" x14ac:dyDescent="0.2">
      <c r="A39" s="40"/>
    </row>
    <row r="40" spans="1:9" x14ac:dyDescent="0.2">
      <c r="A40" s="40" t="s">
        <v>326</v>
      </c>
    </row>
  </sheetData>
  <mergeCells count="24">
    <mergeCell ref="A3:I3"/>
    <mergeCell ref="A5:B5"/>
    <mergeCell ref="D5:I5"/>
    <mergeCell ref="A6:B6"/>
    <mergeCell ref="D6:I6"/>
    <mergeCell ref="A13:B13"/>
    <mergeCell ref="A15:A17"/>
    <mergeCell ref="A21:I21"/>
    <mergeCell ref="A7:B7"/>
    <mergeCell ref="D7:I7"/>
    <mergeCell ref="A8:B8"/>
    <mergeCell ref="D8:I8"/>
    <mergeCell ref="A9:B9"/>
    <mergeCell ref="D9:I9"/>
    <mergeCell ref="A11:I11"/>
    <mergeCell ref="A23:I23"/>
    <mergeCell ref="A27:I27"/>
    <mergeCell ref="A32:I32"/>
    <mergeCell ref="A34:I34"/>
    <mergeCell ref="A35:I35"/>
    <mergeCell ref="A30:I30"/>
    <mergeCell ref="A25:I25"/>
    <mergeCell ref="A24:I24"/>
    <mergeCell ref="A29:I29"/>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5"/>
  <sheetViews>
    <sheetView topLeftCell="A55"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[4]Úvod.str!C3</f>
        <v>Mateřská škola Prostějov, Smetanova ul. 24, příspěvková organizace</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[4]Úvod.str!C4</f>
        <v>Smetanova 746/24, Prostějov, 798 11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[4]Úvod.str!C5</f>
        <v>702 87 431</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'[4]Ná HČ'!Q8+'[4]Ná HČ'!Q29+'[4]Ná HČ'!Q35+'[4]Ná DČ'!F9+'[4]Ná DČ'!F23+'[4]Ná DČ'!F29</f>
        <v>4899169</v>
      </c>
      <c r="F15" s="67">
        <f>'[4]Ná HČ'!R8+'[4]Ná HČ'!R29+'[4]Ná HČ'!R35+'[4]Ná DČ'!G9+'[4]Ná DČ'!G23+'[4]Ná DČ'!G29</f>
        <v>5607845</v>
      </c>
      <c r="G15" s="67">
        <f>'[4]Ná HČ'!S8+'[4]Ná HČ'!S29+'[4]Ná HČ'!S35+'[4]Ná DČ'!H9+'[4]Ná DČ'!H23+'[4]Ná DČ'!H29</f>
        <v>5595087.9299999988</v>
      </c>
      <c r="H15" s="68">
        <f>'[4]Ná HČ'!S8+'[4]Ná HČ'!S29+'[4]Ná HČ'!S35</f>
        <v>5590528.9299999988</v>
      </c>
      <c r="I15" s="68">
        <f>'[4]Ná DČ'!H9+'[4]Ná DČ'!H23+'[4]Ná DČ'!H29</f>
        <v>4559</v>
      </c>
      <c r="J15" s="69" t="str">
        <f>IF(H15+I15=G15,"OK","ne")</f>
        <v>OK</v>
      </c>
      <c r="K15" s="70"/>
    </row>
    <row r="16" spans="1:12" ht="15" x14ac:dyDescent="0.25">
      <c r="A16" s="58" t="s">
        <v>58</v>
      </c>
      <c r="B16" s="58"/>
      <c r="C16" s="58"/>
      <c r="D16" s="66" t="s">
        <v>59</v>
      </c>
      <c r="E16" s="67">
        <f>'[4]Ná HČ'!Q36+'[4]Ná HČ'!Q42+'[4]Ná HČ'!Q46+'[4]Ná HČ'!Q47+'[4]Ná DČ'!F30+'[4]Ná DČ'!F36+'[4]Ná DČ'!F40+'[4]Ná DČ'!F41</f>
        <v>731279</v>
      </c>
      <c r="F16" s="67">
        <f>'[4]Ná HČ'!R36+'[4]Ná HČ'!R42+'[4]Ná HČ'!R46+'[4]Ná HČ'!R47+'[4]Ná DČ'!G30+'[4]Ná DČ'!G36+'[4]Ná DČ'!G40+'[4]Ná DČ'!G41</f>
        <v>1249520</v>
      </c>
      <c r="G16" s="67">
        <f>'[4]Ná HČ'!S36+'[4]Ná HČ'!S42+'[4]Ná HČ'!S46+'[4]Ná HČ'!S47+'[4]Ná DČ'!H30+'[4]Ná DČ'!H36+'[4]Ná DČ'!H40+'[4]Ná DČ'!H41</f>
        <v>1233933.31</v>
      </c>
      <c r="H16" s="68">
        <f>'[4]Ná HČ'!S36+'[4]Ná HČ'!S42+'[4]Ná HČ'!S46+'[4]Ná HČ'!S47</f>
        <v>1233933.31</v>
      </c>
      <c r="I16" s="68">
        <f>'[4]Ná DČ'!H30+'[4]Ná DČ'!H36+'[4]Ná DČ'!H40+'[4]Ná DČ'!H41</f>
        <v>0</v>
      </c>
      <c r="J16" s="69" t="str">
        <f t="shared" ref="J16:J27" si="0">IF(H16+I16=G16,"OK","ne")</f>
        <v>OK</v>
      </c>
      <c r="K16" s="70"/>
    </row>
    <row r="17" spans="1:12" ht="15" x14ac:dyDescent="0.25">
      <c r="A17" s="58" t="s">
        <v>60</v>
      </c>
      <c r="B17" s="58"/>
      <c r="C17" s="58"/>
      <c r="D17" s="66" t="s">
        <v>61</v>
      </c>
      <c r="E17" s="67">
        <f>'[4]Ná HČ'!Q72+'[4]Ná HČ'!Q79+'[4]Ná HČ'!Q82+'[4]Ná HČ'!Q83+'[4]Ná HČ'!Q88+'[4]Ná DČ'!F65+'[4]Ná DČ'!F70+'[4]Ná DČ'!F73+'[4]Ná DČ'!F74+'[4]Ná DČ'!F79</f>
        <v>8833542</v>
      </c>
      <c r="F17" s="67">
        <f>'[4]Ná HČ'!R72+'[4]Ná HČ'!R79+'[4]Ná HČ'!R82+'[4]Ná HČ'!R83+'[4]Ná HČ'!R88+'[4]Ná DČ'!G65+'[4]Ná DČ'!G70+'[4]Ná DČ'!G73+'[4]Ná DČ'!G74+'[4]Ná DČ'!G79</f>
        <v>12004450.98</v>
      </c>
      <c r="G17" s="67">
        <f>'[4]Ná HČ'!S72+'[4]Ná HČ'!S79+'[4]Ná HČ'!S82+'[4]Ná HČ'!S83+'[4]Ná HČ'!S88+'[4]Ná DČ'!H65+'[4]Ná DČ'!H70+'[4]Ná DČ'!H73+'[4]Ná DČ'!H74+'[4]Ná DČ'!H79</f>
        <v>11989059.130000001</v>
      </c>
      <c r="H17" s="68">
        <f>'[4]Ná HČ'!S72+'[4]Ná HČ'!S79+'[4]Ná HČ'!S82+'[4]Ná HČ'!S83+'[4]Ná HČ'!S88</f>
        <v>11989059.130000001</v>
      </c>
      <c r="I17" s="68">
        <f>'[4]Ná DČ'!H65+'[4]Ná DČ'!H70+'[4]Ná DČ'!H73+'[4]Ná DČ'!H74+'[4]Ná DČ'!H79</f>
        <v>0</v>
      </c>
      <c r="J17" s="69" t="str">
        <f t="shared" si="0"/>
        <v>OK</v>
      </c>
      <c r="K17" s="70"/>
    </row>
    <row r="18" spans="1:12" ht="15" x14ac:dyDescent="0.25">
      <c r="A18" s="58" t="s">
        <v>62</v>
      </c>
      <c r="B18" s="58"/>
      <c r="C18" s="58"/>
      <c r="D18" s="71">
        <v>551</v>
      </c>
      <c r="E18" s="67">
        <f>'[4]Ná HČ'!Q105+'[4]Ná DČ'!F96</f>
        <v>781935</v>
      </c>
      <c r="F18" s="67">
        <f>'[4]Ná HČ'!R105+'[4]Ná DČ'!G96</f>
        <v>924317</v>
      </c>
      <c r="G18" s="67">
        <f>'[4]Ná HČ'!S105+'[4]Ná DČ'!H96</f>
        <v>924317</v>
      </c>
      <c r="H18" s="68">
        <f>'[4]Ná HČ'!S105</f>
        <v>918677</v>
      </c>
      <c r="I18" s="68">
        <f>'[4]Ná DČ'!H96</f>
        <v>5640</v>
      </c>
      <c r="J18" s="69" t="str">
        <f t="shared" si="0"/>
        <v>OK</v>
      </c>
      <c r="K18" s="70"/>
    </row>
    <row r="19" spans="1:12" ht="13.9" customHeight="1" x14ac:dyDescent="0.2">
      <c r="A19" s="72" t="s">
        <v>63</v>
      </c>
      <c r="B19" s="72"/>
      <c r="C19" s="58"/>
      <c r="D19" s="898" t="s">
        <v>64</v>
      </c>
      <c r="E19" s="899">
        <f>'[4]Ná HČ'!Q89+'[4]Ná HČ'!Q93+'[4]Ná HČ'!Q94+'[4]Ná HČ'!Q95+'[4]Ná HČ'!Q96+'[4]Ná HČ'!Q97+'[4]Ná HČ'!Q98+'[4]Ná HČ'!Q99+'[4]Ná HČ'!Q108+'[4]Ná HČ'!Q109+'[4]Ná HČ'!Q120+'[4]Ná HČ'!Q121+'[4]Ná HČ'!Q124+'[4]Ná HČ'!Q125+'[4]Ná HČ'!Q126+'[4]Ná DČ'!F80+'[4]Ná DČ'!F84+'[4]Ná DČ'!F85+'[4]Ná DČ'!F86+'[4]Ná DČ'!F87+'[4]Ná DČ'!F88+'[4]Ná DČ'!F89+'[4]Ná DČ'!F90+'[4]Ná DČ'!F99+'[4]Ná DČ'!F100+'[4]Ná DČ'!F111+'[4]Ná DČ'!F112+'[4]Ná DČ'!F115+'[4]Ná DČ'!F116+'[4]Ná DČ'!F117</f>
        <v>170738</v>
      </c>
      <c r="F19" s="899">
        <f>'[4]Ná HČ'!R89+'[4]Ná HČ'!R93+'[4]Ná HČ'!R94+'[4]Ná HČ'!R95+'[4]Ná HČ'!R96+'[4]Ná HČ'!R97+'[4]Ná HČ'!R98+'[4]Ná HČ'!R99+'[4]Ná HČ'!R108+'[4]Ná HČ'!R109+'[4]Ná HČ'!R120+'[4]Ná HČ'!R121+'[4]Ná HČ'!R124+'[4]Ná HČ'!R125+'[4]Ná HČ'!R126+'[4]Ná DČ'!G80+'[4]Ná DČ'!G84+'[4]Ná DČ'!G85+'[4]Ná DČ'!G86+'[4]Ná DČ'!G87+'[4]Ná DČ'!G88+'[4]Ná DČ'!G89+'[4]Ná DČ'!G90+'[4]Ná DČ'!G99+'[4]Ná DČ'!G100+'[4]Ná DČ'!G111+'[4]Ná DČ'!G112+'[4]Ná DČ'!G115+'[4]Ná DČ'!G116+'[4]Ná DČ'!G117</f>
        <v>373017</v>
      </c>
      <c r="G19" s="899">
        <f>'[4]Ná HČ'!S89+'[4]Ná HČ'!S93+'[4]Ná HČ'!S94+'[4]Ná HČ'!S95+'[4]Ná HČ'!S96+'[4]Ná HČ'!S97+'[4]Ná HČ'!S98+'[4]Ná HČ'!S99+'[4]Ná HČ'!S108+'[4]Ná HČ'!S109+'[4]Ná HČ'!S120+'[4]Ná HČ'!S121+'[4]Ná HČ'!S124+'[4]Ná HČ'!S125+'[4]Ná HČ'!S126+'[4]Ná DČ'!H80+'[4]Ná DČ'!H84+'[4]Ná DČ'!H85+'[4]Ná DČ'!H86+'[4]Ná DČ'!H87+'[4]Ná DČ'!H88+'[4]Ná DČ'!H89+'[4]Ná DČ'!H90+'[4]Ná DČ'!H99+'[4]Ná DČ'!H100+'[4]Ná DČ'!H111+'[4]Ná DČ'!H112+'[4]Ná DČ'!H115+'[4]Ná DČ'!H116+'[4]Ná DČ'!H117</f>
        <v>303003.74</v>
      </c>
      <c r="H19" s="907">
        <f>'[4]Ná HČ'!S89+'[4]Ná HČ'!S93+'[4]Ná HČ'!S94+'[4]Ná HČ'!S95+'[4]Ná HČ'!S96+'[4]Ná HČ'!S97+'[4]Ná HČ'!S98+'[4]Ná HČ'!S99+'[4]Ná HČ'!S108+'[4]Ná HČ'!S109+'[4]Ná HČ'!S120+'[4]Ná HČ'!S121+'[4]Ná HČ'!S124+'[4]Ná HČ'!S125+'[4]Ná HČ'!S126</f>
        <v>303003.74</v>
      </c>
      <c r="I19" s="907">
        <f>'[4]Ná DČ'!H80+'[4]Ná DČ'!H84+'[4]Ná DČ'!H85+'[4]Ná DČ'!H86+'[4]Ná DČ'!H87+'[4]Ná DČ'!H88+'[4]Ná DČ'!H89+'[4]Ná DČ'!H90+'[4]Ná DČ'!H99+'[4]Ná DČ'!H100+'[4]Ná DČ'!H111+'[4]Ná DČ'!H112+'[4]Ná DČ'!H115+'[4]Ná DČ'!H116+'[4]Ná DČ'!H117</f>
        <v>0</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15416663</v>
      </c>
      <c r="F21" s="67">
        <f>SUM(F15:F20)</f>
        <v>20159149.98</v>
      </c>
      <c r="G21" s="67">
        <f>SUM(G15:G20)</f>
        <v>20045401.109999996</v>
      </c>
      <c r="H21" s="67">
        <f>SUM(H15:H20)</f>
        <v>20035202.109999996</v>
      </c>
      <c r="I21" s="67">
        <f>SUM(I15:I20)</f>
        <v>10199</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'[4]Vý HČ'!Q9+'[4]Vý HČ'!Q10+'[4]Vý HČ'!Q21+'[4]Vý HČ'!Q26+'[4]Vý HČ'!Q27+'[4]Vý HČ'!Q28+'[4]Vý DČ'!F9+'[4]Vý DČ'!F10+'[4]Vý DČ'!F20+'[4]Vý DČ'!F25+'[4]Vý DČ'!F26+'[4]Vý DČ'!F27</f>
        <v>3847898</v>
      </c>
      <c r="F23" s="67">
        <f>'[4]Vý HČ'!R9+'[4]Vý HČ'!R10+'[4]Vý HČ'!R21+'[4]Vý HČ'!R26+'[4]Vý HČ'!R27+'[4]Vý HČ'!R28+'[4]Vý DČ'!G9+'[4]Vý DČ'!G10+'[4]Vý DČ'!G20+'[4]Vý DČ'!G25+'[4]Vý DČ'!G26+'[4]Vý DČ'!G27</f>
        <v>4803042.0599999996</v>
      </c>
      <c r="G23" s="67">
        <f>'[4]Vý HČ'!S9+'[4]Vý HČ'!S10+'[4]Vý HČ'!S21+'[4]Vý HČ'!S26+'[4]Vý HČ'!S27+'[4]Vý HČ'!S28+'[4]Vý DČ'!H9+'[4]Vý DČ'!H10+'[4]Vý DČ'!H20+'[4]Vý DČ'!H25+'[4]Vý DČ'!H26+'[4]Vý DČ'!H27</f>
        <v>4785733.4000000004</v>
      </c>
      <c r="H23" s="68">
        <f>'[4]Vý HČ'!S9+'[4]Vý HČ'!S10+'[4]Vý HČ'!S21+'[4]Vý HČ'!S26+'[4]Vý HČ'!S27+'[4]Vý HČ'!S28</f>
        <v>4727835.4000000004</v>
      </c>
      <c r="I23" s="68">
        <f>'[4]Vý DČ'!H9+'[4]Vý DČ'!H10+'[4]Vý DČ'!H20+'[4]Vý DČ'!H25+'[4]Vý DČ'!H26+'[4]Vý DČ'!H27</f>
        <v>57898</v>
      </c>
      <c r="J23" s="69" t="str">
        <f t="shared" si="0"/>
        <v>OK</v>
      </c>
      <c r="K23" s="75"/>
      <c r="L23" s="76"/>
    </row>
    <row r="24" spans="1:12" ht="15" x14ac:dyDescent="0.25">
      <c r="A24" s="58" t="s">
        <v>69</v>
      </c>
      <c r="B24" s="58"/>
      <c r="C24" s="58"/>
      <c r="D24" s="71" t="s">
        <v>70</v>
      </c>
      <c r="E24" s="67">
        <f>'[4]Vý HČ'!Q47+'[4]Vý DČ'!F42</f>
        <v>11616023</v>
      </c>
      <c r="F24" s="67">
        <f>'[4]Vý HČ'!R47+'[4]Vý DČ'!G42</f>
        <v>15075365.92</v>
      </c>
      <c r="G24" s="67">
        <f>'[4]Vý HČ'!S47+'[4]Vý DČ'!H42</f>
        <v>15075365.92</v>
      </c>
      <c r="H24" s="68">
        <f>'[4]Vý HČ'!S47</f>
        <v>15075365.92</v>
      </c>
      <c r="I24" s="68">
        <f>'[4]Vý DČ'!H42</f>
        <v>0</v>
      </c>
      <c r="J24" s="69" t="str">
        <f t="shared" si="0"/>
        <v>OK</v>
      </c>
      <c r="K24" s="77"/>
      <c r="L24" s="53"/>
    </row>
    <row r="25" spans="1:12" ht="15" x14ac:dyDescent="0.25">
      <c r="A25" s="58"/>
      <c r="B25" s="58"/>
      <c r="C25" s="58"/>
      <c r="D25" s="71" t="s">
        <v>71</v>
      </c>
      <c r="E25" s="67">
        <f>'[4]Vý HČ'!Q53+'[4]Vý DČ'!F48</f>
        <v>0</v>
      </c>
      <c r="F25" s="67">
        <f>'[4]Vý HČ'!R53+'[4]Vý DČ'!G48</f>
        <v>0</v>
      </c>
      <c r="G25" s="67">
        <f>'[4]Vý HČ'!S53+'[4]Vý DČ'!H48</f>
        <v>0</v>
      </c>
      <c r="H25" s="68">
        <f>'[4]Vý HČ'!S53</f>
        <v>0</v>
      </c>
      <c r="I25" s="68">
        <f>'[4]Vý DČ'!H48</f>
        <v>0</v>
      </c>
      <c r="J25" s="69" t="str">
        <f t="shared" si="0"/>
        <v>OK</v>
      </c>
      <c r="K25" s="77"/>
      <c r="L25" s="53"/>
    </row>
    <row r="26" spans="1:12" ht="15" x14ac:dyDescent="0.25">
      <c r="A26" s="58" t="s">
        <v>72</v>
      </c>
      <c r="B26" s="58"/>
      <c r="C26" s="58"/>
      <c r="D26" s="66" t="s">
        <v>73</v>
      </c>
      <c r="E26" s="67">
        <f>'[4]Vý HČ'!Q29+'[4]Vý HČ'!Q30+'[4]Vý HČ'!Q31+'[4]Vý HČ'!Q32+'[4]Vý HČ'!Q33+'[4]Vý HČ'!Q39+'[4]Vý HČ'!Q46+'[4]Vý DČ'!F28+'[4]Vý DČ'!F29+'[4]Vý DČ'!F30+'[4]Vý DČ'!F31+'[4]Vý DČ'!F32+'[4]Vý DČ'!F38+'[4]Vý DČ'!F41</f>
        <v>0</v>
      </c>
      <c r="F26" s="67">
        <f>'[4]Vý HČ'!R29+'[4]Vý HČ'!R30+'[4]Vý HČ'!R31+'[4]Vý HČ'!R32+'[4]Vý HČ'!R33+'[4]Vý HČ'!R39+'[4]Vý HČ'!R46+'[4]Vý DČ'!G28+'[4]Vý DČ'!G29+'[4]Vý DČ'!G30+'[4]Vý DČ'!G31+'[4]Vý DČ'!G32+'[4]Vý DČ'!G38+'[4]Vý DČ'!G41</f>
        <v>335000</v>
      </c>
      <c r="G26" s="67">
        <f>'[4]Vý HČ'!S29+'[4]Vý HČ'!S30+'[4]Vý HČ'!S31+'[4]Vý HČ'!S32+'[4]Vý HČ'!S33+'[4]Vý HČ'!S39+'[4]Vý HČ'!S46+'[4]Vý DČ'!H28+'[4]Vý DČ'!H29+'[4]Vý DČ'!H30+'[4]Vý DČ'!H31+'[4]Vý DČ'!H32+'[4]Vý DČ'!H38+'[4]Vý DČ'!H41</f>
        <v>326203</v>
      </c>
      <c r="H26" s="68">
        <f>'[4]Vý HČ'!S29+'[4]Vý HČ'!S30+'[4]Vý HČ'!S31+'[4]Vý HČ'!S32+'[4]Vý HČ'!S33+'[4]Vý HČ'!S39+'[4]Vý HČ'!S46</f>
        <v>320644</v>
      </c>
      <c r="I26" s="68">
        <f>'[4]Vý DČ'!H28+'[4]Vý DČ'!H29+'[4]Vý DČ'!H30+'[4]Vý DČ'!H31+'[4]Vý DČ'!H32+'[4]Vý DČ'!H38+'[4]Vý DČ'!H41</f>
        <v>5559</v>
      </c>
      <c r="J26" s="69" t="str">
        <f t="shared" si="0"/>
        <v>OK</v>
      </c>
      <c r="K26" s="75"/>
      <c r="L26" s="53"/>
    </row>
    <row r="27" spans="1:12" ht="14.25" customHeight="1" x14ac:dyDescent="0.25">
      <c r="A27" s="62" t="s">
        <v>65</v>
      </c>
      <c r="B27" s="61"/>
      <c r="C27" s="61"/>
      <c r="D27" s="61"/>
      <c r="E27" s="67">
        <f>E23+E24+E26</f>
        <v>15463921</v>
      </c>
      <c r="F27" s="67">
        <f>F23+F24+F26</f>
        <v>20213407.98</v>
      </c>
      <c r="G27" s="67">
        <f>G23+G24+G26</f>
        <v>20187302.32</v>
      </c>
      <c r="H27" s="67">
        <f>H23+H24+H26</f>
        <v>20123845.32</v>
      </c>
      <c r="I27" s="67">
        <f>I23+I24+I26</f>
        <v>63457</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141901.21000000462</v>
      </c>
      <c r="H30" s="67">
        <f>H27-H21</f>
        <v>88643.210000004619</v>
      </c>
      <c r="I30" s="80">
        <f>I27-I21</f>
        <v>53258</v>
      </c>
      <c r="J30" s="81"/>
      <c r="K30" s="61"/>
      <c r="L30" s="61"/>
    </row>
    <row r="31" spans="1:12" ht="15" x14ac:dyDescent="0.25">
      <c r="A31" s="61"/>
      <c r="B31" s="61"/>
      <c r="C31" s="66" t="s">
        <v>77</v>
      </c>
      <c r="D31" s="61"/>
      <c r="E31" s="61"/>
      <c r="F31" s="61"/>
      <c r="G31" s="67">
        <f>'[4]Ná HČ'!S127+'[4]Ná DČ'!H118</f>
        <v>0</v>
      </c>
      <c r="H31" s="68">
        <f>'[4]Ná HČ'!S127</f>
        <v>0</v>
      </c>
      <c r="I31" s="68">
        <f>'[4]Ná DČ'!H118</f>
        <v>0</v>
      </c>
      <c r="J31" s="61"/>
      <c r="K31" s="61"/>
      <c r="L31" s="61"/>
    </row>
    <row r="32" spans="1:12" ht="15" x14ac:dyDescent="0.25">
      <c r="A32" s="61"/>
      <c r="B32" s="61"/>
      <c r="C32" s="66" t="s">
        <v>78</v>
      </c>
      <c r="D32" s="61"/>
      <c r="E32" s="61"/>
      <c r="F32" s="61"/>
      <c r="G32" s="67">
        <f>'[4]Ná HČ'!S128+'[4]Ná DČ'!H119</f>
        <v>0</v>
      </c>
      <c r="H32" s="68">
        <f>'[4]Ná HČ'!S128</f>
        <v>0</v>
      </c>
      <c r="I32" s="68">
        <f>'[4]Ná DČ'!H119</f>
        <v>0</v>
      </c>
      <c r="J32" s="61"/>
      <c r="K32" s="61"/>
      <c r="L32" s="61"/>
    </row>
    <row r="33" spans="1:12" ht="15" x14ac:dyDescent="0.25">
      <c r="A33" s="61"/>
      <c r="B33" s="61"/>
      <c r="C33" s="66" t="s">
        <v>79</v>
      </c>
      <c r="D33" s="61"/>
      <c r="E33" s="61"/>
      <c r="F33" s="61"/>
      <c r="G33" s="82"/>
      <c r="H33" s="83"/>
      <c r="I33" s="83"/>
      <c r="J33" s="84">
        <f>[4]VH!D12</f>
        <v>0</v>
      </c>
      <c r="K33" s="61"/>
      <c r="L33" s="61"/>
    </row>
    <row r="34" spans="1:12" ht="15.75" x14ac:dyDescent="0.25">
      <c r="A34" s="61"/>
      <c r="B34" s="61"/>
      <c r="C34" s="66" t="s">
        <v>80</v>
      </c>
      <c r="D34" s="61"/>
      <c r="E34" s="61"/>
      <c r="F34" s="61"/>
      <c r="G34" s="68">
        <f>G30-G31-G32-G33</f>
        <v>141901.21000000462</v>
      </c>
      <c r="H34" s="68">
        <f>H30-H31-H32-H33</f>
        <v>88643.210000004619</v>
      </c>
      <c r="I34" s="68">
        <f>I30-I31-I32-I33</f>
        <v>53258</v>
      </c>
      <c r="J34" s="599">
        <f>[4]VH!D13</f>
        <v>141901.21000000462</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141901.21</v>
      </c>
      <c r="H37" s="58"/>
      <c r="I37" s="70"/>
      <c r="J37" s="90">
        <f>[4]VH!D36</f>
        <v>126972.42</v>
      </c>
      <c r="K37" s="91"/>
    </row>
    <row r="38" spans="1:12" ht="15.75" x14ac:dyDescent="0.25">
      <c r="A38" s="61"/>
      <c r="B38" s="61"/>
      <c r="C38" s="58"/>
      <c r="D38" s="58"/>
      <c r="E38" s="89"/>
      <c r="F38" s="77" t="s">
        <v>86</v>
      </c>
      <c r="G38" s="83"/>
      <c r="H38" s="58"/>
      <c r="I38" s="70"/>
      <c r="J38" s="90">
        <f>[4]VH!D39</f>
        <v>0</v>
      </c>
      <c r="K38" s="91"/>
    </row>
    <row r="39" spans="1:12" ht="15.75" x14ac:dyDescent="0.25">
      <c r="A39" s="61"/>
      <c r="B39" s="61"/>
      <c r="C39" s="58"/>
      <c r="D39" s="58"/>
      <c r="E39" s="89"/>
      <c r="F39" s="77" t="s">
        <v>15</v>
      </c>
      <c r="G39" s="92">
        <v>14928.79</v>
      </c>
      <c r="H39" s="58"/>
      <c r="I39" s="70"/>
      <c r="J39" s="90">
        <f>[4]VH!D43</f>
        <v>14928.79</v>
      </c>
      <c r="K39" s="91"/>
    </row>
    <row r="40" spans="1:12" ht="15.75" x14ac:dyDescent="0.25">
      <c r="A40" s="61"/>
      <c r="B40" s="61"/>
      <c r="C40" s="58" t="s">
        <v>87</v>
      </c>
      <c r="D40" s="58"/>
      <c r="E40" s="89" t="s">
        <v>88</v>
      </c>
      <c r="F40" s="58"/>
      <c r="G40" s="93">
        <f>IF(G34&lt;=0,[4]VH!D18,0)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[4]VH!B39</f>
        <v>93218.95</v>
      </c>
      <c r="F48" s="116">
        <f>[4]FO!C8</f>
        <v>24119</v>
      </c>
      <c r="G48" s="117">
        <f>[4]FO!C21-[4]FO!C8</f>
        <v>0</v>
      </c>
      <c r="H48" s="118">
        <f>[4]FO!H22</f>
        <v>5000</v>
      </c>
      <c r="I48" s="118">
        <f>E48+F48+G48-H48</f>
        <v>112337.95</v>
      </c>
      <c r="J48" s="119">
        <f>[4]FO!I23</f>
        <v>112337.95</v>
      </c>
      <c r="K48" s="120"/>
    </row>
    <row r="49" spans="1:12" x14ac:dyDescent="0.2">
      <c r="A49" s="121"/>
      <c r="B49" s="122"/>
      <c r="C49" s="122" t="s">
        <v>101</v>
      </c>
      <c r="D49" s="122"/>
      <c r="E49" s="123">
        <f>[4]VH!B40</f>
        <v>62625.88</v>
      </c>
      <c r="F49" s="124"/>
      <c r="G49" s="125">
        <f>[4]FKSP!D19</f>
        <v>88234.55</v>
      </c>
      <c r="H49" s="126">
        <f>[4]FKSP!D36</f>
        <v>50120</v>
      </c>
      <c r="I49" s="127">
        <f>E49+F49+G49-H49</f>
        <v>100740.43</v>
      </c>
      <c r="J49" s="128">
        <f>[4]FKSP!E38</f>
        <v>67307.97</v>
      </c>
      <c r="K49" s="129" t="s">
        <v>327</v>
      </c>
    </row>
    <row r="50" spans="1:12" x14ac:dyDescent="0.2">
      <c r="A50" s="121"/>
      <c r="B50" s="122"/>
      <c r="C50" s="122" t="s">
        <v>102</v>
      </c>
      <c r="D50" s="122"/>
      <c r="E50" s="123">
        <f>[4]VH!B36</f>
        <v>176973.08</v>
      </c>
      <c r="F50" s="124">
        <f>'[4]RF 2.4.'!C9</f>
        <v>190000.96</v>
      </c>
      <c r="G50" s="125">
        <f>'[4]RF 2.4.'!C22-'[4]RF 2.4.'!C9</f>
        <v>0</v>
      </c>
      <c r="H50" s="128">
        <f>'[4]RF 2.4.'!H23</f>
        <v>299867.07</v>
      </c>
      <c r="I50" s="127">
        <f>E50+F50+G50-H50</f>
        <v>67106.969999999972</v>
      </c>
      <c r="J50" s="128">
        <f>'[4]RF 2.4.'!I24</f>
        <v>67106.969999999972</v>
      </c>
      <c r="K50" s="129"/>
    </row>
    <row r="51" spans="1:12" x14ac:dyDescent="0.2">
      <c r="A51" s="130"/>
      <c r="B51" s="131"/>
      <c r="C51" s="131" t="s">
        <v>103</v>
      </c>
      <c r="D51" s="131"/>
      <c r="E51" s="132">
        <f>[4]VH!B37</f>
        <v>420728.12</v>
      </c>
      <c r="F51" s="133"/>
      <c r="G51" s="134">
        <f>'[4]RF 2.5.'!C21</f>
        <v>17254</v>
      </c>
      <c r="H51" s="135">
        <f>'[4]RF 2.5.'!H22</f>
        <v>287235.92</v>
      </c>
      <c r="I51" s="127">
        <f>E51+F51+G51-H51</f>
        <v>150746.20000000001</v>
      </c>
      <c r="J51" s="135">
        <f>'[4]RF 2.5.'!I23</f>
        <v>150746.20000000001</v>
      </c>
      <c r="K51" s="136"/>
    </row>
    <row r="52" spans="1:12" ht="13.5" thickBot="1" x14ac:dyDescent="0.25">
      <c r="A52" s="137"/>
      <c r="B52" s="138"/>
      <c r="C52" s="138" t="s">
        <v>104</v>
      </c>
      <c r="D52" s="138"/>
      <c r="E52" s="139">
        <f>[4]VH!B38</f>
        <v>346073.63</v>
      </c>
      <c r="F52" s="140"/>
      <c r="G52" s="141">
        <f>[4]IF!C19</f>
        <v>1477358.79</v>
      </c>
      <c r="H52" s="142">
        <f>[4]IF!H20</f>
        <v>1138538.79</v>
      </c>
      <c r="I52" s="143">
        <f>E52+F52+G52-H52</f>
        <v>684893.62999999989</v>
      </c>
      <c r="J52" s="142">
        <f>[4]IF!I21</f>
        <v>684893.62999999989</v>
      </c>
      <c r="K52" s="144"/>
    </row>
    <row r="53" spans="1:12" ht="15.75" thickBot="1" x14ac:dyDescent="0.3">
      <c r="A53" s="145" t="s">
        <v>52</v>
      </c>
      <c r="B53" s="146"/>
      <c r="C53" s="146"/>
      <c r="D53" s="146"/>
      <c r="E53" s="147">
        <f t="shared" ref="E53:J53" si="1">SUM(E48:E52)</f>
        <v>1099619.6600000001</v>
      </c>
      <c r="F53" s="148">
        <f t="shared" si="1"/>
        <v>214119.96</v>
      </c>
      <c r="G53" s="149">
        <f t="shared" si="1"/>
        <v>1582847.34</v>
      </c>
      <c r="H53" s="148">
        <f t="shared" si="1"/>
        <v>1780761.78</v>
      </c>
      <c r="I53" s="148">
        <f t="shared" si="1"/>
        <v>1115825.18</v>
      </c>
      <c r="J53" s="149">
        <f t="shared" si="1"/>
        <v>1082392.7199999997</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112</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'[4]Ná HČ'!F72+'[4]Ná HČ'!F79+'[4]Ná HČ'!F82+'[4]Ná HČ'!F83+'[4]Ná HČ'!F88</f>
        <v>426800</v>
      </c>
      <c r="F58" s="159">
        <f>'[4]Ná HČ'!F105</f>
        <v>776295</v>
      </c>
      <c r="G58" s="160">
        <f>'[4]Ná HČ'!F29</f>
        <v>933169</v>
      </c>
      <c r="H58" s="161">
        <v>455796</v>
      </c>
      <c r="I58" s="162"/>
      <c r="J58" s="896" t="s">
        <v>117</v>
      </c>
      <c r="K58" s="897"/>
    </row>
    <row r="59" spans="1:12" ht="15" x14ac:dyDescent="0.25">
      <c r="A59" s="163" t="s">
        <v>118</v>
      </c>
      <c r="B59" s="164"/>
      <c r="C59" s="164"/>
      <c r="D59" s="165" t="s">
        <v>328</v>
      </c>
      <c r="E59" s="166"/>
      <c r="F59" s="167">
        <v>142382</v>
      </c>
      <c r="G59" s="166"/>
      <c r="H59" s="168">
        <v>129701</v>
      </c>
      <c r="I59" s="169"/>
      <c r="J59" s="889"/>
      <c r="K59" s="890"/>
    </row>
    <row r="60" spans="1:12" ht="15" x14ac:dyDescent="0.25">
      <c r="A60" s="163" t="s">
        <v>118</v>
      </c>
      <c r="B60" s="164"/>
      <c r="C60" s="164"/>
      <c r="D60" s="170" t="s">
        <v>233</v>
      </c>
      <c r="E60" s="166"/>
      <c r="F60" s="167"/>
      <c r="G60" s="166"/>
      <c r="H60" s="168"/>
      <c r="I60" s="162">
        <v>1727.07</v>
      </c>
      <c r="J60" s="889"/>
      <c r="K60" s="890"/>
    </row>
    <row r="61" spans="1:12" ht="15" x14ac:dyDescent="0.25">
      <c r="A61" s="163" t="s">
        <v>118</v>
      </c>
      <c r="B61" s="164"/>
      <c r="C61" s="164"/>
      <c r="D61" s="170" t="s">
        <v>309</v>
      </c>
      <c r="E61" s="166"/>
      <c r="F61" s="167"/>
      <c r="G61" s="166">
        <v>85000</v>
      </c>
      <c r="H61" s="168"/>
      <c r="I61" s="169"/>
      <c r="J61" s="889" t="s">
        <v>329</v>
      </c>
      <c r="K61" s="890"/>
    </row>
    <row r="62" spans="1:12" ht="15" x14ac:dyDescent="0.25">
      <c r="A62" s="163" t="s">
        <v>118</v>
      </c>
      <c r="B62" s="164"/>
      <c r="C62" s="164"/>
      <c r="D62" s="170"/>
      <c r="E62" s="166"/>
      <c r="F62" s="167"/>
      <c r="G62" s="166"/>
      <c r="H62" s="168"/>
      <c r="I62" s="169"/>
      <c r="J62" s="889"/>
      <c r="K62" s="890"/>
    </row>
    <row r="63" spans="1:12" ht="15" x14ac:dyDescent="0.25">
      <c r="A63" s="163" t="s">
        <v>118</v>
      </c>
      <c r="B63" s="164"/>
      <c r="C63" s="164"/>
      <c r="D63" s="170"/>
      <c r="E63" s="166"/>
      <c r="F63" s="167"/>
      <c r="G63" s="166"/>
      <c r="H63" s="168"/>
      <c r="I63" s="169"/>
      <c r="J63" s="889"/>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426800</v>
      </c>
      <c r="F69" s="174">
        <f>SUM(F58:F68)</f>
        <v>918677</v>
      </c>
      <c r="G69" s="175">
        <f>SUM(G58:G68)</f>
        <v>1018169</v>
      </c>
      <c r="H69" s="176">
        <f>SUM(H58:H68)</f>
        <v>585497</v>
      </c>
      <c r="I69" s="177">
        <f>SUM(I58:I68)</f>
        <v>1727.07</v>
      </c>
      <c r="J69" s="891"/>
      <c r="K69" s="892"/>
    </row>
    <row r="70" spans="1:12" ht="15.75" thickTop="1" x14ac:dyDescent="0.25">
      <c r="A70" s="178" t="s">
        <v>120</v>
      </c>
      <c r="B70" s="179"/>
      <c r="C70" s="179"/>
      <c r="D70" s="179"/>
      <c r="E70" s="180">
        <f>'[4]Ná HČ'!H72+'[4]Ná HČ'!H79+'[4]Ná HČ'!H82+'[4]Ná HČ'!H83+'[4]Ná HČ'!H88</f>
        <v>411871.20999999996</v>
      </c>
      <c r="F70" s="181">
        <f>'[4]Ná HČ'!H105</f>
        <v>918677</v>
      </c>
      <c r="G70" s="182">
        <f>'[4]Ná HČ'!H29</f>
        <v>1012575.3400000001</v>
      </c>
      <c r="H70" s="180">
        <f>[4]IF!H7</f>
        <v>585497</v>
      </c>
      <c r="I70" s="182">
        <f>[4]IF!I11</f>
        <v>1727.07</v>
      </c>
      <c r="J70" s="893"/>
      <c r="K70" s="861"/>
    </row>
    <row r="71" spans="1:12" ht="18.75" customHeight="1" thickBot="1" x14ac:dyDescent="0.3">
      <c r="A71" s="184" t="s">
        <v>121</v>
      </c>
      <c r="B71" s="146"/>
      <c r="C71" s="146"/>
      <c r="D71" s="146"/>
      <c r="E71" s="185">
        <f>E70-E69</f>
        <v>-14928.790000000037</v>
      </c>
      <c r="F71" s="186">
        <f>F70-F69</f>
        <v>0</v>
      </c>
      <c r="G71" s="187">
        <f>G70-G69</f>
        <v>-5593.6599999999162</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330</v>
      </c>
      <c r="B77" s="871"/>
      <c r="C77" s="871"/>
      <c r="D77" s="872"/>
      <c r="E77" s="192">
        <v>33353</v>
      </c>
      <c r="F77" s="836">
        <v>11466402</v>
      </c>
      <c r="G77" s="837"/>
      <c r="H77" s="836">
        <v>11466402</v>
      </c>
      <c r="I77" s="837"/>
      <c r="J77" s="873">
        <f>F77-H77</f>
        <v>0</v>
      </c>
      <c r="K77" s="874"/>
      <c r="L77" s="58"/>
    </row>
    <row r="78" spans="1:12" x14ac:dyDescent="0.2">
      <c r="A78" s="879"/>
      <c r="B78" s="880"/>
      <c r="C78" s="880"/>
      <c r="D78" s="881"/>
      <c r="E78" s="193"/>
      <c r="F78" s="847"/>
      <c r="G78" s="848"/>
      <c r="H78" s="847"/>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11466402</v>
      </c>
      <c r="G81" s="777"/>
      <c r="H81" s="776">
        <f>SUM(H77:H80)</f>
        <v>11466402</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3338982</v>
      </c>
      <c r="G85" s="864"/>
      <c r="H85" s="836">
        <v>3338982</v>
      </c>
      <c r="I85" s="837"/>
      <c r="J85" s="865">
        <f>F85-H85</f>
        <v>0</v>
      </c>
      <c r="K85" s="866"/>
      <c r="L85" s="62"/>
    </row>
    <row r="86" spans="1:12" x14ac:dyDescent="0.2">
      <c r="A86" s="859" t="s">
        <v>134</v>
      </c>
      <c r="B86" s="860"/>
      <c r="C86" s="860"/>
      <c r="D86" s="861"/>
      <c r="E86" s="202" t="s">
        <v>135</v>
      </c>
      <c r="F86" s="855">
        <v>0</v>
      </c>
      <c r="G86" s="856"/>
      <c r="H86" s="809">
        <v>0</v>
      </c>
      <c r="I86" s="810"/>
      <c r="J86" s="857">
        <f t="shared" ref="J86:J99" si="2">F86-H86</f>
        <v>0</v>
      </c>
      <c r="K86" s="858"/>
      <c r="L86" s="62"/>
    </row>
    <row r="87" spans="1:12" x14ac:dyDescent="0.2">
      <c r="A87" s="852" t="s">
        <v>136</v>
      </c>
      <c r="B87" s="853"/>
      <c r="C87" s="853"/>
      <c r="D87" s="854"/>
      <c r="E87" s="202" t="s">
        <v>137</v>
      </c>
      <c r="F87" s="855">
        <v>0</v>
      </c>
      <c r="G87" s="856"/>
      <c r="H87" s="847">
        <v>0</v>
      </c>
      <c r="I87" s="848"/>
      <c r="J87" s="857">
        <f t="shared" si="2"/>
        <v>0</v>
      </c>
      <c r="K87" s="858"/>
      <c r="L87" s="62"/>
    </row>
    <row r="88" spans="1:12" x14ac:dyDescent="0.2">
      <c r="A88" s="852" t="s">
        <v>331</v>
      </c>
      <c r="B88" s="853"/>
      <c r="C88" s="853"/>
      <c r="D88" s="854"/>
      <c r="E88" s="202" t="s">
        <v>332</v>
      </c>
      <c r="F88" s="855">
        <v>254864.72</v>
      </c>
      <c r="G88" s="856"/>
      <c r="H88" s="809">
        <v>254864.72</v>
      </c>
      <c r="I88" s="810"/>
      <c r="J88" s="857">
        <f>F88-H88</f>
        <v>0</v>
      </c>
      <c r="K88" s="858"/>
      <c r="L88" s="62"/>
    </row>
    <row r="89" spans="1:12" x14ac:dyDescent="0.2">
      <c r="A89" s="852"/>
      <c r="B89" s="853"/>
      <c r="C89" s="853"/>
      <c r="D89" s="854"/>
      <c r="E89" s="202"/>
      <c r="F89" s="855"/>
      <c r="G89" s="856"/>
      <c r="H89" s="809"/>
      <c r="I89" s="810"/>
      <c r="J89" s="857">
        <f>F89-H89</f>
        <v>0</v>
      </c>
      <c r="K89" s="858"/>
      <c r="L89" s="62"/>
    </row>
    <row r="90" spans="1:12" x14ac:dyDescent="0.2">
      <c r="A90" s="852"/>
      <c r="B90" s="853"/>
      <c r="C90" s="853"/>
      <c r="D90" s="854"/>
      <c r="E90" s="202"/>
      <c r="F90" s="855"/>
      <c r="G90" s="856"/>
      <c r="H90" s="809"/>
      <c r="I90" s="810"/>
      <c r="J90" s="857">
        <f>F90-H90</f>
        <v>0</v>
      </c>
      <c r="K90" s="858"/>
      <c r="L90" s="62"/>
    </row>
    <row r="91" spans="1:12" x14ac:dyDescent="0.2">
      <c r="A91" s="852"/>
      <c r="B91" s="853"/>
      <c r="C91" s="853"/>
      <c r="D91" s="854"/>
      <c r="E91" s="202"/>
      <c r="F91" s="855"/>
      <c r="G91" s="856"/>
      <c r="H91" s="809"/>
      <c r="I91" s="810"/>
      <c r="J91" s="857">
        <f>F91-H91</f>
        <v>0</v>
      </c>
      <c r="K91" s="858"/>
      <c r="L91" s="62"/>
    </row>
    <row r="92" spans="1:12" x14ac:dyDescent="0.2">
      <c r="A92" s="852"/>
      <c r="B92" s="853"/>
      <c r="C92" s="853"/>
      <c r="D92" s="854"/>
      <c r="E92" s="202"/>
      <c r="F92" s="855"/>
      <c r="G92" s="856"/>
      <c r="H92" s="809"/>
      <c r="I92" s="810"/>
      <c r="J92" s="857">
        <f>F92-H92</f>
        <v>0</v>
      </c>
      <c r="K92" s="858"/>
      <c r="L92" s="62"/>
    </row>
    <row r="93" spans="1:12" x14ac:dyDescent="0.2">
      <c r="A93" s="852"/>
      <c r="B93" s="853"/>
      <c r="C93" s="853"/>
      <c r="D93" s="854"/>
      <c r="E93" s="202"/>
      <c r="F93" s="855"/>
      <c r="G93" s="856"/>
      <c r="H93" s="809"/>
      <c r="I93" s="810"/>
      <c r="J93" s="857">
        <f t="shared" si="2"/>
        <v>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3593846.72</v>
      </c>
      <c r="G100" s="777"/>
      <c r="H100" s="776">
        <f>SUM(H85:I99)</f>
        <v>3593846.72</v>
      </c>
      <c r="I100" s="777"/>
      <c r="J100" s="776">
        <f>SUM(J85:K99)</f>
        <v>0</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t="s">
        <v>333</v>
      </c>
      <c r="B104" s="845"/>
      <c r="C104" s="845"/>
      <c r="D104" s="846"/>
      <c r="E104" s="211" t="s">
        <v>142</v>
      </c>
      <c r="F104" s="847">
        <v>269981.92</v>
      </c>
      <c r="G104" s="848"/>
      <c r="H104" s="847">
        <v>269981.92</v>
      </c>
      <c r="I104" s="848"/>
      <c r="J104" s="849">
        <f>F104-H104</f>
        <v>0</v>
      </c>
      <c r="K104" s="850"/>
    </row>
    <row r="105" spans="1:12" x14ac:dyDescent="0.2">
      <c r="A105" s="844"/>
      <c r="B105" s="845"/>
      <c r="C105" s="845"/>
      <c r="D105" s="846"/>
      <c r="E105" s="211"/>
      <c r="F105" s="847"/>
      <c r="G105" s="848"/>
      <c r="H105" s="847"/>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269981.92</v>
      </c>
      <c r="G109" s="777"/>
      <c r="H109" s="776">
        <f>SUM(H104:I108)</f>
        <v>269981.92</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x14ac:dyDescent="0.2">
      <c r="A113" s="833"/>
      <c r="B113" s="834"/>
      <c r="C113" s="834"/>
      <c r="D113" s="835"/>
      <c r="E113" s="214"/>
      <c r="F113" s="836"/>
      <c r="G113" s="837"/>
      <c r="H113" s="836"/>
      <c r="I113" s="837"/>
      <c r="J113" s="838">
        <f>F113-H113</f>
        <v>0</v>
      </c>
      <c r="K113" s="839"/>
    </row>
    <row r="114" spans="1:11" x14ac:dyDescent="0.2">
      <c r="A114" s="806"/>
      <c r="B114" s="807"/>
      <c r="C114" s="807"/>
      <c r="D114" s="808"/>
      <c r="E114" s="215"/>
      <c r="F114" s="809"/>
      <c r="G114" s="810"/>
      <c r="H114" s="809"/>
      <c r="I114" s="810"/>
      <c r="J114" s="811"/>
      <c r="K114" s="812"/>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0</v>
      </c>
      <c r="G116" s="772"/>
      <c r="H116" s="771">
        <f>SUM(H113:I115)</f>
        <v>0</v>
      </c>
      <c r="I116" s="772"/>
      <c r="J116" s="771">
        <f>SUM(J113:K115)</f>
        <v>0</v>
      </c>
      <c r="K116" s="773"/>
    </row>
    <row r="117" spans="1:11" x14ac:dyDescent="0.2">
      <c r="H117" s="52" t="s">
        <v>148</v>
      </c>
      <c r="I117" s="58"/>
      <c r="J117" s="218" t="s">
        <v>149</v>
      </c>
      <c r="K117" s="219">
        <f>(H81)</f>
        <v>11466402</v>
      </c>
    </row>
    <row r="118" spans="1:11" ht="15" customHeight="1" x14ac:dyDescent="0.2">
      <c r="H118" s="220" t="s">
        <v>150</v>
      </c>
      <c r="I118" s="221">
        <f>'[4]Vý HČ'!S47+'[4]Vý DČ'!H42</f>
        <v>15075365.92</v>
      </c>
      <c r="J118" s="222" t="s">
        <v>151</v>
      </c>
      <c r="K118" s="223">
        <f>H100</f>
        <v>3593846.72</v>
      </c>
    </row>
    <row r="119" spans="1:11" ht="15" customHeight="1" x14ac:dyDescent="0.2">
      <c r="J119" s="222" t="s">
        <v>152</v>
      </c>
      <c r="K119" s="223">
        <f>H109</f>
        <v>269981.92</v>
      </c>
    </row>
    <row r="120" spans="1:11" x14ac:dyDescent="0.2">
      <c r="J120" s="222" t="s">
        <v>153</v>
      </c>
      <c r="K120" s="223">
        <f>H116</f>
        <v>0</v>
      </c>
    </row>
    <row r="121" spans="1:11" x14ac:dyDescent="0.2">
      <c r="H121" s="224" t="s">
        <v>154</v>
      </c>
      <c r="I121" s="225">
        <f>I118-K121</f>
        <v>-254864.72000000067</v>
      </c>
      <c r="J121" s="222" t="s">
        <v>155</v>
      </c>
      <c r="K121" s="226">
        <f>SUM(K117:K120)</f>
        <v>15330230.640000001</v>
      </c>
    </row>
    <row r="122" spans="1:11" x14ac:dyDescent="0.2">
      <c r="H122" s="227"/>
      <c r="I122" s="227"/>
    </row>
    <row r="123" spans="1:11" x14ac:dyDescent="0.2">
      <c r="H123" s="48" t="s">
        <v>156</v>
      </c>
      <c r="I123" s="774"/>
      <c r="J123" s="774"/>
      <c r="K123" s="774"/>
    </row>
    <row r="124" spans="1:11" x14ac:dyDescent="0.2">
      <c r="C124" s="228"/>
      <c r="H124" s="775" t="s">
        <v>157</v>
      </c>
      <c r="I124" s="775"/>
      <c r="J124" s="775"/>
      <c r="K124" s="775"/>
    </row>
    <row r="125" spans="1:11" x14ac:dyDescent="0.2">
      <c r="H125" s="48" t="s">
        <v>334</v>
      </c>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16"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335</v>
      </c>
    </row>
    <row r="3" spans="1:9" s="17" customFormat="1" ht="15" x14ac:dyDescent="0.25">
      <c r="A3" s="910" t="s">
        <v>255</v>
      </c>
      <c r="B3" s="910"/>
      <c r="C3" s="910"/>
      <c r="D3" s="910"/>
      <c r="E3" s="910"/>
      <c r="F3" s="910"/>
      <c r="G3" s="910"/>
      <c r="H3" s="910"/>
      <c r="I3" s="910"/>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141901.21000000002</v>
      </c>
      <c r="D6" s="758"/>
      <c r="E6" s="758"/>
      <c r="F6" s="758"/>
      <c r="G6" s="758"/>
      <c r="H6" s="758"/>
      <c r="I6" s="758"/>
    </row>
    <row r="7" spans="1:9" s="18" customFormat="1" ht="33.75" customHeight="1" x14ac:dyDescent="0.2">
      <c r="A7" s="757" t="s">
        <v>5</v>
      </c>
      <c r="B7" s="757"/>
      <c r="C7" s="37">
        <v>88643.21</v>
      </c>
      <c r="D7" s="762" t="s">
        <v>336</v>
      </c>
      <c r="E7" s="762"/>
      <c r="F7" s="762"/>
      <c r="G7" s="762"/>
      <c r="H7" s="762"/>
      <c r="I7" s="762"/>
    </row>
    <row r="8" spans="1:9" s="17" customFormat="1" ht="27" customHeight="1" x14ac:dyDescent="0.2">
      <c r="A8" s="757" t="s">
        <v>6</v>
      </c>
      <c r="B8" s="757"/>
      <c r="C8" s="37">
        <v>53258</v>
      </c>
      <c r="D8" s="762" t="s">
        <v>337</v>
      </c>
      <c r="E8" s="762"/>
      <c r="F8" s="762"/>
      <c r="G8" s="762"/>
      <c r="H8" s="762"/>
      <c r="I8" s="762"/>
    </row>
    <row r="9" spans="1:9" s="17" customFormat="1" ht="15" customHeight="1" x14ac:dyDescent="0.2">
      <c r="A9" s="757" t="s">
        <v>2</v>
      </c>
      <c r="B9" s="757"/>
      <c r="C9" s="37"/>
      <c r="D9" s="763"/>
      <c r="E9" s="763"/>
      <c r="F9" s="763"/>
      <c r="G9" s="763"/>
      <c r="H9" s="763"/>
      <c r="I9" s="763"/>
    </row>
    <row r="10" spans="1:9" s="18" customFormat="1" ht="11.25" x14ac:dyDescent="0.2">
      <c r="C10" s="32"/>
    </row>
    <row r="11" spans="1:9" s="18" customFormat="1" ht="15" x14ac:dyDescent="0.25">
      <c r="A11" s="910" t="s">
        <v>259</v>
      </c>
      <c r="B11" s="910"/>
      <c r="C11" s="910"/>
      <c r="D11" s="910"/>
      <c r="E11" s="910"/>
      <c r="F11" s="910"/>
      <c r="G11" s="910"/>
      <c r="H11" s="910"/>
      <c r="I11" s="910"/>
    </row>
    <row r="12" spans="1:9" s="18" customFormat="1" ht="11.25" x14ac:dyDescent="0.2">
      <c r="C12" s="32"/>
    </row>
    <row r="13" spans="1:9" s="23" customFormat="1" x14ac:dyDescent="0.2">
      <c r="A13" s="756" t="s">
        <v>0</v>
      </c>
      <c r="B13" s="756" t="s">
        <v>3</v>
      </c>
      <c r="C13" s="395" t="s">
        <v>1</v>
      </c>
      <c r="D13" s="1"/>
      <c r="E13" s="1"/>
      <c r="F13" s="1"/>
      <c r="G13" s="1"/>
      <c r="H13" s="1"/>
      <c r="I13" s="1"/>
    </row>
    <row r="14" spans="1:9" s="18" customFormat="1" x14ac:dyDescent="0.2">
      <c r="A14" s="11" t="s">
        <v>15</v>
      </c>
      <c r="B14" s="12"/>
      <c r="C14" s="13">
        <v>14928.79</v>
      </c>
      <c r="D14" s="2"/>
      <c r="E14" s="2"/>
      <c r="F14" s="2"/>
      <c r="G14" s="2"/>
      <c r="H14" s="2"/>
      <c r="I14" s="2"/>
    </row>
    <row r="15" spans="1:9" s="18" customFormat="1" x14ac:dyDescent="0.2">
      <c r="A15" s="757" t="s">
        <v>7</v>
      </c>
      <c r="B15" s="14" t="s">
        <v>11</v>
      </c>
      <c r="C15" s="13"/>
      <c r="D15" s="2"/>
      <c r="E15" s="2"/>
      <c r="F15" s="2"/>
      <c r="G15" s="2"/>
      <c r="H15" s="2"/>
      <c r="I15" s="2"/>
    </row>
    <row r="16" spans="1:9" s="18" customFormat="1" x14ac:dyDescent="0.2">
      <c r="A16" s="757"/>
      <c r="B16" s="14" t="s">
        <v>8</v>
      </c>
      <c r="C16" s="15">
        <v>126972.42</v>
      </c>
      <c r="D16" s="3"/>
      <c r="E16" s="3"/>
      <c r="F16" s="3"/>
      <c r="G16" s="3"/>
      <c r="H16" s="3"/>
      <c r="I16" s="3"/>
    </row>
    <row r="17" spans="1:9" s="18" customFormat="1" x14ac:dyDescent="0.2">
      <c r="A17" s="757"/>
      <c r="B17" s="14" t="s">
        <v>4</v>
      </c>
      <c r="C17" s="13"/>
      <c r="D17" s="4"/>
      <c r="E17" s="4"/>
      <c r="F17" s="4"/>
      <c r="G17" s="4"/>
      <c r="H17" s="4"/>
      <c r="I17" s="4"/>
    </row>
    <row r="18" spans="1:9" s="18" customFormat="1" ht="15" customHeight="1" x14ac:dyDescent="0.2">
      <c r="A18" s="396" t="s">
        <v>257</v>
      </c>
      <c r="B18" s="38"/>
      <c r="C18" s="39">
        <f>SUM(C14:C17)</f>
        <v>141901.21</v>
      </c>
      <c r="D18" s="5"/>
      <c r="E18" s="5"/>
      <c r="F18" s="5"/>
      <c r="G18" s="5"/>
      <c r="H18" s="5"/>
      <c r="I18" s="5"/>
    </row>
    <row r="19" spans="1:9" s="18" customFormat="1" ht="11.25" x14ac:dyDescent="0.2">
      <c r="A19" s="6"/>
      <c r="C19" s="32"/>
    </row>
    <row r="20" spans="1:9" s="18" customFormat="1" ht="11.25" x14ac:dyDescent="0.2">
      <c r="A20" s="7"/>
      <c r="B20" s="7"/>
      <c r="C20" s="8"/>
      <c r="D20" s="8"/>
      <c r="E20" s="9"/>
    </row>
    <row r="21" spans="1:9" s="18" customFormat="1" ht="15" x14ac:dyDescent="0.25">
      <c r="A21" s="910" t="s">
        <v>260</v>
      </c>
      <c r="B21" s="910"/>
      <c r="C21" s="910"/>
      <c r="D21" s="910"/>
      <c r="E21" s="910"/>
      <c r="F21" s="910"/>
      <c r="G21" s="910"/>
      <c r="H21" s="910"/>
      <c r="I21" s="910"/>
    </row>
    <row r="22" spans="1:9" s="18" customFormat="1" x14ac:dyDescent="0.2">
      <c r="A22" s="36" t="s">
        <v>9</v>
      </c>
      <c r="B22" s="36"/>
      <c r="C22" s="36"/>
      <c r="D22" s="36"/>
      <c r="E22" s="36"/>
      <c r="F22" s="36"/>
      <c r="G22" s="36"/>
      <c r="H22" s="36"/>
      <c r="I22" s="36"/>
    </row>
    <row r="23" spans="1:9" s="18" customFormat="1" x14ac:dyDescent="0.2">
      <c r="A23" s="751" t="s">
        <v>338</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5"/>
      <c r="B26" s="45"/>
      <c r="C26" s="45"/>
      <c r="D26" s="45"/>
      <c r="E26" s="45"/>
      <c r="F26" s="45"/>
      <c r="G26" s="45"/>
      <c r="H26" s="45"/>
      <c r="I26" s="45"/>
    </row>
    <row r="27" spans="1:9" s="17" customFormat="1" ht="28.5" customHeight="1" x14ac:dyDescent="0.25">
      <c r="A27" s="909" t="s">
        <v>262</v>
      </c>
      <c r="B27" s="909"/>
      <c r="C27" s="909"/>
      <c r="D27" s="909"/>
      <c r="E27" s="909"/>
      <c r="F27" s="909"/>
      <c r="G27" s="909"/>
      <c r="H27" s="909"/>
      <c r="I27" s="909"/>
    </row>
    <row r="28" spans="1:9" s="18" customFormat="1" x14ac:dyDescent="0.2">
      <c r="A28" s="36" t="s">
        <v>9</v>
      </c>
      <c r="B28" s="36"/>
      <c r="C28" s="36"/>
      <c r="D28" s="36"/>
      <c r="E28" s="36"/>
      <c r="F28" s="36"/>
      <c r="G28" s="36"/>
      <c r="H28" s="36"/>
      <c r="I28" s="36"/>
    </row>
    <row r="29" spans="1:9" s="18" customFormat="1" x14ac:dyDescent="0.2">
      <c r="A29" s="751" t="s">
        <v>339</v>
      </c>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5"/>
      <c r="B31" s="45"/>
      <c r="C31" s="45"/>
      <c r="D31" s="45"/>
      <c r="E31" s="45"/>
      <c r="F31" s="45"/>
      <c r="G31" s="45"/>
      <c r="H31" s="45"/>
      <c r="I31" s="45"/>
    </row>
    <row r="32" spans="1:9" s="18" customFormat="1" ht="12.75" customHeight="1" x14ac:dyDescent="0.25">
      <c r="A32" s="909" t="s">
        <v>198</v>
      </c>
      <c r="B32" s="909"/>
      <c r="C32" s="909"/>
      <c r="D32" s="909"/>
      <c r="E32" s="909"/>
      <c r="F32" s="909"/>
      <c r="G32" s="909"/>
      <c r="H32" s="909"/>
      <c r="I32" s="909"/>
    </row>
    <row r="33" spans="1:9" s="18" customFormat="1" x14ac:dyDescent="0.2">
      <c r="A33" s="36" t="s">
        <v>9</v>
      </c>
      <c r="B33" s="388"/>
      <c r="C33" s="388"/>
      <c r="D33" s="388"/>
      <c r="E33" s="388"/>
      <c r="F33" s="388"/>
      <c r="G33" s="388"/>
      <c r="H33" s="388"/>
      <c r="I33" s="388"/>
    </row>
    <row r="34" spans="1:9" s="18" customFormat="1" x14ac:dyDescent="0.2">
      <c r="A34" s="751"/>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45"/>
      <c r="B36" s="45"/>
      <c r="C36" s="45"/>
      <c r="D36" s="45"/>
      <c r="E36" s="45"/>
      <c r="F36" s="45"/>
      <c r="G36" s="45"/>
      <c r="H36" s="45"/>
      <c r="I36" s="45"/>
    </row>
    <row r="37" spans="1:9" x14ac:dyDescent="0.2">
      <c r="A37" s="36" t="s">
        <v>37</v>
      </c>
    </row>
    <row r="38" spans="1:9" x14ac:dyDescent="0.2">
      <c r="A38" s="36" t="s">
        <v>340</v>
      </c>
    </row>
    <row r="40" spans="1:9" x14ac:dyDescent="0.2">
      <c r="A40" s="36" t="s">
        <v>341</v>
      </c>
    </row>
  </sheetData>
  <mergeCells count="24">
    <mergeCell ref="A30:I30"/>
    <mergeCell ref="A7:B7"/>
    <mergeCell ref="D7:I7"/>
    <mergeCell ref="A3:I3"/>
    <mergeCell ref="A5:B5"/>
    <mergeCell ref="D5:I5"/>
    <mergeCell ref="A6:B6"/>
    <mergeCell ref="D6:I6"/>
    <mergeCell ref="A32:I32"/>
    <mergeCell ref="A34:I34"/>
    <mergeCell ref="A35:I35"/>
    <mergeCell ref="A29:I29"/>
    <mergeCell ref="A8:B8"/>
    <mergeCell ref="D8:I8"/>
    <mergeCell ref="A9:B9"/>
    <mergeCell ref="D9:I9"/>
    <mergeCell ref="A11:I11"/>
    <mergeCell ref="A13:B13"/>
    <mergeCell ref="A27:I27"/>
    <mergeCell ref="A15:A17"/>
    <mergeCell ref="A21:I21"/>
    <mergeCell ref="A23:I23"/>
    <mergeCell ref="A25:I25"/>
    <mergeCell ref="A24:I24"/>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79" workbookViewId="0">
      <selection activeCell="J76" sqref="J76:K78"/>
    </sheetView>
  </sheetViews>
  <sheetFormatPr defaultColWidth="9.140625" defaultRowHeight="12.75" x14ac:dyDescent="0.2"/>
  <cols>
    <col min="1" max="1" width="7.5703125" style="411" customWidth="1"/>
    <col min="2" max="2" width="2.5703125" style="411" customWidth="1"/>
    <col min="3" max="3" width="10.28515625" style="411" customWidth="1"/>
    <col min="4" max="4" width="25.42578125" style="411" customWidth="1"/>
    <col min="5" max="5" width="15.7109375" style="411" customWidth="1"/>
    <col min="6" max="6" width="15" style="411" customWidth="1"/>
    <col min="7" max="7" width="15.28515625" style="411" customWidth="1"/>
    <col min="8" max="8" width="19" style="411" customWidth="1"/>
    <col min="9" max="9" width="18" style="411" customWidth="1"/>
    <col min="10" max="10" width="17.140625" style="411" customWidth="1"/>
    <col min="11" max="11" width="21.5703125" style="411" customWidth="1"/>
    <col min="12" max="12" width="16.85546875" style="411" customWidth="1"/>
    <col min="13" max="256" width="9.140625" style="411"/>
    <col min="257" max="257" width="7.5703125" style="411" customWidth="1"/>
    <col min="258" max="258" width="2.5703125" style="411" customWidth="1"/>
    <col min="259" max="259" width="10.28515625" style="411" customWidth="1"/>
    <col min="260" max="260" width="25.42578125" style="411" customWidth="1"/>
    <col min="261" max="261" width="15.7109375" style="411" customWidth="1"/>
    <col min="262" max="262" width="15" style="411" customWidth="1"/>
    <col min="263" max="263" width="15.28515625" style="411" customWidth="1"/>
    <col min="264" max="264" width="19" style="411" customWidth="1"/>
    <col min="265" max="265" width="18" style="411" customWidth="1"/>
    <col min="266" max="266" width="17.140625" style="411" customWidth="1"/>
    <col min="267" max="267" width="21.5703125" style="411" customWidth="1"/>
    <col min="268" max="268" width="16.85546875" style="411" customWidth="1"/>
    <col min="269" max="512" width="9.140625" style="411"/>
    <col min="513" max="513" width="7.5703125" style="411" customWidth="1"/>
    <col min="514" max="514" width="2.5703125" style="411" customWidth="1"/>
    <col min="515" max="515" width="10.28515625" style="411" customWidth="1"/>
    <col min="516" max="516" width="25.42578125" style="411" customWidth="1"/>
    <col min="517" max="517" width="15.7109375" style="411" customWidth="1"/>
    <col min="518" max="518" width="15" style="411" customWidth="1"/>
    <col min="519" max="519" width="15.28515625" style="411" customWidth="1"/>
    <col min="520" max="520" width="19" style="411" customWidth="1"/>
    <col min="521" max="521" width="18" style="411" customWidth="1"/>
    <col min="522" max="522" width="17.140625" style="411" customWidth="1"/>
    <col min="523" max="523" width="21.5703125" style="411" customWidth="1"/>
    <col min="524" max="524" width="16.85546875" style="411" customWidth="1"/>
    <col min="525" max="768" width="9.140625" style="411"/>
    <col min="769" max="769" width="7.5703125" style="411" customWidth="1"/>
    <col min="770" max="770" width="2.5703125" style="411" customWidth="1"/>
    <col min="771" max="771" width="10.28515625" style="411" customWidth="1"/>
    <col min="772" max="772" width="25.42578125" style="411" customWidth="1"/>
    <col min="773" max="773" width="15.7109375" style="411" customWidth="1"/>
    <col min="774" max="774" width="15" style="411" customWidth="1"/>
    <col min="775" max="775" width="15.28515625" style="411" customWidth="1"/>
    <col min="776" max="776" width="19" style="411" customWidth="1"/>
    <col min="777" max="777" width="18" style="411" customWidth="1"/>
    <col min="778" max="778" width="17.140625" style="411" customWidth="1"/>
    <col min="779" max="779" width="21.5703125" style="411" customWidth="1"/>
    <col min="780" max="780" width="16.85546875" style="411" customWidth="1"/>
    <col min="781" max="1024" width="9.140625" style="411"/>
    <col min="1025" max="1025" width="7.5703125" style="411" customWidth="1"/>
    <col min="1026" max="1026" width="2.5703125" style="411" customWidth="1"/>
    <col min="1027" max="1027" width="10.28515625" style="411" customWidth="1"/>
    <col min="1028" max="1028" width="25.42578125" style="411" customWidth="1"/>
    <col min="1029" max="1029" width="15.7109375" style="411" customWidth="1"/>
    <col min="1030" max="1030" width="15" style="411" customWidth="1"/>
    <col min="1031" max="1031" width="15.28515625" style="411" customWidth="1"/>
    <col min="1032" max="1032" width="19" style="411" customWidth="1"/>
    <col min="1033" max="1033" width="18" style="411" customWidth="1"/>
    <col min="1034" max="1034" width="17.140625" style="411" customWidth="1"/>
    <col min="1035" max="1035" width="21.5703125" style="411" customWidth="1"/>
    <col min="1036" max="1036" width="16.85546875" style="411" customWidth="1"/>
    <col min="1037" max="1280" width="9.140625" style="411"/>
    <col min="1281" max="1281" width="7.5703125" style="411" customWidth="1"/>
    <col min="1282" max="1282" width="2.5703125" style="411" customWidth="1"/>
    <col min="1283" max="1283" width="10.28515625" style="411" customWidth="1"/>
    <col min="1284" max="1284" width="25.42578125" style="411" customWidth="1"/>
    <col min="1285" max="1285" width="15.7109375" style="411" customWidth="1"/>
    <col min="1286" max="1286" width="15" style="411" customWidth="1"/>
    <col min="1287" max="1287" width="15.28515625" style="411" customWidth="1"/>
    <col min="1288" max="1288" width="19" style="411" customWidth="1"/>
    <col min="1289" max="1289" width="18" style="411" customWidth="1"/>
    <col min="1290" max="1290" width="17.140625" style="411" customWidth="1"/>
    <col min="1291" max="1291" width="21.5703125" style="411" customWidth="1"/>
    <col min="1292" max="1292" width="16.85546875" style="411" customWidth="1"/>
    <col min="1293" max="1536" width="9.140625" style="411"/>
    <col min="1537" max="1537" width="7.5703125" style="411" customWidth="1"/>
    <col min="1538" max="1538" width="2.5703125" style="411" customWidth="1"/>
    <col min="1539" max="1539" width="10.28515625" style="411" customWidth="1"/>
    <col min="1540" max="1540" width="25.42578125" style="411" customWidth="1"/>
    <col min="1541" max="1541" width="15.7109375" style="411" customWidth="1"/>
    <col min="1542" max="1542" width="15" style="411" customWidth="1"/>
    <col min="1543" max="1543" width="15.28515625" style="411" customWidth="1"/>
    <col min="1544" max="1544" width="19" style="411" customWidth="1"/>
    <col min="1545" max="1545" width="18" style="411" customWidth="1"/>
    <col min="1546" max="1546" width="17.140625" style="411" customWidth="1"/>
    <col min="1547" max="1547" width="21.5703125" style="411" customWidth="1"/>
    <col min="1548" max="1548" width="16.85546875" style="411" customWidth="1"/>
    <col min="1549" max="1792" width="9.140625" style="411"/>
    <col min="1793" max="1793" width="7.5703125" style="411" customWidth="1"/>
    <col min="1794" max="1794" width="2.5703125" style="411" customWidth="1"/>
    <col min="1795" max="1795" width="10.28515625" style="411" customWidth="1"/>
    <col min="1796" max="1796" width="25.42578125" style="411" customWidth="1"/>
    <col min="1797" max="1797" width="15.7109375" style="411" customWidth="1"/>
    <col min="1798" max="1798" width="15" style="411" customWidth="1"/>
    <col min="1799" max="1799" width="15.28515625" style="411" customWidth="1"/>
    <col min="1800" max="1800" width="19" style="411" customWidth="1"/>
    <col min="1801" max="1801" width="18" style="411" customWidth="1"/>
    <col min="1802" max="1802" width="17.140625" style="411" customWidth="1"/>
    <col min="1803" max="1803" width="21.5703125" style="411" customWidth="1"/>
    <col min="1804" max="1804" width="16.85546875" style="411" customWidth="1"/>
    <col min="1805" max="2048" width="9.140625" style="411"/>
    <col min="2049" max="2049" width="7.5703125" style="411" customWidth="1"/>
    <col min="2050" max="2050" width="2.5703125" style="411" customWidth="1"/>
    <col min="2051" max="2051" width="10.28515625" style="411" customWidth="1"/>
    <col min="2052" max="2052" width="25.42578125" style="411" customWidth="1"/>
    <col min="2053" max="2053" width="15.7109375" style="411" customWidth="1"/>
    <col min="2054" max="2054" width="15" style="411" customWidth="1"/>
    <col min="2055" max="2055" width="15.28515625" style="411" customWidth="1"/>
    <col min="2056" max="2056" width="19" style="411" customWidth="1"/>
    <col min="2057" max="2057" width="18" style="411" customWidth="1"/>
    <col min="2058" max="2058" width="17.140625" style="411" customWidth="1"/>
    <col min="2059" max="2059" width="21.5703125" style="411" customWidth="1"/>
    <col min="2060" max="2060" width="16.85546875" style="411" customWidth="1"/>
    <col min="2061" max="2304" width="9.140625" style="411"/>
    <col min="2305" max="2305" width="7.5703125" style="411" customWidth="1"/>
    <col min="2306" max="2306" width="2.5703125" style="411" customWidth="1"/>
    <col min="2307" max="2307" width="10.28515625" style="411" customWidth="1"/>
    <col min="2308" max="2308" width="25.42578125" style="411" customWidth="1"/>
    <col min="2309" max="2309" width="15.7109375" style="411" customWidth="1"/>
    <col min="2310" max="2310" width="15" style="411" customWidth="1"/>
    <col min="2311" max="2311" width="15.28515625" style="411" customWidth="1"/>
    <col min="2312" max="2312" width="19" style="411" customWidth="1"/>
    <col min="2313" max="2313" width="18" style="411" customWidth="1"/>
    <col min="2314" max="2314" width="17.140625" style="411" customWidth="1"/>
    <col min="2315" max="2315" width="21.5703125" style="411" customWidth="1"/>
    <col min="2316" max="2316" width="16.85546875" style="411" customWidth="1"/>
    <col min="2317" max="2560" width="9.140625" style="411"/>
    <col min="2561" max="2561" width="7.5703125" style="411" customWidth="1"/>
    <col min="2562" max="2562" width="2.5703125" style="411" customWidth="1"/>
    <col min="2563" max="2563" width="10.28515625" style="411" customWidth="1"/>
    <col min="2564" max="2564" width="25.42578125" style="411" customWidth="1"/>
    <col min="2565" max="2565" width="15.7109375" style="411" customWidth="1"/>
    <col min="2566" max="2566" width="15" style="411" customWidth="1"/>
    <col min="2567" max="2567" width="15.28515625" style="411" customWidth="1"/>
    <col min="2568" max="2568" width="19" style="411" customWidth="1"/>
    <col min="2569" max="2569" width="18" style="411" customWidth="1"/>
    <col min="2570" max="2570" width="17.140625" style="411" customWidth="1"/>
    <col min="2571" max="2571" width="21.5703125" style="411" customWidth="1"/>
    <col min="2572" max="2572" width="16.85546875" style="411" customWidth="1"/>
    <col min="2573" max="2816" width="9.140625" style="411"/>
    <col min="2817" max="2817" width="7.5703125" style="411" customWidth="1"/>
    <col min="2818" max="2818" width="2.5703125" style="411" customWidth="1"/>
    <col min="2819" max="2819" width="10.28515625" style="411" customWidth="1"/>
    <col min="2820" max="2820" width="25.42578125" style="411" customWidth="1"/>
    <col min="2821" max="2821" width="15.7109375" style="411" customWidth="1"/>
    <col min="2822" max="2822" width="15" style="411" customWidth="1"/>
    <col min="2823" max="2823" width="15.28515625" style="411" customWidth="1"/>
    <col min="2824" max="2824" width="19" style="411" customWidth="1"/>
    <col min="2825" max="2825" width="18" style="411" customWidth="1"/>
    <col min="2826" max="2826" width="17.140625" style="411" customWidth="1"/>
    <col min="2827" max="2827" width="21.5703125" style="411" customWidth="1"/>
    <col min="2828" max="2828" width="16.85546875" style="411" customWidth="1"/>
    <col min="2829" max="3072" width="9.140625" style="411"/>
    <col min="3073" max="3073" width="7.5703125" style="411" customWidth="1"/>
    <col min="3074" max="3074" width="2.5703125" style="411" customWidth="1"/>
    <col min="3075" max="3075" width="10.28515625" style="411" customWidth="1"/>
    <col min="3076" max="3076" width="25.42578125" style="411" customWidth="1"/>
    <col min="3077" max="3077" width="15.7109375" style="411" customWidth="1"/>
    <col min="3078" max="3078" width="15" style="411" customWidth="1"/>
    <col min="3079" max="3079" width="15.28515625" style="411" customWidth="1"/>
    <col min="3080" max="3080" width="19" style="411" customWidth="1"/>
    <col min="3081" max="3081" width="18" style="411" customWidth="1"/>
    <col min="3082" max="3082" width="17.140625" style="411" customWidth="1"/>
    <col min="3083" max="3083" width="21.5703125" style="411" customWidth="1"/>
    <col min="3084" max="3084" width="16.85546875" style="411" customWidth="1"/>
    <col min="3085" max="3328" width="9.140625" style="411"/>
    <col min="3329" max="3329" width="7.5703125" style="411" customWidth="1"/>
    <col min="3330" max="3330" width="2.5703125" style="411" customWidth="1"/>
    <col min="3331" max="3331" width="10.28515625" style="411" customWidth="1"/>
    <col min="3332" max="3332" width="25.42578125" style="411" customWidth="1"/>
    <col min="3333" max="3333" width="15.7109375" style="411" customWidth="1"/>
    <col min="3334" max="3334" width="15" style="411" customWidth="1"/>
    <col min="3335" max="3335" width="15.28515625" style="411" customWidth="1"/>
    <col min="3336" max="3336" width="19" style="411" customWidth="1"/>
    <col min="3337" max="3337" width="18" style="411" customWidth="1"/>
    <col min="3338" max="3338" width="17.140625" style="411" customWidth="1"/>
    <col min="3339" max="3339" width="21.5703125" style="411" customWidth="1"/>
    <col min="3340" max="3340" width="16.85546875" style="411" customWidth="1"/>
    <col min="3341" max="3584" width="9.140625" style="411"/>
    <col min="3585" max="3585" width="7.5703125" style="411" customWidth="1"/>
    <col min="3586" max="3586" width="2.5703125" style="411" customWidth="1"/>
    <col min="3587" max="3587" width="10.28515625" style="411" customWidth="1"/>
    <col min="3588" max="3588" width="25.42578125" style="411" customWidth="1"/>
    <col min="3589" max="3589" width="15.7109375" style="411" customWidth="1"/>
    <col min="3590" max="3590" width="15" style="411" customWidth="1"/>
    <col min="3591" max="3591" width="15.28515625" style="411" customWidth="1"/>
    <col min="3592" max="3592" width="19" style="411" customWidth="1"/>
    <col min="3593" max="3593" width="18" style="411" customWidth="1"/>
    <col min="3594" max="3594" width="17.140625" style="411" customWidth="1"/>
    <col min="3595" max="3595" width="21.5703125" style="411" customWidth="1"/>
    <col min="3596" max="3596" width="16.85546875" style="411" customWidth="1"/>
    <col min="3597" max="3840" width="9.140625" style="411"/>
    <col min="3841" max="3841" width="7.5703125" style="411" customWidth="1"/>
    <col min="3842" max="3842" width="2.5703125" style="411" customWidth="1"/>
    <col min="3843" max="3843" width="10.28515625" style="411" customWidth="1"/>
    <col min="3844" max="3844" width="25.42578125" style="411" customWidth="1"/>
    <col min="3845" max="3845" width="15.7109375" style="411" customWidth="1"/>
    <col min="3846" max="3846" width="15" style="411" customWidth="1"/>
    <col min="3847" max="3847" width="15.28515625" style="411" customWidth="1"/>
    <col min="3848" max="3848" width="19" style="411" customWidth="1"/>
    <col min="3849" max="3849" width="18" style="411" customWidth="1"/>
    <col min="3850" max="3850" width="17.140625" style="411" customWidth="1"/>
    <col min="3851" max="3851" width="21.5703125" style="411" customWidth="1"/>
    <col min="3852" max="3852" width="16.85546875" style="411" customWidth="1"/>
    <col min="3853" max="4096" width="9.140625" style="411"/>
    <col min="4097" max="4097" width="7.5703125" style="411" customWidth="1"/>
    <col min="4098" max="4098" width="2.5703125" style="411" customWidth="1"/>
    <col min="4099" max="4099" width="10.28515625" style="411" customWidth="1"/>
    <col min="4100" max="4100" width="25.42578125" style="411" customWidth="1"/>
    <col min="4101" max="4101" width="15.7109375" style="411" customWidth="1"/>
    <col min="4102" max="4102" width="15" style="411" customWidth="1"/>
    <col min="4103" max="4103" width="15.28515625" style="411" customWidth="1"/>
    <col min="4104" max="4104" width="19" style="411" customWidth="1"/>
    <col min="4105" max="4105" width="18" style="411" customWidth="1"/>
    <col min="4106" max="4106" width="17.140625" style="411" customWidth="1"/>
    <col min="4107" max="4107" width="21.5703125" style="411" customWidth="1"/>
    <col min="4108" max="4108" width="16.85546875" style="411" customWidth="1"/>
    <col min="4109" max="4352" width="9.140625" style="411"/>
    <col min="4353" max="4353" width="7.5703125" style="411" customWidth="1"/>
    <col min="4354" max="4354" width="2.5703125" style="411" customWidth="1"/>
    <col min="4355" max="4355" width="10.28515625" style="411" customWidth="1"/>
    <col min="4356" max="4356" width="25.42578125" style="411" customWidth="1"/>
    <col min="4357" max="4357" width="15.7109375" style="411" customWidth="1"/>
    <col min="4358" max="4358" width="15" style="411" customWidth="1"/>
    <col min="4359" max="4359" width="15.28515625" style="411" customWidth="1"/>
    <col min="4360" max="4360" width="19" style="411" customWidth="1"/>
    <col min="4361" max="4361" width="18" style="411" customWidth="1"/>
    <col min="4362" max="4362" width="17.140625" style="411" customWidth="1"/>
    <col min="4363" max="4363" width="21.5703125" style="411" customWidth="1"/>
    <col min="4364" max="4364" width="16.85546875" style="411" customWidth="1"/>
    <col min="4365" max="4608" width="9.140625" style="411"/>
    <col min="4609" max="4609" width="7.5703125" style="411" customWidth="1"/>
    <col min="4610" max="4610" width="2.5703125" style="411" customWidth="1"/>
    <col min="4611" max="4611" width="10.28515625" style="411" customWidth="1"/>
    <col min="4612" max="4612" width="25.42578125" style="411" customWidth="1"/>
    <col min="4613" max="4613" width="15.7109375" style="411" customWidth="1"/>
    <col min="4614" max="4614" width="15" style="411" customWidth="1"/>
    <col min="4615" max="4615" width="15.28515625" style="411" customWidth="1"/>
    <col min="4616" max="4616" width="19" style="411" customWidth="1"/>
    <col min="4617" max="4617" width="18" style="411" customWidth="1"/>
    <col min="4618" max="4618" width="17.140625" style="411" customWidth="1"/>
    <col min="4619" max="4619" width="21.5703125" style="411" customWidth="1"/>
    <col min="4620" max="4620" width="16.85546875" style="411" customWidth="1"/>
    <col min="4621" max="4864" width="9.140625" style="411"/>
    <col min="4865" max="4865" width="7.5703125" style="411" customWidth="1"/>
    <col min="4866" max="4866" width="2.5703125" style="411" customWidth="1"/>
    <col min="4867" max="4867" width="10.28515625" style="411" customWidth="1"/>
    <col min="4868" max="4868" width="25.42578125" style="411" customWidth="1"/>
    <col min="4869" max="4869" width="15.7109375" style="411" customWidth="1"/>
    <col min="4870" max="4870" width="15" style="411" customWidth="1"/>
    <col min="4871" max="4871" width="15.28515625" style="411" customWidth="1"/>
    <col min="4872" max="4872" width="19" style="411" customWidth="1"/>
    <col min="4873" max="4873" width="18" style="411" customWidth="1"/>
    <col min="4874" max="4874" width="17.140625" style="411" customWidth="1"/>
    <col min="4875" max="4875" width="21.5703125" style="411" customWidth="1"/>
    <col min="4876" max="4876" width="16.85546875" style="411" customWidth="1"/>
    <col min="4877" max="5120" width="9.140625" style="411"/>
    <col min="5121" max="5121" width="7.5703125" style="411" customWidth="1"/>
    <col min="5122" max="5122" width="2.5703125" style="411" customWidth="1"/>
    <col min="5123" max="5123" width="10.28515625" style="411" customWidth="1"/>
    <col min="5124" max="5124" width="25.42578125" style="411" customWidth="1"/>
    <col min="5125" max="5125" width="15.7109375" style="411" customWidth="1"/>
    <col min="5126" max="5126" width="15" style="411" customWidth="1"/>
    <col min="5127" max="5127" width="15.28515625" style="411" customWidth="1"/>
    <col min="5128" max="5128" width="19" style="411" customWidth="1"/>
    <col min="5129" max="5129" width="18" style="411" customWidth="1"/>
    <col min="5130" max="5130" width="17.140625" style="411" customWidth="1"/>
    <col min="5131" max="5131" width="21.5703125" style="411" customWidth="1"/>
    <col min="5132" max="5132" width="16.85546875" style="411" customWidth="1"/>
    <col min="5133" max="5376" width="9.140625" style="411"/>
    <col min="5377" max="5377" width="7.5703125" style="411" customWidth="1"/>
    <col min="5378" max="5378" width="2.5703125" style="411" customWidth="1"/>
    <col min="5379" max="5379" width="10.28515625" style="411" customWidth="1"/>
    <col min="5380" max="5380" width="25.42578125" style="411" customWidth="1"/>
    <col min="5381" max="5381" width="15.7109375" style="411" customWidth="1"/>
    <col min="5382" max="5382" width="15" style="411" customWidth="1"/>
    <col min="5383" max="5383" width="15.28515625" style="411" customWidth="1"/>
    <col min="5384" max="5384" width="19" style="411" customWidth="1"/>
    <col min="5385" max="5385" width="18" style="411" customWidth="1"/>
    <col min="5386" max="5386" width="17.140625" style="411" customWidth="1"/>
    <col min="5387" max="5387" width="21.5703125" style="411" customWidth="1"/>
    <col min="5388" max="5388" width="16.85546875" style="411" customWidth="1"/>
    <col min="5389" max="5632" width="9.140625" style="411"/>
    <col min="5633" max="5633" width="7.5703125" style="411" customWidth="1"/>
    <col min="5634" max="5634" width="2.5703125" style="411" customWidth="1"/>
    <col min="5635" max="5635" width="10.28515625" style="411" customWidth="1"/>
    <col min="5636" max="5636" width="25.42578125" style="411" customWidth="1"/>
    <col min="5637" max="5637" width="15.7109375" style="411" customWidth="1"/>
    <col min="5638" max="5638" width="15" style="411" customWidth="1"/>
    <col min="5639" max="5639" width="15.28515625" style="411" customWidth="1"/>
    <col min="5640" max="5640" width="19" style="411" customWidth="1"/>
    <col min="5641" max="5641" width="18" style="411" customWidth="1"/>
    <col min="5642" max="5642" width="17.140625" style="411" customWidth="1"/>
    <col min="5643" max="5643" width="21.5703125" style="411" customWidth="1"/>
    <col min="5644" max="5644" width="16.85546875" style="411" customWidth="1"/>
    <col min="5645" max="5888" width="9.140625" style="411"/>
    <col min="5889" max="5889" width="7.5703125" style="411" customWidth="1"/>
    <col min="5890" max="5890" width="2.5703125" style="411" customWidth="1"/>
    <col min="5891" max="5891" width="10.28515625" style="411" customWidth="1"/>
    <col min="5892" max="5892" width="25.42578125" style="411" customWidth="1"/>
    <col min="5893" max="5893" width="15.7109375" style="411" customWidth="1"/>
    <col min="5894" max="5894" width="15" style="411" customWidth="1"/>
    <col min="5895" max="5895" width="15.28515625" style="411" customWidth="1"/>
    <col min="5896" max="5896" width="19" style="411" customWidth="1"/>
    <col min="5897" max="5897" width="18" style="411" customWidth="1"/>
    <col min="5898" max="5898" width="17.140625" style="411" customWidth="1"/>
    <col min="5899" max="5899" width="21.5703125" style="411" customWidth="1"/>
    <col min="5900" max="5900" width="16.85546875" style="411" customWidth="1"/>
    <col min="5901" max="6144" width="9.140625" style="411"/>
    <col min="6145" max="6145" width="7.5703125" style="411" customWidth="1"/>
    <col min="6146" max="6146" width="2.5703125" style="411" customWidth="1"/>
    <col min="6147" max="6147" width="10.28515625" style="411" customWidth="1"/>
    <col min="6148" max="6148" width="25.42578125" style="411" customWidth="1"/>
    <col min="6149" max="6149" width="15.7109375" style="411" customWidth="1"/>
    <col min="6150" max="6150" width="15" style="411" customWidth="1"/>
    <col min="6151" max="6151" width="15.28515625" style="411" customWidth="1"/>
    <col min="6152" max="6152" width="19" style="411" customWidth="1"/>
    <col min="6153" max="6153" width="18" style="411" customWidth="1"/>
    <col min="6154" max="6154" width="17.140625" style="411" customWidth="1"/>
    <col min="6155" max="6155" width="21.5703125" style="411" customWidth="1"/>
    <col min="6156" max="6156" width="16.85546875" style="411" customWidth="1"/>
    <col min="6157" max="6400" width="9.140625" style="411"/>
    <col min="6401" max="6401" width="7.5703125" style="411" customWidth="1"/>
    <col min="6402" max="6402" width="2.5703125" style="411" customWidth="1"/>
    <col min="6403" max="6403" width="10.28515625" style="411" customWidth="1"/>
    <col min="6404" max="6404" width="25.42578125" style="411" customWidth="1"/>
    <col min="6405" max="6405" width="15.7109375" style="411" customWidth="1"/>
    <col min="6406" max="6406" width="15" style="411" customWidth="1"/>
    <col min="6407" max="6407" width="15.28515625" style="411" customWidth="1"/>
    <col min="6408" max="6408" width="19" style="411" customWidth="1"/>
    <col min="6409" max="6409" width="18" style="411" customWidth="1"/>
    <col min="6410" max="6410" width="17.140625" style="411" customWidth="1"/>
    <col min="6411" max="6411" width="21.5703125" style="411" customWidth="1"/>
    <col min="6412" max="6412" width="16.85546875" style="411" customWidth="1"/>
    <col min="6413" max="6656" width="9.140625" style="411"/>
    <col min="6657" max="6657" width="7.5703125" style="411" customWidth="1"/>
    <col min="6658" max="6658" width="2.5703125" style="411" customWidth="1"/>
    <col min="6659" max="6659" width="10.28515625" style="411" customWidth="1"/>
    <col min="6660" max="6660" width="25.42578125" style="411" customWidth="1"/>
    <col min="6661" max="6661" width="15.7109375" style="411" customWidth="1"/>
    <col min="6662" max="6662" width="15" style="411" customWidth="1"/>
    <col min="6663" max="6663" width="15.28515625" style="411" customWidth="1"/>
    <col min="6664" max="6664" width="19" style="411" customWidth="1"/>
    <col min="6665" max="6665" width="18" style="411" customWidth="1"/>
    <col min="6666" max="6666" width="17.140625" style="411" customWidth="1"/>
    <col min="6667" max="6667" width="21.5703125" style="411" customWidth="1"/>
    <col min="6668" max="6668" width="16.85546875" style="411" customWidth="1"/>
    <col min="6669" max="6912" width="9.140625" style="411"/>
    <col min="6913" max="6913" width="7.5703125" style="411" customWidth="1"/>
    <col min="6914" max="6914" width="2.5703125" style="411" customWidth="1"/>
    <col min="6915" max="6915" width="10.28515625" style="411" customWidth="1"/>
    <col min="6916" max="6916" width="25.42578125" style="411" customWidth="1"/>
    <col min="6917" max="6917" width="15.7109375" style="411" customWidth="1"/>
    <col min="6918" max="6918" width="15" style="411" customWidth="1"/>
    <col min="6919" max="6919" width="15.28515625" style="411" customWidth="1"/>
    <col min="6920" max="6920" width="19" style="411" customWidth="1"/>
    <col min="6921" max="6921" width="18" style="411" customWidth="1"/>
    <col min="6922" max="6922" width="17.140625" style="411" customWidth="1"/>
    <col min="6923" max="6923" width="21.5703125" style="411" customWidth="1"/>
    <col min="6924" max="6924" width="16.85546875" style="411" customWidth="1"/>
    <col min="6925" max="7168" width="9.140625" style="411"/>
    <col min="7169" max="7169" width="7.5703125" style="411" customWidth="1"/>
    <col min="7170" max="7170" width="2.5703125" style="411" customWidth="1"/>
    <col min="7171" max="7171" width="10.28515625" style="411" customWidth="1"/>
    <col min="7172" max="7172" width="25.42578125" style="411" customWidth="1"/>
    <col min="7173" max="7173" width="15.7109375" style="411" customWidth="1"/>
    <col min="7174" max="7174" width="15" style="411" customWidth="1"/>
    <col min="7175" max="7175" width="15.28515625" style="411" customWidth="1"/>
    <col min="7176" max="7176" width="19" style="411" customWidth="1"/>
    <col min="7177" max="7177" width="18" style="411" customWidth="1"/>
    <col min="7178" max="7178" width="17.140625" style="411" customWidth="1"/>
    <col min="7179" max="7179" width="21.5703125" style="411" customWidth="1"/>
    <col min="7180" max="7180" width="16.85546875" style="411" customWidth="1"/>
    <col min="7181" max="7424" width="9.140625" style="411"/>
    <col min="7425" max="7425" width="7.5703125" style="411" customWidth="1"/>
    <col min="7426" max="7426" width="2.5703125" style="411" customWidth="1"/>
    <col min="7427" max="7427" width="10.28515625" style="411" customWidth="1"/>
    <col min="7428" max="7428" width="25.42578125" style="411" customWidth="1"/>
    <col min="7429" max="7429" width="15.7109375" style="411" customWidth="1"/>
    <col min="7430" max="7430" width="15" style="411" customWidth="1"/>
    <col min="7431" max="7431" width="15.28515625" style="411" customWidth="1"/>
    <col min="7432" max="7432" width="19" style="411" customWidth="1"/>
    <col min="7433" max="7433" width="18" style="411" customWidth="1"/>
    <col min="7434" max="7434" width="17.140625" style="411" customWidth="1"/>
    <col min="7435" max="7435" width="21.5703125" style="411" customWidth="1"/>
    <col min="7436" max="7436" width="16.85546875" style="411" customWidth="1"/>
    <col min="7437" max="7680" width="9.140625" style="411"/>
    <col min="7681" max="7681" width="7.5703125" style="411" customWidth="1"/>
    <col min="7682" max="7682" width="2.5703125" style="411" customWidth="1"/>
    <col min="7683" max="7683" width="10.28515625" style="411" customWidth="1"/>
    <col min="7684" max="7684" width="25.42578125" style="411" customWidth="1"/>
    <col min="7685" max="7685" width="15.7109375" style="411" customWidth="1"/>
    <col min="7686" max="7686" width="15" style="411" customWidth="1"/>
    <col min="7687" max="7687" width="15.28515625" style="411" customWidth="1"/>
    <col min="7688" max="7688" width="19" style="411" customWidth="1"/>
    <col min="7689" max="7689" width="18" style="411" customWidth="1"/>
    <col min="7690" max="7690" width="17.140625" style="411" customWidth="1"/>
    <col min="7691" max="7691" width="21.5703125" style="411" customWidth="1"/>
    <col min="7692" max="7692" width="16.85546875" style="411" customWidth="1"/>
    <col min="7693" max="7936" width="9.140625" style="411"/>
    <col min="7937" max="7937" width="7.5703125" style="411" customWidth="1"/>
    <col min="7938" max="7938" width="2.5703125" style="411" customWidth="1"/>
    <col min="7939" max="7939" width="10.28515625" style="411" customWidth="1"/>
    <col min="7940" max="7940" width="25.42578125" style="411" customWidth="1"/>
    <col min="7941" max="7941" width="15.7109375" style="411" customWidth="1"/>
    <col min="7942" max="7942" width="15" style="411" customWidth="1"/>
    <col min="7943" max="7943" width="15.28515625" style="411" customWidth="1"/>
    <col min="7944" max="7944" width="19" style="411" customWidth="1"/>
    <col min="7945" max="7945" width="18" style="411" customWidth="1"/>
    <col min="7946" max="7946" width="17.140625" style="411" customWidth="1"/>
    <col min="7947" max="7947" width="21.5703125" style="411" customWidth="1"/>
    <col min="7948" max="7948" width="16.85546875" style="411" customWidth="1"/>
    <col min="7949" max="8192" width="9.140625" style="411"/>
    <col min="8193" max="8193" width="7.5703125" style="411" customWidth="1"/>
    <col min="8194" max="8194" width="2.5703125" style="411" customWidth="1"/>
    <col min="8195" max="8195" width="10.28515625" style="411" customWidth="1"/>
    <col min="8196" max="8196" width="25.42578125" style="411" customWidth="1"/>
    <col min="8197" max="8197" width="15.7109375" style="411" customWidth="1"/>
    <col min="8198" max="8198" width="15" style="411" customWidth="1"/>
    <col min="8199" max="8199" width="15.28515625" style="411" customWidth="1"/>
    <col min="8200" max="8200" width="19" style="411" customWidth="1"/>
    <col min="8201" max="8201" width="18" style="411" customWidth="1"/>
    <col min="8202" max="8202" width="17.140625" style="411" customWidth="1"/>
    <col min="8203" max="8203" width="21.5703125" style="411" customWidth="1"/>
    <col min="8204" max="8204" width="16.85546875" style="411" customWidth="1"/>
    <col min="8205" max="8448" width="9.140625" style="411"/>
    <col min="8449" max="8449" width="7.5703125" style="411" customWidth="1"/>
    <col min="8450" max="8450" width="2.5703125" style="411" customWidth="1"/>
    <col min="8451" max="8451" width="10.28515625" style="411" customWidth="1"/>
    <col min="8452" max="8452" width="25.42578125" style="411" customWidth="1"/>
    <col min="8453" max="8453" width="15.7109375" style="411" customWidth="1"/>
    <col min="8454" max="8454" width="15" style="411" customWidth="1"/>
    <col min="8455" max="8455" width="15.28515625" style="411" customWidth="1"/>
    <col min="8456" max="8456" width="19" style="411" customWidth="1"/>
    <col min="8457" max="8457" width="18" style="411" customWidth="1"/>
    <col min="8458" max="8458" width="17.140625" style="411" customWidth="1"/>
    <col min="8459" max="8459" width="21.5703125" style="411" customWidth="1"/>
    <col min="8460" max="8460" width="16.85546875" style="411" customWidth="1"/>
    <col min="8461" max="8704" width="9.140625" style="411"/>
    <col min="8705" max="8705" width="7.5703125" style="411" customWidth="1"/>
    <col min="8706" max="8706" width="2.5703125" style="411" customWidth="1"/>
    <col min="8707" max="8707" width="10.28515625" style="411" customWidth="1"/>
    <col min="8708" max="8708" width="25.42578125" style="411" customWidth="1"/>
    <col min="8709" max="8709" width="15.7109375" style="411" customWidth="1"/>
    <col min="8710" max="8710" width="15" style="411" customWidth="1"/>
    <col min="8711" max="8711" width="15.28515625" style="411" customWidth="1"/>
    <col min="8712" max="8712" width="19" style="411" customWidth="1"/>
    <col min="8713" max="8713" width="18" style="411" customWidth="1"/>
    <col min="8714" max="8714" width="17.140625" style="411" customWidth="1"/>
    <col min="8715" max="8715" width="21.5703125" style="411" customWidth="1"/>
    <col min="8716" max="8716" width="16.85546875" style="411" customWidth="1"/>
    <col min="8717" max="8960" width="9.140625" style="411"/>
    <col min="8961" max="8961" width="7.5703125" style="411" customWidth="1"/>
    <col min="8962" max="8962" width="2.5703125" style="411" customWidth="1"/>
    <col min="8963" max="8963" width="10.28515625" style="411" customWidth="1"/>
    <col min="8964" max="8964" width="25.42578125" style="411" customWidth="1"/>
    <col min="8965" max="8965" width="15.7109375" style="411" customWidth="1"/>
    <col min="8966" max="8966" width="15" style="411" customWidth="1"/>
    <col min="8967" max="8967" width="15.28515625" style="411" customWidth="1"/>
    <col min="8968" max="8968" width="19" style="411" customWidth="1"/>
    <col min="8969" max="8969" width="18" style="411" customWidth="1"/>
    <col min="8970" max="8970" width="17.140625" style="411" customWidth="1"/>
    <col min="8971" max="8971" width="21.5703125" style="411" customWidth="1"/>
    <col min="8972" max="8972" width="16.85546875" style="411" customWidth="1"/>
    <col min="8973" max="9216" width="9.140625" style="411"/>
    <col min="9217" max="9217" width="7.5703125" style="411" customWidth="1"/>
    <col min="9218" max="9218" width="2.5703125" style="411" customWidth="1"/>
    <col min="9219" max="9219" width="10.28515625" style="411" customWidth="1"/>
    <col min="9220" max="9220" width="25.42578125" style="411" customWidth="1"/>
    <col min="9221" max="9221" width="15.7109375" style="411" customWidth="1"/>
    <col min="9222" max="9222" width="15" style="411" customWidth="1"/>
    <col min="9223" max="9223" width="15.28515625" style="411" customWidth="1"/>
    <col min="9224" max="9224" width="19" style="411" customWidth="1"/>
    <col min="9225" max="9225" width="18" style="411" customWidth="1"/>
    <col min="9226" max="9226" width="17.140625" style="411" customWidth="1"/>
    <col min="9227" max="9227" width="21.5703125" style="411" customWidth="1"/>
    <col min="9228" max="9228" width="16.85546875" style="411" customWidth="1"/>
    <col min="9229" max="9472" width="9.140625" style="411"/>
    <col min="9473" max="9473" width="7.5703125" style="411" customWidth="1"/>
    <col min="9474" max="9474" width="2.5703125" style="411" customWidth="1"/>
    <col min="9475" max="9475" width="10.28515625" style="411" customWidth="1"/>
    <col min="9476" max="9476" width="25.42578125" style="411" customWidth="1"/>
    <col min="9477" max="9477" width="15.7109375" style="411" customWidth="1"/>
    <col min="9478" max="9478" width="15" style="411" customWidth="1"/>
    <col min="9479" max="9479" width="15.28515625" style="411" customWidth="1"/>
    <col min="9480" max="9480" width="19" style="411" customWidth="1"/>
    <col min="9481" max="9481" width="18" style="411" customWidth="1"/>
    <col min="9482" max="9482" width="17.140625" style="411" customWidth="1"/>
    <col min="9483" max="9483" width="21.5703125" style="411" customWidth="1"/>
    <col min="9484" max="9484" width="16.85546875" style="411" customWidth="1"/>
    <col min="9485" max="9728" width="9.140625" style="411"/>
    <col min="9729" max="9729" width="7.5703125" style="411" customWidth="1"/>
    <col min="9730" max="9730" width="2.5703125" style="411" customWidth="1"/>
    <col min="9731" max="9731" width="10.28515625" style="411" customWidth="1"/>
    <col min="9732" max="9732" width="25.42578125" style="411" customWidth="1"/>
    <col min="9733" max="9733" width="15.7109375" style="411" customWidth="1"/>
    <col min="9734" max="9734" width="15" style="411" customWidth="1"/>
    <col min="9735" max="9735" width="15.28515625" style="411" customWidth="1"/>
    <col min="9736" max="9736" width="19" style="411" customWidth="1"/>
    <col min="9737" max="9737" width="18" style="411" customWidth="1"/>
    <col min="9738" max="9738" width="17.140625" style="411" customWidth="1"/>
    <col min="9739" max="9739" width="21.5703125" style="411" customWidth="1"/>
    <col min="9740" max="9740" width="16.85546875" style="411" customWidth="1"/>
    <col min="9741" max="9984" width="9.140625" style="411"/>
    <col min="9985" max="9985" width="7.5703125" style="411" customWidth="1"/>
    <col min="9986" max="9986" width="2.5703125" style="411" customWidth="1"/>
    <col min="9987" max="9987" width="10.28515625" style="411" customWidth="1"/>
    <col min="9988" max="9988" width="25.42578125" style="411" customWidth="1"/>
    <col min="9989" max="9989" width="15.7109375" style="411" customWidth="1"/>
    <col min="9990" max="9990" width="15" style="411" customWidth="1"/>
    <col min="9991" max="9991" width="15.28515625" style="411" customWidth="1"/>
    <col min="9992" max="9992" width="19" style="411" customWidth="1"/>
    <col min="9993" max="9993" width="18" style="411" customWidth="1"/>
    <col min="9994" max="9994" width="17.140625" style="411" customWidth="1"/>
    <col min="9995" max="9995" width="21.5703125" style="411" customWidth="1"/>
    <col min="9996" max="9996" width="16.85546875" style="411" customWidth="1"/>
    <col min="9997" max="10240" width="9.140625" style="411"/>
    <col min="10241" max="10241" width="7.5703125" style="411" customWidth="1"/>
    <col min="10242" max="10242" width="2.5703125" style="411" customWidth="1"/>
    <col min="10243" max="10243" width="10.28515625" style="411" customWidth="1"/>
    <col min="10244" max="10244" width="25.42578125" style="411" customWidth="1"/>
    <col min="10245" max="10245" width="15.7109375" style="411" customWidth="1"/>
    <col min="10246" max="10246" width="15" style="411" customWidth="1"/>
    <col min="10247" max="10247" width="15.28515625" style="411" customWidth="1"/>
    <col min="10248" max="10248" width="19" style="411" customWidth="1"/>
    <col min="10249" max="10249" width="18" style="411" customWidth="1"/>
    <col min="10250" max="10250" width="17.140625" style="411" customWidth="1"/>
    <col min="10251" max="10251" width="21.5703125" style="411" customWidth="1"/>
    <col min="10252" max="10252" width="16.85546875" style="411" customWidth="1"/>
    <col min="10253" max="10496" width="9.140625" style="411"/>
    <col min="10497" max="10497" width="7.5703125" style="411" customWidth="1"/>
    <col min="10498" max="10498" width="2.5703125" style="411" customWidth="1"/>
    <col min="10499" max="10499" width="10.28515625" style="411" customWidth="1"/>
    <col min="10500" max="10500" width="25.42578125" style="411" customWidth="1"/>
    <col min="10501" max="10501" width="15.7109375" style="411" customWidth="1"/>
    <col min="10502" max="10502" width="15" style="411" customWidth="1"/>
    <col min="10503" max="10503" width="15.28515625" style="411" customWidth="1"/>
    <col min="10504" max="10504" width="19" style="411" customWidth="1"/>
    <col min="10505" max="10505" width="18" style="411" customWidth="1"/>
    <col min="10506" max="10506" width="17.140625" style="411" customWidth="1"/>
    <col min="10507" max="10507" width="21.5703125" style="411" customWidth="1"/>
    <col min="10508" max="10508" width="16.85546875" style="411" customWidth="1"/>
    <col min="10509" max="10752" width="9.140625" style="411"/>
    <col min="10753" max="10753" width="7.5703125" style="411" customWidth="1"/>
    <col min="10754" max="10754" width="2.5703125" style="411" customWidth="1"/>
    <col min="10755" max="10755" width="10.28515625" style="411" customWidth="1"/>
    <col min="10756" max="10756" width="25.42578125" style="411" customWidth="1"/>
    <col min="10757" max="10757" width="15.7109375" style="411" customWidth="1"/>
    <col min="10758" max="10758" width="15" style="411" customWidth="1"/>
    <col min="10759" max="10759" width="15.28515625" style="411" customWidth="1"/>
    <col min="10760" max="10760" width="19" style="411" customWidth="1"/>
    <col min="10761" max="10761" width="18" style="411" customWidth="1"/>
    <col min="10762" max="10762" width="17.140625" style="411" customWidth="1"/>
    <col min="10763" max="10763" width="21.5703125" style="411" customWidth="1"/>
    <col min="10764" max="10764" width="16.85546875" style="411" customWidth="1"/>
    <col min="10765" max="11008" width="9.140625" style="411"/>
    <col min="11009" max="11009" width="7.5703125" style="411" customWidth="1"/>
    <col min="11010" max="11010" width="2.5703125" style="411" customWidth="1"/>
    <col min="11011" max="11011" width="10.28515625" style="411" customWidth="1"/>
    <col min="11012" max="11012" width="25.42578125" style="411" customWidth="1"/>
    <col min="11013" max="11013" width="15.7109375" style="411" customWidth="1"/>
    <col min="11014" max="11014" width="15" style="411" customWidth="1"/>
    <col min="11015" max="11015" width="15.28515625" style="411" customWidth="1"/>
    <col min="11016" max="11016" width="19" style="411" customWidth="1"/>
    <col min="11017" max="11017" width="18" style="411" customWidth="1"/>
    <col min="11018" max="11018" width="17.140625" style="411" customWidth="1"/>
    <col min="11019" max="11019" width="21.5703125" style="411" customWidth="1"/>
    <col min="11020" max="11020" width="16.85546875" style="411" customWidth="1"/>
    <col min="11021" max="11264" width="9.140625" style="411"/>
    <col min="11265" max="11265" width="7.5703125" style="411" customWidth="1"/>
    <col min="11266" max="11266" width="2.5703125" style="411" customWidth="1"/>
    <col min="11267" max="11267" width="10.28515625" style="411" customWidth="1"/>
    <col min="11268" max="11268" width="25.42578125" style="411" customWidth="1"/>
    <col min="11269" max="11269" width="15.7109375" style="411" customWidth="1"/>
    <col min="11270" max="11270" width="15" style="411" customWidth="1"/>
    <col min="11271" max="11271" width="15.28515625" style="411" customWidth="1"/>
    <col min="11272" max="11272" width="19" style="411" customWidth="1"/>
    <col min="11273" max="11273" width="18" style="411" customWidth="1"/>
    <col min="11274" max="11274" width="17.140625" style="411" customWidth="1"/>
    <col min="11275" max="11275" width="21.5703125" style="411" customWidth="1"/>
    <col min="11276" max="11276" width="16.85546875" style="411" customWidth="1"/>
    <col min="11277" max="11520" width="9.140625" style="411"/>
    <col min="11521" max="11521" width="7.5703125" style="411" customWidth="1"/>
    <col min="11522" max="11522" width="2.5703125" style="411" customWidth="1"/>
    <col min="11523" max="11523" width="10.28515625" style="411" customWidth="1"/>
    <col min="11524" max="11524" width="25.42578125" style="411" customWidth="1"/>
    <col min="11525" max="11525" width="15.7109375" style="411" customWidth="1"/>
    <col min="11526" max="11526" width="15" style="411" customWidth="1"/>
    <col min="11527" max="11527" width="15.28515625" style="411" customWidth="1"/>
    <col min="11528" max="11528" width="19" style="411" customWidth="1"/>
    <col min="11529" max="11529" width="18" style="411" customWidth="1"/>
    <col min="11530" max="11530" width="17.140625" style="411" customWidth="1"/>
    <col min="11531" max="11531" width="21.5703125" style="411" customWidth="1"/>
    <col min="11532" max="11532" width="16.85546875" style="411" customWidth="1"/>
    <col min="11533" max="11776" width="9.140625" style="411"/>
    <col min="11777" max="11777" width="7.5703125" style="411" customWidth="1"/>
    <col min="11778" max="11778" width="2.5703125" style="411" customWidth="1"/>
    <col min="11779" max="11779" width="10.28515625" style="411" customWidth="1"/>
    <col min="11780" max="11780" width="25.42578125" style="411" customWidth="1"/>
    <col min="11781" max="11781" width="15.7109375" style="411" customWidth="1"/>
    <col min="11782" max="11782" width="15" style="411" customWidth="1"/>
    <col min="11783" max="11783" width="15.28515625" style="411" customWidth="1"/>
    <col min="11784" max="11784" width="19" style="411" customWidth="1"/>
    <col min="11785" max="11785" width="18" style="411" customWidth="1"/>
    <col min="11786" max="11786" width="17.140625" style="411" customWidth="1"/>
    <col min="11787" max="11787" width="21.5703125" style="411" customWidth="1"/>
    <col min="11788" max="11788" width="16.85546875" style="411" customWidth="1"/>
    <col min="11789" max="12032" width="9.140625" style="411"/>
    <col min="12033" max="12033" width="7.5703125" style="411" customWidth="1"/>
    <col min="12034" max="12034" width="2.5703125" style="411" customWidth="1"/>
    <col min="12035" max="12035" width="10.28515625" style="411" customWidth="1"/>
    <col min="12036" max="12036" width="25.42578125" style="411" customWidth="1"/>
    <col min="12037" max="12037" width="15.7109375" style="411" customWidth="1"/>
    <col min="12038" max="12038" width="15" style="411" customWidth="1"/>
    <col min="12039" max="12039" width="15.28515625" style="411" customWidth="1"/>
    <col min="12040" max="12040" width="19" style="411" customWidth="1"/>
    <col min="12041" max="12041" width="18" style="411" customWidth="1"/>
    <col min="12042" max="12042" width="17.140625" style="411" customWidth="1"/>
    <col min="12043" max="12043" width="21.5703125" style="411" customWidth="1"/>
    <col min="12044" max="12044" width="16.85546875" style="411" customWidth="1"/>
    <col min="12045" max="12288" width="9.140625" style="411"/>
    <col min="12289" max="12289" width="7.5703125" style="411" customWidth="1"/>
    <col min="12290" max="12290" width="2.5703125" style="411" customWidth="1"/>
    <col min="12291" max="12291" width="10.28515625" style="411" customWidth="1"/>
    <col min="12292" max="12292" width="25.42578125" style="411" customWidth="1"/>
    <col min="12293" max="12293" width="15.7109375" style="411" customWidth="1"/>
    <col min="12294" max="12294" width="15" style="411" customWidth="1"/>
    <col min="12295" max="12295" width="15.28515625" style="411" customWidth="1"/>
    <col min="12296" max="12296" width="19" style="411" customWidth="1"/>
    <col min="12297" max="12297" width="18" style="411" customWidth="1"/>
    <col min="12298" max="12298" width="17.140625" style="411" customWidth="1"/>
    <col min="12299" max="12299" width="21.5703125" style="411" customWidth="1"/>
    <col min="12300" max="12300" width="16.85546875" style="411" customWidth="1"/>
    <col min="12301" max="12544" width="9.140625" style="411"/>
    <col min="12545" max="12545" width="7.5703125" style="411" customWidth="1"/>
    <col min="12546" max="12546" width="2.5703125" style="411" customWidth="1"/>
    <col min="12547" max="12547" width="10.28515625" style="411" customWidth="1"/>
    <col min="12548" max="12548" width="25.42578125" style="411" customWidth="1"/>
    <col min="12549" max="12549" width="15.7109375" style="411" customWidth="1"/>
    <col min="12550" max="12550" width="15" style="411" customWidth="1"/>
    <col min="12551" max="12551" width="15.28515625" style="411" customWidth="1"/>
    <col min="12552" max="12552" width="19" style="411" customWidth="1"/>
    <col min="12553" max="12553" width="18" style="411" customWidth="1"/>
    <col min="12554" max="12554" width="17.140625" style="411" customWidth="1"/>
    <col min="12555" max="12555" width="21.5703125" style="411" customWidth="1"/>
    <col min="12556" max="12556" width="16.85546875" style="411" customWidth="1"/>
    <col min="12557" max="12800" width="9.140625" style="411"/>
    <col min="12801" max="12801" width="7.5703125" style="411" customWidth="1"/>
    <col min="12802" max="12802" width="2.5703125" style="411" customWidth="1"/>
    <col min="12803" max="12803" width="10.28515625" style="411" customWidth="1"/>
    <col min="12804" max="12804" width="25.42578125" style="411" customWidth="1"/>
    <col min="12805" max="12805" width="15.7109375" style="411" customWidth="1"/>
    <col min="12806" max="12806" width="15" style="411" customWidth="1"/>
    <col min="12807" max="12807" width="15.28515625" style="411" customWidth="1"/>
    <col min="12808" max="12808" width="19" style="411" customWidth="1"/>
    <col min="12809" max="12809" width="18" style="411" customWidth="1"/>
    <col min="12810" max="12810" width="17.140625" style="411" customWidth="1"/>
    <col min="12811" max="12811" width="21.5703125" style="411" customWidth="1"/>
    <col min="12812" max="12812" width="16.85546875" style="411" customWidth="1"/>
    <col min="12813" max="13056" width="9.140625" style="411"/>
    <col min="13057" max="13057" width="7.5703125" style="411" customWidth="1"/>
    <col min="13058" max="13058" width="2.5703125" style="411" customWidth="1"/>
    <col min="13059" max="13059" width="10.28515625" style="411" customWidth="1"/>
    <col min="13060" max="13060" width="25.42578125" style="411" customWidth="1"/>
    <col min="13061" max="13061" width="15.7109375" style="411" customWidth="1"/>
    <col min="13062" max="13062" width="15" style="411" customWidth="1"/>
    <col min="13063" max="13063" width="15.28515625" style="411" customWidth="1"/>
    <col min="13064" max="13064" width="19" style="411" customWidth="1"/>
    <col min="13065" max="13065" width="18" style="411" customWidth="1"/>
    <col min="13066" max="13066" width="17.140625" style="411" customWidth="1"/>
    <col min="13067" max="13067" width="21.5703125" style="411" customWidth="1"/>
    <col min="13068" max="13068" width="16.85546875" style="411" customWidth="1"/>
    <col min="13069" max="13312" width="9.140625" style="411"/>
    <col min="13313" max="13313" width="7.5703125" style="411" customWidth="1"/>
    <col min="13314" max="13314" width="2.5703125" style="411" customWidth="1"/>
    <col min="13315" max="13315" width="10.28515625" style="411" customWidth="1"/>
    <col min="13316" max="13316" width="25.42578125" style="411" customWidth="1"/>
    <col min="13317" max="13317" width="15.7109375" style="411" customWidth="1"/>
    <col min="13318" max="13318" width="15" style="411" customWidth="1"/>
    <col min="13319" max="13319" width="15.28515625" style="411" customWidth="1"/>
    <col min="13320" max="13320" width="19" style="411" customWidth="1"/>
    <col min="13321" max="13321" width="18" style="411" customWidth="1"/>
    <col min="13322" max="13322" width="17.140625" style="411" customWidth="1"/>
    <col min="13323" max="13323" width="21.5703125" style="411" customWidth="1"/>
    <col min="13324" max="13324" width="16.85546875" style="411" customWidth="1"/>
    <col min="13325" max="13568" width="9.140625" style="411"/>
    <col min="13569" max="13569" width="7.5703125" style="411" customWidth="1"/>
    <col min="13570" max="13570" width="2.5703125" style="411" customWidth="1"/>
    <col min="13571" max="13571" width="10.28515625" style="411" customWidth="1"/>
    <col min="13572" max="13572" width="25.42578125" style="411" customWidth="1"/>
    <col min="13573" max="13573" width="15.7109375" style="411" customWidth="1"/>
    <col min="13574" max="13574" width="15" style="411" customWidth="1"/>
    <col min="13575" max="13575" width="15.28515625" style="411" customWidth="1"/>
    <col min="13576" max="13576" width="19" style="411" customWidth="1"/>
    <col min="13577" max="13577" width="18" style="411" customWidth="1"/>
    <col min="13578" max="13578" width="17.140625" style="411" customWidth="1"/>
    <col min="13579" max="13579" width="21.5703125" style="411" customWidth="1"/>
    <col min="13580" max="13580" width="16.85546875" style="411" customWidth="1"/>
    <col min="13581" max="13824" width="9.140625" style="411"/>
    <col min="13825" max="13825" width="7.5703125" style="411" customWidth="1"/>
    <col min="13826" max="13826" width="2.5703125" style="411" customWidth="1"/>
    <col min="13827" max="13827" width="10.28515625" style="411" customWidth="1"/>
    <col min="13828" max="13828" width="25.42578125" style="411" customWidth="1"/>
    <col min="13829" max="13829" width="15.7109375" style="411" customWidth="1"/>
    <col min="13830" max="13830" width="15" style="411" customWidth="1"/>
    <col min="13831" max="13831" width="15.28515625" style="411" customWidth="1"/>
    <col min="13832" max="13832" width="19" style="411" customWidth="1"/>
    <col min="13833" max="13833" width="18" style="411" customWidth="1"/>
    <col min="13834" max="13834" width="17.140625" style="411" customWidth="1"/>
    <col min="13835" max="13835" width="21.5703125" style="411" customWidth="1"/>
    <col min="13836" max="13836" width="16.85546875" style="411" customWidth="1"/>
    <col min="13837" max="14080" width="9.140625" style="411"/>
    <col min="14081" max="14081" width="7.5703125" style="411" customWidth="1"/>
    <col min="14082" max="14082" width="2.5703125" style="411" customWidth="1"/>
    <col min="14083" max="14083" width="10.28515625" style="411" customWidth="1"/>
    <col min="14084" max="14084" width="25.42578125" style="411" customWidth="1"/>
    <col min="14085" max="14085" width="15.7109375" style="411" customWidth="1"/>
    <col min="14086" max="14086" width="15" style="411" customWidth="1"/>
    <col min="14087" max="14087" width="15.28515625" style="411" customWidth="1"/>
    <col min="14088" max="14088" width="19" style="411" customWidth="1"/>
    <col min="14089" max="14089" width="18" style="411" customWidth="1"/>
    <col min="14090" max="14090" width="17.140625" style="411" customWidth="1"/>
    <col min="14091" max="14091" width="21.5703125" style="411" customWidth="1"/>
    <col min="14092" max="14092" width="16.85546875" style="411" customWidth="1"/>
    <col min="14093" max="14336" width="9.140625" style="411"/>
    <col min="14337" max="14337" width="7.5703125" style="411" customWidth="1"/>
    <col min="14338" max="14338" width="2.5703125" style="411" customWidth="1"/>
    <col min="14339" max="14339" width="10.28515625" style="411" customWidth="1"/>
    <col min="14340" max="14340" width="25.42578125" style="411" customWidth="1"/>
    <col min="14341" max="14341" width="15.7109375" style="411" customWidth="1"/>
    <col min="14342" max="14342" width="15" style="411" customWidth="1"/>
    <col min="14343" max="14343" width="15.28515625" style="411" customWidth="1"/>
    <col min="14344" max="14344" width="19" style="411" customWidth="1"/>
    <col min="14345" max="14345" width="18" style="411" customWidth="1"/>
    <col min="14346" max="14346" width="17.140625" style="411" customWidth="1"/>
    <col min="14347" max="14347" width="21.5703125" style="411" customWidth="1"/>
    <col min="14348" max="14348" width="16.85546875" style="411" customWidth="1"/>
    <col min="14349" max="14592" width="9.140625" style="411"/>
    <col min="14593" max="14593" width="7.5703125" style="411" customWidth="1"/>
    <col min="14594" max="14594" width="2.5703125" style="411" customWidth="1"/>
    <col min="14595" max="14595" width="10.28515625" style="411" customWidth="1"/>
    <col min="14596" max="14596" width="25.42578125" style="411" customWidth="1"/>
    <col min="14597" max="14597" width="15.7109375" style="411" customWidth="1"/>
    <col min="14598" max="14598" width="15" style="411" customWidth="1"/>
    <col min="14599" max="14599" width="15.28515625" style="411" customWidth="1"/>
    <col min="14600" max="14600" width="19" style="411" customWidth="1"/>
    <col min="14601" max="14601" width="18" style="411" customWidth="1"/>
    <col min="14602" max="14602" width="17.140625" style="411" customWidth="1"/>
    <col min="14603" max="14603" width="21.5703125" style="411" customWidth="1"/>
    <col min="14604" max="14604" width="16.85546875" style="411" customWidth="1"/>
    <col min="14605" max="14848" width="9.140625" style="411"/>
    <col min="14849" max="14849" width="7.5703125" style="411" customWidth="1"/>
    <col min="14850" max="14850" width="2.5703125" style="411" customWidth="1"/>
    <col min="14851" max="14851" width="10.28515625" style="411" customWidth="1"/>
    <col min="14852" max="14852" width="25.42578125" style="411" customWidth="1"/>
    <col min="14853" max="14853" width="15.7109375" style="411" customWidth="1"/>
    <col min="14854" max="14854" width="15" style="411" customWidth="1"/>
    <col min="14855" max="14855" width="15.28515625" style="411" customWidth="1"/>
    <col min="14856" max="14856" width="19" style="411" customWidth="1"/>
    <col min="14857" max="14857" width="18" style="411" customWidth="1"/>
    <col min="14858" max="14858" width="17.140625" style="411" customWidth="1"/>
    <col min="14859" max="14859" width="21.5703125" style="411" customWidth="1"/>
    <col min="14860" max="14860" width="16.85546875" style="411" customWidth="1"/>
    <col min="14861" max="15104" width="9.140625" style="411"/>
    <col min="15105" max="15105" width="7.5703125" style="411" customWidth="1"/>
    <col min="15106" max="15106" width="2.5703125" style="411" customWidth="1"/>
    <col min="15107" max="15107" width="10.28515625" style="411" customWidth="1"/>
    <col min="15108" max="15108" width="25.42578125" style="411" customWidth="1"/>
    <col min="15109" max="15109" width="15.7109375" style="411" customWidth="1"/>
    <col min="15110" max="15110" width="15" style="411" customWidth="1"/>
    <col min="15111" max="15111" width="15.28515625" style="411" customWidth="1"/>
    <col min="15112" max="15112" width="19" style="411" customWidth="1"/>
    <col min="15113" max="15113" width="18" style="411" customWidth="1"/>
    <col min="15114" max="15114" width="17.140625" style="411" customWidth="1"/>
    <col min="15115" max="15115" width="21.5703125" style="411" customWidth="1"/>
    <col min="15116" max="15116" width="16.85546875" style="411" customWidth="1"/>
    <col min="15117" max="15360" width="9.140625" style="411"/>
    <col min="15361" max="15361" width="7.5703125" style="411" customWidth="1"/>
    <col min="15362" max="15362" width="2.5703125" style="411" customWidth="1"/>
    <col min="15363" max="15363" width="10.28515625" style="411" customWidth="1"/>
    <col min="15364" max="15364" width="25.42578125" style="411" customWidth="1"/>
    <col min="15365" max="15365" width="15.7109375" style="411" customWidth="1"/>
    <col min="15366" max="15366" width="15" style="411" customWidth="1"/>
    <col min="15367" max="15367" width="15.28515625" style="411" customWidth="1"/>
    <col min="15368" max="15368" width="19" style="411" customWidth="1"/>
    <col min="15369" max="15369" width="18" style="411" customWidth="1"/>
    <col min="15370" max="15370" width="17.140625" style="411" customWidth="1"/>
    <col min="15371" max="15371" width="21.5703125" style="411" customWidth="1"/>
    <col min="15372" max="15372" width="16.85546875" style="411" customWidth="1"/>
    <col min="15373" max="15616" width="9.140625" style="411"/>
    <col min="15617" max="15617" width="7.5703125" style="411" customWidth="1"/>
    <col min="15618" max="15618" width="2.5703125" style="411" customWidth="1"/>
    <col min="15619" max="15619" width="10.28515625" style="411" customWidth="1"/>
    <col min="15620" max="15620" width="25.42578125" style="411" customWidth="1"/>
    <col min="15621" max="15621" width="15.7109375" style="411" customWidth="1"/>
    <col min="15622" max="15622" width="15" style="411" customWidth="1"/>
    <col min="15623" max="15623" width="15.28515625" style="411" customWidth="1"/>
    <col min="15624" max="15624" width="19" style="411" customWidth="1"/>
    <col min="15625" max="15625" width="18" style="411" customWidth="1"/>
    <col min="15626" max="15626" width="17.140625" style="411" customWidth="1"/>
    <col min="15627" max="15627" width="21.5703125" style="411" customWidth="1"/>
    <col min="15628" max="15628" width="16.85546875" style="411" customWidth="1"/>
    <col min="15629" max="15872" width="9.140625" style="411"/>
    <col min="15873" max="15873" width="7.5703125" style="411" customWidth="1"/>
    <col min="15874" max="15874" width="2.5703125" style="411" customWidth="1"/>
    <col min="15875" max="15875" width="10.28515625" style="411" customWidth="1"/>
    <col min="15876" max="15876" width="25.42578125" style="411" customWidth="1"/>
    <col min="15877" max="15877" width="15.7109375" style="411" customWidth="1"/>
    <col min="15878" max="15878" width="15" style="411" customWidth="1"/>
    <col min="15879" max="15879" width="15.28515625" style="411" customWidth="1"/>
    <col min="15880" max="15880" width="19" style="411" customWidth="1"/>
    <col min="15881" max="15881" width="18" style="411" customWidth="1"/>
    <col min="15882" max="15882" width="17.140625" style="411" customWidth="1"/>
    <col min="15883" max="15883" width="21.5703125" style="411" customWidth="1"/>
    <col min="15884" max="15884" width="16.85546875" style="411" customWidth="1"/>
    <col min="15885" max="16128" width="9.140625" style="411"/>
    <col min="16129" max="16129" width="7.5703125" style="411" customWidth="1"/>
    <col min="16130" max="16130" width="2.5703125" style="411" customWidth="1"/>
    <col min="16131" max="16131" width="10.28515625" style="411" customWidth="1"/>
    <col min="16132" max="16132" width="25.42578125" style="411" customWidth="1"/>
    <col min="16133" max="16133" width="15.7109375" style="411" customWidth="1"/>
    <col min="16134" max="16134" width="15" style="411" customWidth="1"/>
    <col min="16135" max="16135" width="15.28515625" style="411" customWidth="1"/>
    <col min="16136" max="16136" width="19" style="411" customWidth="1"/>
    <col min="16137" max="16137" width="18" style="411" customWidth="1"/>
    <col min="16138" max="16138" width="17.140625" style="411" customWidth="1"/>
    <col min="16139" max="16139" width="21.5703125" style="411" customWidth="1"/>
    <col min="16140" max="16140" width="16.85546875" style="411" customWidth="1"/>
    <col min="16141" max="16384" width="9.140625" style="411"/>
  </cols>
  <sheetData>
    <row r="1" spans="1:12" ht="15.75" x14ac:dyDescent="0.25">
      <c r="A1" s="409" t="s">
        <v>41</v>
      </c>
      <c r="B1" s="410"/>
      <c r="C1" s="410"/>
      <c r="D1" s="410"/>
      <c r="J1" s="412" t="s">
        <v>224</v>
      </c>
      <c r="K1" s="412"/>
    </row>
    <row r="2" spans="1:12" ht="15.75" x14ac:dyDescent="0.25">
      <c r="A2" s="725" t="s">
        <v>42</v>
      </c>
      <c r="B2" s="725"/>
      <c r="C2" s="725"/>
      <c r="D2" s="725"/>
      <c r="E2" s="726" t="str">
        <f>[5]Úvod.str!C3</f>
        <v>Mateřská škola Prostějov, Moravská ul. 30, příspěvková organizace</v>
      </c>
      <c r="F2" s="726"/>
      <c r="G2" s="726"/>
      <c r="H2" s="726"/>
      <c r="I2" s="726"/>
      <c r="J2" s="726"/>
      <c r="K2" s="726"/>
      <c r="L2" s="413"/>
    </row>
    <row r="3" spans="1:12" ht="9.75" customHeight="1" x14ac:dyDescent="0.25">
      <c r="A3" s="414"/>
      <c r="B3" s="414"/>
      <c r="C3" s="414"/>
      <c r="D3" s="414"/>
      <c r="E3" s="728"/>
      <c r="F3" s="728"/>
      <c r="G3" s="728"/>
      <c r="H3" s="728"/>
      <c r="I3" s="728"/>
      <c r="J3" s="728"/>
      <c r="K3" s="728"/>
      <c r="L3" s="413"/>
    </row>
    <row r="4" spans="1:12" ht="15.75" x14ac:dyDescent="0.25">
      <c r="A4" s="413" t="s">
        <v>43</v>
      </c>
      <c r="E4" s="727" t="str">
        <f>[5]Úvod.str!C4</f>
        <v>Moravská 323/30, Prostějov, 796 01</v>
      </c>
      <c r="F4" s="727"/>
      <c r="G4" s="727"/>
      <c r="H4" s="727"/>
      <c r="I4" s="727"/>
      <c r="J4" s="415"/>
    </row>
    <row r="5" spans="1:12" ht="7.5" customHeight="1" x14ac:dyDescent="0.25">
      <c r="A5" s="413"/>
      <c r="E5" s="728"/>
      <c r="F5" s="728"/>
      <c r="G5" s="728"/>
      <c r="H5" s="728"/>
      <c r="I5" s="728"/>
      <c r="J5" s="728"/>
      <c r="K5" s="728"/>
    </row>
    <row r="6" spans="1:12" ht="15.75" x14ac:dyDescent="0.25">
      <c r="A6" s="413" t="s">
        <v>44</v>
      </c>
      <c r="E6" s="727" t="str">
        <f>[5]Úvod.str!C5</f>
        <v>709 82 945</v>
      </c>
      <c r="F6" s="727"/>
      <c r="G6" s="727"/>
      <c r="H6" s="416"/>
      <c r="I6" s="417"/>
      <c r="J6" s="415"/>
    </row>
    <row r="7" spans="1:12" ht="8.25" customHeight="1" x14ac:dyDescent="0.25">
      <c r="A7" s="413"/>
      <c r="E7" s="728"/>
      <c r="F7" s="728"/>
      <c r="G7" s="728"/>
      <c r="H7" s="728"/>
      <c r="I7" s="728"/>
      <c r="J7" s="728"/>
      <c r="K7" s="728"/>
    </row>
    <row r="8" spans="1:12" ht="29.25" customHeight="1" x14ac:dyDescent="0.25">
      <c r="A8" s="413"/>
      <c r="E8" s="418"/>
      <c r="F8" s="418"/>
      <c r="G8" s="418"/>
      <c r="H8" s="416"/>
      <c r="I8" s="418"/>
      <c r="J8" s="415"/>
    </row>
    <row r="9" spans="1:12" x14ac:dyDescent="0.2">
      <c r="H9" s="715" t="s">
        <v>45</v>
      </c>
      <c r="I9" s="715"/>
    </row>
    <row r="10" spans="1:12" ht="15" customHeight="1" x14ac:dyDescent="0.2">
      <c r="A10" s="415" t="s">
        <v>253</v>
      </c>
      <c r="E10" s="419" t="s">
        <v>46</v>
      </c>
      <c r="F10" s="419" t="s">
        <v>47</v>
      </c>
      <c r="G10" s="420" t="s">
        <v>23</v>
      </c>
      <c r="H10" s="421" t="s">
        <v>48</v>
      </c>
      <c r="I10" s="421"/>
      <c r="K10" s="716"/>
    </row>
    <row r="11" spans="1:12" ht="12.75" customHeight="1" x14ac:dyDescent="0.2">
      <c r="A11" s="422"/>
      <c r="B11" s="422"/>
      <c r="C11" s="422"/>
      <c r="D11" s="422"/>
      <c r="E11" s="419" t="s">
        <v>49</v>
      </c>
      <c r="F11" s="419" t="s">
        <v>49</v>
      </c>
      <c r="G11" s="420" t="s">
        <v>50</v>
      </c>
      <c r="H11" s="423" t="s">
        <v>35</v>
      </c>
      <c r="I11" s="424" t="s">
        <v>51</v>
      </c>
      <c r="K11" s="716"/>
    </row>
    <row r="12" spans="1:12" ht="12.75" customHeight="1" x14ac:dyDescent="0.2">
      <c r="A12" s="422"/>
      <c r="B12" s="422"/>
      <c r="C12" s="422"/>
      <c r="D12" s="422"/>
      <c r="E12" s="419" t="s">
        <v>52</v>
      </c>
      <c r="F12" s="419" t="s">
        <v>52</v>
      </c>
      <c r="G12" s="412"/>
      <c r="K12" s="716"/>
    </row>
    <row r="13" spans="1:12" ht="15" x14ac:dyDescent="0.25">
      <c r="A13" s="425" t="s">
        <v>53</v>
      </c>
      <c r="B13" s="425"/>
      <c r="D13" s="425"/>
      <c r="E13" s="426"/>
      <c r="F13" s="426"/>
      <c r="G13" s="422"/>
      <c r="H13" s="422"/>
      <c r="I13" s="422"/>
      <c r="K13" s="716"/>
    </row>
    <row r="14" spans="1:12" ht="24.95" customHeight="1" x14ac:dyDescent="0.25">
      <c r="A14" s="427" t="s">
        <v>54</v>
      </c>
      <c r="B14" s="427"/>
      <c r="C14" s="410"/>
      <c r="D14" s="425"/>
      <c r="E14" s="426"/>
      <c r="F14" s="426"/>
      <c r="G14" s="422"/>
      <c r="H14" s="422"/>
      <c r="I14" s="422"/>
      <c r="J14" s="428"/>
      <c r="K14" s="429"/>
    </row>
    <row r="15" spans="1:12" ht="15" x14ac:dyDescent="0.25">
      <c r="A15" s="422" t="s">
        <v>55</v>
      </c>
      <c r="B15" s="422"/>
      <c r="C15" s="422"/>
      <c r="D15" s="430" t="s">
        <v>56</v>
      </c>
      <c r="E15" s="431">
        <f>'[5]Ná HČ'!Q8+'[5]Ná HČ'!Q29+'[5]Ná HČ'!Q35+'[5]Ná DČ'!F9+'[5]Ná DČ'!F23+'[5]Ná DČ'!F29</f>
        <v>925000</v>
      </c>
      <c r="F15" s="431">
        <f>'[5]Ná HČ'!R8+'[5]Ná HČ'!R29+'[5]Ná HČ'!R35+'[5]Ná DČ'!G9+'[5]Ná DČ'!G23+'[5]Ná DČ'!G29</f>
        <v>894557</v>
      </c>
      <c r="G15" s="431">
        <f>'[5]Ná HČ'!S8+'[5]Ná HČ'!S29+'[5]Ná HČ'!S35+'[5]Ná DČ'!H9+'[5]Ná DČ'!H23+'[5]Ná DČ'!H29</f>
        <v>887245.3600000001</v>
      </c>
      <c r="H15" s="432">
        <f>'[5]Ná HČ'!S8+'[5]Ná HČ'!S29+'[5]Ná HČ'!S35</f>
        <v>887245.3600000001</v>
      </c>
      <c r="I15" s="432">
        <f>'[5]Ná DČ'!H9+'[5]Ná DČ'!H23+'[5]Ná DČ'!H29</f>
        <v>0</v>
      </c>
      <c r="J15" s="433" t="str">
        <f>IF(H15+I15=G15,"OK","ne")</f>
        <v>OK</v>
      </c>
      <c r="K15" s="434"/>
    </row>
    <row r="16" spans="1:12" ht="15" x14ac:dyDescent="0.25">
      <c r="A16" s="422" t="s">
        <v>58</v>
      </c>
      <c r="B16" s="422"/>
      <c r="C16" s="422"/>
      <c r="D16" s="430" t="s">
        <v>59</v>
      </c>
      <c r="E16" s="431">
        <f>'[5]Ná HČ'!Q36+'[5]Ná HČ'!Q42+'[5]Ná HČ'!Q46+'[5]Ná HČ'!Q47+'[5]Ná DČ'!F30+'[5]Ná DČ'!F36+'[5]Ná DČ'!F40+'[5]Ná DČ'!F41</f>
        <v>839820</v>
      </c>
      <c r="F16" s="431">
        <f>'[5]Ná HČ'!R36+'[5]Ná HČ'!R42+'[5]Ná HČ'!R46+'[5]Ná HČ'!R47+'[5]Ná DČ'!G30+'[5]Ná DČ'!G36+'[5]Ná DČ'!G40+'[5]Ná DČ'!G41</f>
        <v>1369878</v>
      </c>
      <c r="G16" s="431">
        <f>'[5]Ná HČ'!S36+'[5]Ná HČ'!S42+'[5]Ná HČ'!S46+'[5]Ná HČ'!S47+'[5]Ná DČ'!H30+'[5]Ná DČ'!H36+'[5]Ná DČ'!H40+'[5]Ná DČ'!H41</f>
        <v>1295626.57</v>
      </c>
      <c r="H16" s="432">
        <f>'[5]Ná HČ'!S36+'[5]Ná HČ'!S42+'[5]Ná HČ'!S46+'[5]Ná HČ'!S47</f>
        <v>1295626.57</v>
      </c>
      <c r="I16" s="432">
        <f>'[5]Ná DČ'!H30+'[5]Ná DČ'!H36+'[5]Ná DČ'!H40+'[5]Ná DČ'!H41</f>
        <v>0</v>
      </c>
      <c r="J16" s="433" t="str">
        <f>IF(H16+I16=G16,"OK","ne")</f>
        <v>OK</v>
      </c>
      <c r="K16" s="434"/>
    </row>
    <row r="17" spans="1:12" ht="15" x14ac:dyDescent="0.25">
      <c r="A17" s="422" t="s">
        <v>60</v>
      </c>
      <c r="B17" s="422"/>
      <c r="C17" s="422"/>
      <c r="D17" s="430" t="s">
        <v>61</v>
      </c>
      <c r="E17" s="431">
        <f>'[5]Ná HČ'!Q72+'[5]Ná HČ'!Q79+'[5]Ná HČ'!Q82+'[5]Ná HČ'!Q83+'[5]Ná HČ'!Q88+'[5]Ná DČ'!F65+'[5]Ná DČ'!F70+'[5]Ná DČ'!F73+'[5]Ná DČ'!F74+'[5]Ná DČ'!F79</f>
        <v>9499632</v>
      </c>
      <c r="F17" s="431">
        <f>'[5]Ná HČ'!R72+'[5]Ná HČ'!R79+'[5]Ná HČ'!R82+'[5]Ná HČ'!R83+'[5]Ná HČ'!R88+'[5]Ná DČ'!G65+'[5]Ná DČ'!G70+'[5]Ná DČ'!G73+'[5]Ná DČ'!G74+'[5]Ná DČ'!G79</f>
        <v>10048941</v>
      </c>
      <c r="G17" s="431">
        <f>'[5]Ná HČ'!S72+'[5]Ná HČ'!S79+'[5]Ná HČ'!S82+'[5]Ná HČ'!S83+'[5]Ná HČ'!S88+'[5]Ná DČ'!H65+'[5]Ná DČ'!H70+'[5]Ná DČ'!H73+'[5]Ná DČ'!H74+'[5]Ná DČ'!H79</f>
        <v>10048941</v>
      </c>
      <c r="H17" s="432">
        <f>'[5]Ná HČ'!S72+'[5]Ná HČ'!S79+'[5]Ná HČ'!S82+'[5]Ná HČ'!S83+'[5]Ná HČ'!S88</f>
        <v>10048941</v>
      </c>
      <c r="I17" s="432">
        <f>'[5]Ná DČ'!H65+'[5]Ná DČ'!H70+'[5]Ná DČ'!H73+'[5]Ná DČ'!H74+'[5]Ná DČ'!H79</f>
        <v>0</v>
      </c>
      <c r="J17" s="433" t="str">
        <f>IF(H17+I17=G17,"OK","ne")</f>
        <v>OK</v>
      </c>
      <c r="K17" s="434"/>
    </row>
    <row r="18" spans="1:12" ht="15" x14ac:dyDescent="0.25">
      <c r="A18" s="422" t="s">
        <v>62</v>
      </c>
      <c r="B18" s="422"/>
      <c r="C18" s="422"/>
      <c r="D18" s="435">
        <v>551</v>
      </c>
      <c r="E18" s="431">
        <f>'[5]Ná HČ'!Q105+'[5]Ná DČ'!F96</f>
        <v>241310</v>
      </c>
      <c r="F18" s="431">
        <f>'[5]Ná HČ'!R105+'[5]Ná DČ'!G96</f>
        <v>285920</v>
      </c>
      <c r="G18" s="431">
        <f>'[5]Ná HČ'!S105+'[5]Ná DČ'!H96</f>
        <v>285920</v>
      </c>
      <c r="H18" s="432">
        <f>'[5]Ná HČ'!S105</f>
        <v>285920</v>
      </c>
      <c r="I18" s="432">
        <f>'[5]Ná DČ'!H96</f>
        <v>0</v>
      </c>
      <c r="J18" s="433" t="str">
        <f>IF(H18+I18=G18,"OK","ne")</f>
        <v>OK</v>
      </c>
      <c r="K18" s="434"/>
    </row>
    <row r="19" spans="1:12" ht="13.9" customHeight="1" x14ac:dyDescent="0.2">
      <c r="A19" s="436" t="s">
        <v>63</v>
      </c>
      <c r="B19" s="436"/>
      <c r="C19" s="422"/>
      <c r="D19" s="717" t="s">
        <v>64</v>
      </c>
      <c r="E19" s="718">
        <f>'[5]Ná HČ'!Q89+'[5]Ná HČ'!Q93+'[5]Ná HČ'!Q94+'[5]Ná HČ'!Q95+'[5]Ná HČ'!Q96+'[5]Ná HČ'!Q97+'[5]Ná HČ'!Q98+'[5]Ná HČ'!Q99+'[5]Ná HČ'!Q108+'[5]Ná HČ'!Q109+'[5]Ná HČ'!Q120+'[5]Ná HČ'!Q121+'[5]Ná HČ'!Q124+'[5]Ná HČ'!Q125+'[5]Ná HČ'!Q126+'[5]Ná DČ'!F80+'[5]Ná DČ'!F84+'[5]Ná DČ'!F85+'[5]Ná DČ'!F86+'[5]Ná DČ'!F87+'[5]Ná DČ'!F88+'[5]Ná DČ'!F89+'[5]Ná DČ'!F90+'[5]Ná DČ'!F99+'[5]Ná DČ'!F100+'[5]Ná DČ'!F111+'[5]Ná DČ'!F112+'[5]Ná DČ'!F115+'[5]Ná DČ'!F116+'[5]Ná DČ'!F117</f>
        <v>140000</v>
      </c>
      <c r="F19" s="718">
        <f>'[5]Ná HČ'!R89+'[5]Ná HČ'!R93+'[5]Ná HČ'!R94+'[5]Ná HČ'!R95+'[5]Ná HČ'!R96+'[5]Ná HČ'!R97+'[5]Ná HČ'!R98+'[5]Ná HČ'!R99+'[5]Ná HČ'!R108+'[5]Ná HČ'!R109+'[5]Ná HČ'!R120+'[5]Ná HČ'!R121+'[5]Ná HČ'!R124+'[5]Ná HČ'!R125+'[5]Ná HČ'!R126+'[5]Ná DČ'!G80+'[5]Ná DČ'!G84+'[5]Ná DČ'!G85+'[5]Ná DČ'!G86+'[5]Ná DČ'!G87+'[5]Ná DČ'!G88+'[5]Ná DČ'!G89+'[5]Ná DČ'!G90+'[5]Ná DČ'!G99+'[5]Ná DČ'!G100+'[5]Ná DČ'!G111+'[5]Ná DČ'!G112+'[5]Ná DČ'!G115+'[5]Ná DČ'!G116+'[5]Ná DČ'!G117</f>
        <v>454025</v>
      </c>
      <c r="G19" s="718">
        <f>'[5]Ná HČ'!S89+'[5]Ná HČ'!S93+'[5]Ná HČ'!S94+'[5]Ná HČ'!S95+'[5]Ná HČ'!S96+'[5]Ná HČ'!S97+'[5]Ná HČ'!S98+'[5]Ná HČ'!S99+'[5]Ná HČ'!S108+'[5]Ná HČ'!S109+'[5]Ná HČ'!S120+'[5]Ná HČ'!S121+'[5]Ná HČ'!S124+'[5]Ná HČ'!S125+'[5]Ná HČ'!S126+'[5]Ná DČ'!H80+'[5]Ná DČ'!H84+'[5]Ná DČ'!H85+'[5]Ná DČ'!H86+'[5]Ná DČ'!H87+'[5]Ná DČ'!H88+'[5]Ná DČ'!H89+'[5]Ná DČ'!H90+'[5]Ná DČ'!H99+'[5]Ná DČ'!H100+'[5]Ná DČ'!H111+'[5]Ná DČ'!H112+'[5]Ná DČ'!H115+'[5]Ná DČ'!H116+'[5]Ná DČ'!H117</f>
        <v>407660.01</v>
      </c>
      <c r="H19" s="719">
        <f>'[5]Ná HČ'!S89+'[5]Ná HČ'!S93+'[5]Ná HČ'!S94+'[5]Ná HČ'!S95+'[5]Ná HČ'!S96+'[5]Ná HČ'!S97+'[5]Ná HČ'!S98+'[5]Ná HČ'!S99+'[5]Ná HČ'!S108+'[5]Ná HČ'!S109+'[5]Ná HČ'!S120+'[5]Ná HČ'!S121+'[5]Ná HČ'!S124+'[5]Ná HČ'!S125+'[5]Ná HČ'!S126</f>
        <v>407660.01</v>
      </c>
      <c r="I19" s="719">
        <f>'[5]Ná DČ'!H80+'[5]Ná DČ'!H84+'[5]Ná DČ'!H85+'[5]Ná DČ'!H86+'[5]Ná DČ'!H87+'[5]Ná DČ'!H88+'[5]Ná DČ'!H89+'[5]Ná DČ'!H90+'[5]Ná DČ'!H99+'[5]Ná DČ'!H100+'[5]Ná DČ'!H111+'[5]Ná DČ'!H112+'[5]Ná DČ'!H115+'[5]Ná DČ'!H116+'[5]Ná DČ'!H117</f>
        <v>0</v>
      </c>
      <c r="J19" s="720" t="str">
        <f>IF(H19+I19=G19,"OK","ne")</f>
        <v>OK</v>
      </c>
      <c r="K19" s="434"/>
    </row>
    <row r="20" spans="1:12" ht="7.5" customHeight="1" x14ac:dyDescent="0.25">
      <c r="A20" s="436"/>
      <c r="B20" s="425"/>
      <c r="C20" s="425"/>
      <c r="D20" s="717"/>
      <c r="E20" s="718"/>
      <c r="F20" s="718"/>
      <c r="G20" s="718"/>
      <c r="H20" s="719"/>
      <c r="I20" s="719"/>
      <c r="J20" s="720"/>
      <c r="K20" s="434"/>
    </row>
    <row r="21" spans="1:12" ht="14.25" customHeight="1" x14ac:dyDescent="0.25">
      <c r="A21" s="426" t="s">
        <v>65</v>
      </c>
      <c r="B21" s="422"/>
      <c r="C21" s="422"/>
      <c r="D21" s="422"/>
      <c r="E21" s="431">
        <f>SUM(E15:E20)</f>
        <v>11645762</v>
      </c>
      <c r="F21" s="431">
        <f>SUM(F15:F20)</f>
        <v>13053321</v>
      </c>
      <c r="G21" s="431">
        <f>SUM(G15:G20)</f>
        <v>12925392.939999999</v>
      </c>
      <c r="H21" s="431">
        <f>SUM(H15:H20)</f>
        <v>12925392.939999999</v>
      </c>
      <c r="I21" s="431">
        <f>SUM(I15:I20)</f>
        <v>0</v>
      </c>
      <c r="J21" s="433" t="str">
        <f>IF(H21+I21=G21,"OK","ne")</f>
        <v>OK</v>
      </c>
      <c r="K21" s="437"/>
    </row>
    <row r="22" spans="1:12" ht="24.95" customHeight="1" x14ac:dyDescent="0.25">
      <c r="A22" s="427" t="s">
        <v>66</v>
      </c>
      <c r="B22" s="425"/>
      <c r="C22" s="425"/>
      <c r="D22" s="425"/>
      <c r="E22" s="437"/>
      <c r="F22" s="426"/>
      <c r="G22" s="438"/>
      <c r="H22" s="437"/>
      <c r="I22" s="437"/>
      <c r="J22" s="439"/>
      <c r="K22" s="437"/>
    </row>
    <row r="23" spans="1:12" ht="15" x14ac:dyDescent="0.25">
      <c r="A23" s="422" t="s">
        <v>67</v>
      </c>
      <c r="B23" s="422"/>
      <c r="C23" s="422"/>
      <c r="D23" s="435" t="s">
        <v>68</v>
      </c>
      <c r="E23" s="431">
        <f>'[5]Vý HČ'!Q9+'[5]Vý HČ'!Q10+'[5]Vý HČ'!Q21+'[5]Vý HČ'!Q26+'[5]Vý HČ'!Q27+'[5]Vý HČ'!Q28+'[5]Vý DČ'!F9+'[5]Vý DČ'!F10+'[5]Vý DČ'!F20+'[5]Vý DČ'!F25+'[5]Vý DČ'!F26+'[5]Vý DČ'!F27</f>
        <v>552200</v>
      </c>
      <c r="F23" s="431">
        <f>'[5]Vý HČ'!R9+'[5]Vý HČ'!R10+'[5]Vý HČ'!R21+'[5]Vý HČ'!R26+'[5]Vý HČ'!R27+'[5]Vý HČ'!R28+'[5]Vý DČ'!G9+'[5]Vý DČ'!G10+'[5]Vý DČ'!G20+'[5]Vý DČ'!G25+'[5]Vý DČ'!G26+'[5]Vý DČ'!G27</f>
        <v>543600</v>
      </c>
      <c r="G23" s="431">
        <f>'[5]Vý HČ'!S9+'[5]Vý HČ'!S10+'[5]Vý HČ'!S21+'[5]Vý HČ'!S26+'[5]Vý HČ'!S27+'[5]Vý HČ'!S28+'[5]Vý DČ'!H9+'[5]Vý DČ'!H10+'[5]Vý DČ'!H20+'[5]Vý DČ'!H25+'[5]Vý DČ'!H26+'[5]Vý DČ'!H27</f>
        <v>556200</v>
      </c>
      <c r="H23" s="432">
        <f>'[5]Vý HČ'!S9+'[5]Vý HČ'!S10+'[5]Vý HČ'!S21+'[5]Vý HČ'!S26+'[5]Vý HČ'!S27+'[5]Vý HČ'!S28</f>
        <v>556200</v>
      </c>
      <c r="I23" s="432">
        <f>'[5]Vý DČ'!H9+'[5]Vý DČ'!H10+'[5]Vý DČ'!H20+'[5]Vý DČ'!H25+'[5]Vý DČ'!H26+'[5]Vý DČ'!H27</f>
        <v>0</v>
      </c>
      <c r="J23" s="433" t="str">
        <f>IF(H23+I23=G23,"OK","ne")</f>
        <v>OK</v>
      </c>
      <c r="K23" s="439"/>
      <c r="L23" s="440"/>
    </row>
    <row r="24" spans="1:12" ht="15" x14ac:dyDescent="0.25">
      <c r="A24" s="422" t="s">
        <v>69</v>
      </c>
      <c r="B24" s="422"/>
      <c r="C24" s="422"/>
      <c r="D24" s="435" t="s">
        <v>70</v>
      </c>
      <c r="E24" s="431">
        <f>'[5]Vý HČ'!Q47+'[5]Vý DČ'!F42</f>
        <v>11098262</v>
      </c>
      <c r="F24" s="431">
        <f>'[5]Vý HČ'!R47+'[5]Vý DČ'!G42</f>
        <v>12434299</v>
      </c>
      <c r="G24" s="431">
        <f>'[5]Vý HČ'!S47+'[5]Vý DČ'!H42</f>
        <v>12434299</v>
      </c>
      <c r="H24" s="432">
        <f>'[5]Vý HČ'!S47</f>
        <v>12434299</v>
      </c>
      <c r="I24" s="432">
        <f>'[5]Vý DČ'!H42</f>
        <v>0</v>
      </c>
      <c r="J24" s="433" t="str">
        <f>IF(H24+I24=G24,"OK","ne")</f>
        <v>OK</v>
      </c>
      <c r="K24" s="441"/>
      <c r="L24" s="416"/>
    </row>
    <row r="25" spans="1:12" ht="15" x14ac:dyDescent="0.25">
      <c r="A25" s="422"/>
      <c r="B25" s="422"/>
      <c r="C25" s="422"/>
      <c r="D25" s="435" t="s">
        <v>71</v>
      </c>
      <c r="E25" s="431">
        <f>'[5]Vý HČ'!Q53+'[5]Vý DČ'!F48</f>
        <v>0</v>
      </c>
      <c r="F25" s="431">
        <f>'[5]Vý HČ'!R53+'[5]Vý DČ'!G48</f>
        <v>0</v>
      </c>
      <c r="G25" s="431">
        <f>'[5]Vý HČ'!S53+'[5]Vý DČ'!H48</f>
        <v>0</v>
      </c>
      <c r="H25" s="432">
        <f>'[5]Vý HČ'!S53</f>
        <v>0</v>
      </c>
      <c r="I25" s="432">
        <f>'[5]Vý DČ'!H48</f>
        <v>0</v>
      </c>
      <c r="J25" s="433" t="str">
        <f>IF(H25+I25=G25,"OK","ne")</f>
        <v>OK</v>
      </c>
      <c r="K25" s="441"/>
      <c r="L25" s="416"/>
    </row>
    <row r="26" spans="1:12" ht="15" x14ac:dyDescent="0.25">
      <c r="A26" s="422" t="s">
        <v>72</v>
      </c>
      <c r="B26" s="422"/>
      <c r="C26" s="422"/>
      <c r="D26" s="430" t="s">
        <v>73</v>
      </c>
      <c r="E26" s="431">
        <f>'[5]Vý HČ'!Q29+'[5]Vý HČ'!Q30+'[5]Vý HČ'!Q31+'[5]Vý HČ'!Q32+'[5]Vý HČ'!Q33+'[5]Vý HČ'!Q39+'[5]Vý HČ'!Q46+'[5]Vý DČ'!F28+'[5]Vý DČ'!F29+'[5]Vý DČ'!F30+'[5]Vý DČ'!F31+'[5]Vý DČ'!F32+'[5]Vý DČ'!F38+'[5]Vý DČ'!F41</f>
        <v>300</v>
      </c>
      <c r="F26" s="431">
        <f>'[5]Vý HČ'!R29+'[5]Vý HČ'!R30+'[5]Vý HČ'!R31+'[5]Vý HČ'!R32+'[5]Vý HČ'!R33+'[5]Vý HČ'!R39+'[5]Vý HČ'!R46+'[5]Vý DČ'!G28+'[5]Vý DČ'!G29+'[5]Vý DČ'!G30+'[5]Vý DČ'!G31+'[5]Vý DČ'!G32+'[5]Vý DČ'!G38+'[5]Vý DČ'!G41</f>
        <v>75422</v>
      </c>
      <c r="G26" s="431">
        <f>'[5]Vý HČ'!S29+'[5]Vý HČ'!S30+'[5]Vý HČ'!S31+'[5]Vý HČ'!S32+'[5]Vý HČ'!S33+'[5]Vý HČ'!S39+'[5]Vý HČ'!S46+'[5]Vý DČ'!H28+'[5]Vý DČ'!H29+'[5]Vý DČ'!H30+'[5]Vý DČ'!H31+'[5]Vý DČ'!H32+'[5]Vý DČ'!H38+'[5]Vý DČ'!H41</f>
        <v>75420.56</v>
      </c>
      <c r="H26" s="432">
        <f>'[5]Vý HČ'!S29+'[5]Vý HČ'!S30+'[5]Vý HČ'!S31+'[5]Vý HČ'!S32+'[5]Vý HČ'!S33+'[5]Vý HČ'!S39+'[5]Vý HČ'!S46</f>
        <v>75420.56</v>
      </c>
      <c r="I26" s="432">
        <f>'[5]Vý DČ'!H28+'[5]Vý DČ'!H29+'[5]Vý DČ'!H30+'[5]Vý DČ'!H31+'[5]Vý DČ'!H32+'[5]Vý DČ'!H38+'[5]Vý DČ'!H41</f>
        <v>0</v>
      </c>
      <c r="J26" s="433" t="str">
        <f>IF(H26+I26=G26,"OK","ne")</f>
        <v>OK</v>
      </c>
      <c r="K26" s="439"/>
      <c r="L26" s="416"/>
    </row>
    <row r="27" spans="1:12" ht="14.25" customHeight="1" x14ac:dyDescent="0.25">
      <c r="A27" s="426" t="s">
        <v>65</v>
      </c>
      <c r="B27" s="425"/>
      <c r="C27" s="425"/>
      <c r="D27" s="425"/>
      <c r="E27" s="431">
        <f>E23+E24+E26</f>
        <v>11650762</v>
      </c>
      <c r="F27" s="431">
        <f>F23+F24+F26</f>
        <v>13053321</v>
      </c>
      <c r="G27" s="431">
        <f>G23+G24+G26</f>
        <v>13065919.560000001</v>
      </c>
      <c r="H27" s="431">
        <f>H23+H24+H26</f>
        <v>13065919.560000001</v>
      </c>
      <c r="I27" s="431">
        <f>I23+I24+I26</f>
        <v>0</v>
      </c>
      <c r="J27" s="433" t="str">
        <f>IF(H27+I27=G27,"OK","ne")</f>
        <v>OK</v>
      </c>
      <c r="K27" s="442"/>
      <c r="L27" s="416"/>
    </row>
    <row r="28" spans="1:12" ht="15" x14ac:dyDescent="0.25">
      <c r="A28" s="426"/>
      <c r="B28" s="425"/>
      <c r="C28" s="425"/>
      <c r="D28" s="425"/>
      <c r="E28" s="425"/>
      <c r="F28" s="425"/>
      <c r="G28" s="425"/>
      <c r="H28" s="442"/>
      <c r="I28" s="442"/>
      <c r="J28" s="442"/>
      <c r="K28" s="442"/>
      <c r="L28" s="416"/>
    </row>
    <row r="29" spans="1:12" ht="15.75" x14ac:dyDescent="0.25">
      <c r="A29" s="427" t="s">
        <v>74</v>
      </c>
      <c r="B29" s="425"/>
      <c r="C29" s="425"/>
      <c r="D29" s="425"/>
      <c r="E29" s="425"/>
      <c r="F29" s="425"/>
      <c r="G29" s="437"/>
      <c r="H29" s="425"/>
      <c r="I29" s="425"/>
      <c r="J29" s="443" t="s">
        <v>75</v>
      </c>
      <c r="K29" s="425"/>
      <c r="L29" s="425"/>
    </row>
    <row r="30" spans="1:12" ht="15.75" x14ac:dyDescent="0.25">
      <c r="A30" s="427"/>
      <c r="B30" s="425"/>
      <c r="C30" s="430" t="s">
        <v>76</v>
      </c>
      <c r="D30" s="425"/>
      <c r="E30" s="425"/>
      <c r="F30" s="425"/>
      <c r="G30" s="431">
        <f>G27-G21</f>
        <v>140526.62000000104</v>
      </c>
      <c r="H30" s="431">
        <f>H27-H21</f>
        <v>140526.62000000104</v>
      </c>
      <c r="I30" s="444">
        <f>I27-I21</f>
        <v>0</v>
      </c>
      <c r="J30" s="445"/>
      <c r="K30" s="425"/>
      <c r="L30" s="425"/>
    </row>
    <row r="31" spans="1:12" ht="15" x14ac:dyDescent="0.25">
      <c r="A31" s="425"/>
      <c r="B31" s="425"/>
      <c r="C31" s="430" t="s">
        <v>77</v>
      </c>
      <c r="D31" s="425"/>
      <c r="E31" s="425"/>
      <c r="F31" s="425"/>
      <c r="G31" s="431">
        <f>'[5]Ná HČ'!S127+'[5]Ná DČ'!H118</f>
        <v>0</v>
      </c>
      <c r="H31" s="432">
        <f>'[5]Ná HČ'!S127</f>
        <v>0</v>
      </c>
      <c r="I31" s="432">
        <f>'[5]Ná DČ'!H118</f>
        <v>0</v>
      </c>
      <c r="J31" s="425"/>
      <c r="K31" s="425"/>
      <c r="L31" s="425"/>
    </row>
    <row r="32" spans="1:12" ht="15" x14ac:dyDescent="0.25">
      <c r="A32" s="425"/>
      <c r="B32" s="425"/>
      <c r="C32" s="430" t="s">
        <v>78</v>
      </c>
      <c r="D32" s="425"/>
      <c r="E32" s="425"/>
      <c r="F32" s="425"/>
      <c r="G32" s="431">
        <f>'[5]Ná HČ'!S128+'[5]Ná DČ'!H119</f>
        <v>0</v>
      </c>
      <c r="H32" s="432">
        <f>'[5]Ná HČ'!S128</f>
        <v>0</v>
      </c>
      <c r="I32" s="432">
        <f>'[5]Ná DČ'!H119</f>
        <v>0</v>
      </c>
      <c r="J32" s="425"/>
      <c r="K32" s="425"/>
      <c r="L32" s="425"/>
    </row>
    <row r="33" spans="1:12" ht="15" x14ac:dyDescent="0.25">
      <c r="A33" s="425"/>
      <c r="B33" s="425"/>
      <c r="C33" s="430" t="s">
        <v>79</v>
      </c>
      <c r="D33" s="425"/>
      <c r="E33" s="425"/>
      <c r="F33" s="425"/>
      <c r="G33" s="446"/>
      <c r="H33" s="447"/>
      <c r="I33" s="447"/>
      <c r="J33" s="448">
        <f>[5]VH!D12</f>
        <v>0</v>
      </c>
      <c r="K33" s="425"/>
      <c r="L33" s="425"/>
    </row>
    <row r="34" spans="1:12" ht="15.75" x14ac:dyDescent="0.25">
      <c r="A34" s="425"/>
      <c r="B34" s="425"/>
      <c r="C34" s="430" t="s">
        <v>80</v>
      </c>
      <c r="D34" s="425"/>
      <c r="E34" s="425"/>
      <c r="F34" s="425"/>
      <c r="G34" s="432">
        <f>G30-G31-G32-G33</f>
        <v>140526.62000000104</v>
      </c>
      <c r="H34" s="432">
        <f>H30-H31-H32-H33</f>
        <v>140526.62000000104</v>
      </c>
      <c r="I34" s="432">
        <f>I30-I31-I32-I33</f>
        <v>0</v>
      </c>
      <c r="J34" s="449">
        <f>[5]VH!D13</f>
        <v>140526.62000000104</v>
      </c>
      <c r="K34" s="450"/>
      <c r="L34" s="427"/>
    </row>
    <row r="35" spans="1:12" x14ac:dyDescent="0.2">
      <c r="A35" s="422"/>
      <c r="B35" s="422"/>
      <c r="C35" s="422"/>
      <c r="D35" s="422"/>
      <c r="E35" s="422"/>
      <c r="F35" s="422"/>
      <c r="G35" s="422"/>
      <c r="H35" s="422"/>
      <c r="I35" s="422"/>
      <c r="J35" s="422"/>
      <c r="K35" s="422"/>
    </row>
    <row r="36" spans="1:12" ht="15.75" x14ac:dyDescent="0.25">
      <c r="A36" s="425" t="s">
        <v>81</v>
      </c>
      <c r="B36" s="425" t="s">
        <v>82</v>
      </c>
      <c r="D36" s="425"/>
      <c r="E36" s="425"/>
      <c r="F36" s="422"/>
      <c r="G36" s="451"/>
      <c r="H36" s="452" t="s">
        <v>83</v>
      </c>
      <c r="I36" s="703" t="s">
        <v>75</v>
      </c>
      <c r="J36" s="703"/>
      <c r="K36" s="453"/>
      <c r="L36" s="422"/>
    </row>
    <row r="37" spans="1:12" ht="15.75" x14ac:dyDescent="0.25">
      <c r="A37" s="425"/>
      <c r="B37" s="425"/>
      <c r="C37" s="422" t="s">
        <v>84</v>
      </c>
      <c r="D37" s="422"/>
      <c r="E37" s="454"/>
      <c r="F37" s="441" t="s">
        <v>85</v>
      </c>
      <c r="G37" s="447">
        <v>123526.62</v>
      </c>
      <c r="H37" s="422"/>
      <c r="I37" s="434"/>
      <c r="J37" s="455">
        <f>[5]VH!D36</f>
        <v>123526.62</v>
      </c>
      <c r="K37" s="456"/>
    </row>
    <row r="38" spans="1:12" ht="15.75" x14ac:dyDescent="0.25">
      <c r="A38" s="425"/>
      <c r="B38" s="425"/>
      <c r="C38" s="422"/>
      <c r="D38" s="422"/>
      <c r="E38" s="454"/>
      <c r="F38" s="441" t="s">
        <v>86</v>
      </c>
      <c r="G38" s="447">
        <v>17000</v>
      </c>
      <c r="H38" s="422"/>
      <c r="I38" s="434"/>
      <c r="J38" s="455">
        <f>[5]VH!D39</f>
        <v>17000</v>
      </c>
      <c r="K38" s="456"/>
    </row>
    <row r="39" spans="1:12" ht="15.75" x14ac:dyDescent="0.25">
      <c r="A39" s="425"/>
      <c r="B39" s="425"/>
      <c r="C39" s="422"/>
      <c r="D39" s="422"/>
      <c r="E39" s="454"/>
      <c r="F39" s="441" t="s">
        <v>15</v>
      </c>
      <c r="G39" s="457">
        <v>0</v>
      </c>
      <c r="H39" s="422"/>
      <c r="I39" s="434"/>
      <c r="J39" s="455">
        <f>[5]VH!D43</f>
        <v>0</v>
      </c>
      <c r="K39" s="456"/>
    </row>
    <row r="40" spans="1:12" ht="15.75" x14ac:dyDescent="0.25">
      <c r="A40" s="425"/>
      <c r="B40" s="425"/>
      <c r="C40" s="422" t="s">
        <v>87</v>
      </c>
      <c r="D40" s="422"/>
      <c r="E40" s="454" t="s">
        <v>88</v>
      </c>
      <c r="F40" s="422"/>
      <c r="G40" s="458">
        <f>IF(G34&lt;=0,[5]VH!D18,0)</f>
        <v>0</v>
      </c>
      <c r="H40" s="422"/>
      <c r="I40" s="422"/>
      <c r="J40" s="459"/>
      <c r="K40" s="456"/>
    </row>
    <row r="41" spans="1:12" s="422" customFormat="1" ht="15.75" x14ac:dyDescent="0.25">
      <c r="A41" s="460"/>
      <c r="B41" s="460"/>
      <c r="C41" s="461"/>
      <c r="D41" s="461"/>
      <c r="E41" s="462" t="s">
        <v>89</v>
      </c>
      <c r="F41" s="461"/>
      <c r="G41" s="704"/>
      <c r="H41" s="704"/>
      <c r="I41" s="704"/>
      <c r="J41" s="704"/>
      <c r="K41" s="463"/>
    </row>
    <row r="42" spans="1:12" s="422" customFormat="1" ht="15.75" x14ac:dyDescent="0.25">
      <c r="A42" s="460"/>
      <c r="B42" s="460"/>
      <c r="C42" s="464" t="s">
        <v>90</v>
      </c>
      <c r="D42" s="461"/>
      <c r="E42" s="462"/>
      <c r="F42" s="461"/>
      <c r="G42" s="604">
        <v>0</v>
      </c>
      <c r="H42" s="466"/>
      <c r="I42" s="466"/>
      <c r="J42" s="466"/>
      <c r="K42" s="463"/>
    </row>
    <row r="43" spans="1:12" ht="15" x14ac:dyDescent="0.25">
      <c r="A43" s="430"/>
      <c r="B43" s="425"/>
      <c r="C43" s="425"/>
      <c r="D43" s="454"/>
      <c r="E43" s="454"/>
      <c r="F43" s="422"/>
      <c r="G43" s="467"/>
      <c r="H43" s="422"/>
      <c r="I43" s="422"/>
      <c r="J43" s="422"/>
      <c r="K43" s="422"/>
      <c r="L43" s="422"/>
    </row>
    <row r="44" spans="1:12" ht="15" x14ac:dyDescent="0.25">
      <c r="A44" s="430"/>
      <c r="B44" s="425"/>
      <c r="C44" s="425"/>
      <c r="D44" s="454"/>
      <c r="E44" s="454"/>
      <c r="F44" s="422"/>
      <c r="G44" s="422"/>
      <c r="H44" s="422"/>
      <c r="I44" s="422"/>
      <c r="J44" s="422"/>
      <c r="K44" s="422"/>
      <c r="L44" s="422"/>
    </row>
    <row r="45" spans="1:12" ht="15.75" thickBot="1" x14ac:dyDescent="0.3">
      <c r="A45" s="425" t="s">
        <v>91</v>
      </c>
      <c r="B45" s="425" t="s">
        <v>92</v>
      </c>
      <c r="C45" s="425"/>
      <c r="D45" s="454"/>
      <c r="E45" s="454"/>
      <c r="F45" s="422"/>
      <c r="G45" s="422"/>
      <c r="H45" s="422"/>
      <c r="I45" s="422"/>
      <c r="J45" s="468"/>
      <c r="K45" s="469" t="s">
        <v>93</v>
      </c>
    </row>
    <row r="46" spans="1:12" ht="15" customHeight="1" thickBot="1" x14ac:dyDescent="0.3">
      <c r="A46" s="470"/>
      <c r="B46" s="471"/>
      <c r="C46" s="472"/>
      <c r="D46" s="471"/>
      <c r="E46" s="705" t="s">
        <v>225</v>
      </c>
      <c r="F46" s="706" t="s">
        <v>94</v>
      </c>
      <c r="G46" s="706"/>
      <c r="H46" s="707" t="s">
        <v>95</v>
      </c>
      <c r="I46" s="707" t="s">
        <v>226</v>
      </c>
      <c r="J46" s="473" t="s">
        <v>96</v>
      </c>
      <c r="K46" s="708" t="s">
        <v>97</v>
      </c>
    </row>
    <row r="47" spans="1:12" ht="26.25" thickBot="1" x14ac:dyDescent="0.25">
      <c r="A47" s="474"/>
      <c r="B47" s="475"/>
      <c r="C47" s="475"/>
      <c r="D47" s="475"/>
      <c r="E47" s="705"/>
      <c r="F47" s="605" t="s">
        <v>98</v>
      </c>
      <c r="G47" s="476" t="s">
        <v>99</v>
      </c>
      <c r="H47" s="707"/>
      <c r="I47" s="707"/>
      <c r="J47" s="477" t="s">
        <v>227</v>
      </c>
      <c r="K47" s="708"/>
    </row>
    <row r="48" spans="1:12" x14ac:dyDescent="0.2">
      <c r="A48" s="478"/>
      <c r="B48" s="479"/>
      <c r="C48" s="479" t="s">
        <v>100</v>
      </c>
      <c r="D48" s="479"/>
      <c r="E48" s="480">
        <f>[5]VH!B39</f>
        <v>83000</v>
      </c>
      <c r="F48" s="481">
        <f>[5]FO!C8</f>
        <v>10000</v>
      </c>
      <c r="G48" s="482">
        <f>[5]FO!C21-[5]FO!C8</f>
        <v>0</v>
      </c>
      <c r="H48" s="483">
        <f>[5]FO!H22</f>
        <v>0</v>
      </c>
      <c r="I48" s="483">
        <f>E48+F48+G48-H48</f>
        <v>93000</v>
      </c>
      <c r="J48" s="484">
        <f>[5]FO!I23</f>
        <v>93000</v>
      </c>
      <c r="K48" s="485"/>
    </row>
    <row r="49" spans="1:12" x14ac:dyDescent="0.2">
      <c r="A49" s="486"/>
      <c r="B49" s="487"/>
      <c r="C49" s="487" t="s">
        <v>101</v>
      </c>
      <c r="D49" s="487"/>
      <c r="E49" s="488">
        <f>[5]VH!B40</f>
        <v>111692.02</v>
      </c>
      <c r="F49" s="489"/>
      <c r="G49" s="490">
        <f>[5]FKSP!D19</f>
        <v>74191</v>
      </c>
      <c r="H49" s="491">
        <f>[5]FKSP!D36</f>
        <v>106568</v>
      </c>
      <c r="I49" s="492">
        <f>E49+F49+G49-H49</f>
        <v>79315.020000000019</v>
      </c>
      <c r="J49" s="493">
        <f>[5]FKSP!E38</f>
        <v>71082.020000000019</v>
      </c>
      <c r="K49" s="598" t="s">
        <v>342</v>
      </c>
    </row>
    <row r="50" spans="1:12" x14ac:dyDescent="0.2">
      <c r="A50" s="486"/>
      <c r="B50" s="487"/>
      <c r="C50" s="487" t="s">
        <v>102</v>
      </c>
      <c r="D50" s="487"/>
      <c r="E50" s="488">
        <f>[5]VH!B36</f>
        <v>182970.68</v>
      </c>
      <c r="F50" s="489">
        <f>'[5]RF 2.4.'!C9</f>
        <v>71591.67</v>
      </c>
      <c r="G50" s="490">
        <f>'[5]RF 2.4.'!C22-'[5]RF 2.4.'!C9</f>
        <v>0</v>
      </c>
      <c r="H50" s="493">
        <f>'[5]RF 2.4.'!H23</f>
        <v>0</v>
      </c>
      <c r="I50" s="492">
        <f>E50+F50+G50-H50</f>
        <v>254562.34999999998</v>
      </c>
      <c r="J50" s="493">
        <f>'[5]RF 2.4.'!I24</f>
        <v>254562.34999999998</v>
      </c>
      <c r="K50" s="494"/>
    </row>
    <row r="51" spans="1:12" x14ac:dyDescent="0.2">
      <c r="A51" s="495"/>
      <c r="B51" s="496"/>
      <c r="C51" s="496" t="s">
        <v>103</v>
      </c>
      <c r="D51" s="496"/>
      <c r="E51" s="497">
        <f>[5]VH!B37</f>
        <v>632140.23</v>
      </c>
      <c r="F51" s="498"/>
      <c r="G51" s="499">
        <f>'[5]RF 2.5.'!C21</f>
        <v>142452</v>
      </c>
      <c r="H51" s="500">
        <f>'[5]RF 2.5.'!H22</f>
        <v>530508</v>
      </c>
      <c r="I51" s="492">
        <f>E51+F51+G51-H51</f>
        <v>244084.22999999998</v>
      </c>
      <c r="J51" s="500">
        <f>'[5]RF 2.5.'!I23</f>
        <v>244084.22999999998</v>
      </c>
      <c r="K51" s="501"/>
    </row>
    <row r="52" spans="1:12" ht="13.5" thickBot="1" x14ac:dyDescent="0.25">
      <c r="A52" s="502"/>
      <c r="B52" s="503"/>
      <c r="C52" s="503" t="s">
        <v>104</v>
      </c>
      <c r="D52" s="503"/>
      <c r="E52" s="504">
        <f>[5]VH!B38</f>
        <v>24383.82</v>
      </c>
      <c r="F52" s="505"/>
      <c r="G52" s="506">
        <f>[5]IF!C19</f>
        <v>540020</v>
      </c>
      <c r="H52" s="507">
        <f>[5]IF!H20</f>
        <v>515526</v>
      </c>
      <c r="I52" s="508">
        <f>E52+F52+G52-H52</f>
        <v>48877.819999999949</v>
      </c>
      <c r="J52" s="507">
        <f>[5]IF!I21</f>
        <v>48877.819999999949</v>
      </c>
      <c r="K52" s="509"/>
    </row>
    <row r="53" spans="1:12" ht="15.75" thickBot="1" x14ac:dyDescent="0.3">
      <c r="A53" s="510" t="s">
        <v>52</v>
      </c>
      <c r="B53" s="511"/>
      <c r="C53" s="511"/>
      <c r="D53" s="511"/>
      <c r="E53" s="512">
        <f t="shared" ref="E53:J53" si="0">SUM(E48:E52)</f>
        <v>1034186.7499999999</v>
      </c>
      <c r="F53" s="513">
        <f t="shared" si="0"/>
        <v>81591.67</v>
      </c>
      <c r="G53" s="514">
        <f t="shared" si="0"/>
        <v>756663</v>
      </c>
      <c r="H53" s="513">
        <f t="shared" si="0"/>
        <v>1152602</v>
      </c>
      <c r="I53" s="513">
        <f t="shared" si="0"/>
        <v>719839.41999999993</v>
      </c>
      <c r="J53" s="514">
        <f t="shared" si="0"/>
        <v>711606.41999999993</v>
      </c>
      <c r="K53" s="515"/>
      <c r="L53" s="516"/>
    </row>
    <row r="55" spans="1:12" ht="15.75" thickBot="1" x14ac:dyDescent="0.3">
      <c r="A55" s="425" t="s">
        <v>105</v>
      </c>
      <c r="B55" s="425" t="s">
        <v>106</v>
      </c>
      <c r="C55" s="425"/>
      <c r="D55" s="425"/>
      <c r="K55" s="411" t="s">
        <v>107</v>
      </c>
    </row>
    <row r="56" spans="1:12" ht="19.5" customHeight="1" thickBot="1" x14ac:dyDescent="0.3">
      <c r="A56" s="517"/>
      <c r="B56" s="518"/>
      <c r="C56" s="518"/>
      <c r="D56" s="709" t="s">
        <v>108</v>
      </c>
      <c r="E56" s="710" t="s">
        <v>229</v>
      </c>
      <c r="F56" s="711" t="s">
        <v>110</v>
      </c>
      <c r="G56" s="712" t="s">
        <v>111</v>
      </c>
      <c r="H56" s="713" t="s">
        <v>112</v>
      </c>
      <c r="I56" s="713"/>
      <c r="J56" s="714" t="s">
        <v>113</v>
      </c>
      <c r="K56" s="714"/>
    </row>
    <row r="57" spans="1:12" ht="18" customHeight="1" thickTop="1" thickBot="1" x14ac:dyDescent="0.3">
      <c r="A57" s="519"/>
      <c r="B57" s="520"/>
      <c r="C57" s="520"/>
      <c r="D57" s="709"/>
      <c r="E57" s="710"/>
      <c r="F57" s="711"/>
      <c r="G57" s="712"/>
      <c r="H57" s="521" t="s">
        <v>114</v>
      </c>
      <c r="I57" s="522" t="s">
        <v>230</v>
      </c>
      <c r="J57" s="714"/>
      <c r="K57" s="714"/>
    </row>
    <row r="58" spans="1:12" ht="15.75" thickTop="1" x14ac:dyDescent="0.25">
      <c r="A58" s="690" t="s">
        <v>116</v>
      </c>
      <c r="B58" s="690"/>
      <c r="C58" s="690"/>
      <c r="D58" s="523"/>
      <c r="E58" s="439">
        <f>'[5]Ná HČ'!F72+'[5]Ná HČ'!F79+'[5]Ná HČ'!F82+'[5]Ná HČ'!F83+'[5]Ná HČ'!F88</f>
        <v>35000</v>
      </c>
      <c r="F58" s="524">
        <f>'[5]Ná HČ'!F105</f>
        <v>241310</v>
      </c>
      <c r="G58" s="525">
        <f>'[5]Ná HČ'!F29</f>
        <v>640000</v>
      </c>
      <c r="H58" s="526">
        <v>216816</v>
      </c>
      <c r="I58" s="527"/>
      <c r="J58" s="748" t="s">
        <v>117</v>
      </c>
      <c r="K58" s="748"/>
    </row>
    <row r="59" spans="1:12" ht="15" x14ac:dyDescent="0.25">
      <c r="A59" s="528" t="s">
        <v>118</v>
      </c>
      <c r="B59" s="529"/>
      <c r="C59" s="529"/>
      <c r="D59" s="530" t="s">
        <v>343</v>
      </c>
      <c r="E59" s="531"/>
      <c r="F59" s="532">
        <v>44610</v>
      </c>
      <c r="G59" s="531"/>
      <c r="H59" s="533">
        <v>44610</v>
      </c>
      <c r="I59" s="534"/>
      <c r="J59" s="701" t="s">
        <v>344</v>
      </c>
      <c r="K59" s="701"/>
    </row>
    <row r="60" spans="1:12" ht="15" x14ac:dyDescent="0.25">
      <c r="A60" s="528" t="s">
        <v>118</v>
      </c>
      <c r="B60" s="529"/>
      <c r="C60" s="529"/>
      <c r="D60" s="530" t="s">
        <v>345</v>
      </c>
      <c r="E60" s="531">
        <v>3549</v>
      </c>
      <c r="F60" s="532"/>
      <c r="G60" s="531"/>
      <c r="H60" s="533"/>
      <c r="I60" s="534"/>
      <c r="J60" s="701" t="s">
        <v>346</v>
      </c>
      <c r="K60" s="701"/>
    </row>
    <row r="61" spans="1:12" ht="15" x14ac:dyDescent="0.25">
      <c r="A61" s="528" t="s">
        <v>118</v>
      </c>
      <c r="B61" s="529"/>
      <c r="C61" s="529"/>
      <c r="D61" s="535"/>
      <c r="E61" s="531"/>
      <c r="F61" s="532"/>
      <c r="G61" s="531">
        <v>15100</v>
      </c>
      <c r="H61" s="533"/>
      <c r="I61" s="534"/>
      <c r="J61" s="701"/>
      <c r="K61" s="701"/>
    </row>
    <row r="62" spans="1:12" ht="15" x14ac:dyDescent="0.25">
      <c r="A62" s="528" t="s">
        <v>118</v>
      </c>
      <c r="B62" s="529"/>
      <c r="C62" s="529"/>
      <c r="D62" s="535"/>
      <c r="E62" s="531"/>
      <c r="F62" s="532"/>
      <c r="G62" s="531"/>
      <c r="H62" s="533"/>
      <c r="I62" s="534"/>
      <c r="J62" s="701"/>
      <c r="K62" s="701"/>
    </row>
    <row r="63" spans="1:12" ht="15" x14ac:dyDescent="0.25">
      <c r="A63" s="528" t="s">
        <v>118</v>
      </c>
      <c r="B63" s="529"/>
      <c r="C63" s="529"/>
      <c r="D63" s="535"/>
      <c r="E63" s="531"/>
      <c r="F63" s="532"/>
      <c r="G63" s="531"/>
      <c r="H63" s="533"/>
      <c r="I63" s="534"/>
      <c r="J63" s="701"/>
      <c r="K63" s="701"/>
    </row>
    <row r="64" spans="1:12" ht="15" x14ac:dyDescent="0.25">
      <c r="A64" s="528" t="s">
        <v>118</v>
      </c>
      <c r="B64" s="529"/>
      <c r="C64" s="529"/>
      <c r="D64" s="535"/>
      <c r="E64" s="531"/>
      <c r="F64" s="532"/>
      <c r="G64" s="531"/>
      <c r="H64" s="533"/>
      <c r="I64" s="534"/>
      <c r="J64" s="701"/>
      <c r="K64" s="701"/>
    </row>
    <row r="65" spans="1:12" ht="15" x14ac:dyDescent="0.25">
      <c r="A65" s="528" t="s">
        <v>118</v>
      </c>
      <c r="B65" s="529"/>
      <c r="C65" s="529"/>
      <c r="D65" s="535"/>
      <c r="E65" s="531"/>
      <c r="F65" s="532"/>
      <c r="G65" s="531"/>
      <c r="H65" s="533"/>
      <c r="I65" s="534"/>
      <c r="J65" s="701"/>
      <c r="K65" s="701"/>
    </row>
    <row r="66" spans="1:12" ht="15" x14ac:dyDescent="0.25">
      <c r="A66" s="528" t="s">
        <v>118</v>
      </c>
      <c r="B66" s="529"/>
      <c r="C66" s="529"/>
      <c r="D66" s="535"/>
      <c r="E66" s="531"/>
      <c r="F66" s="532"/>
      <c r="G66" s="531"/>
      <c r="H66" s="533"/>
      <c r="I66" s="534"/>
      <c r="J66" s="701"/>
      <c r="K66" s="701"/>
    </row>
    <row r="67" spans="1:12" ht="15" x14ac:dyDescent="0.25">
      <c r="A67" s="528" t="s">
        <v>118</v>
      </c>
      <c r="B67" s="529"/>
      <c r="C67" s="529"/>
      <c r="D67" s="535"/>
      <c r="E67" s="531"/>
      <c r="F67" s="532"/>
      <c r="G67" s="531"/>
      <c r="H67" s="533"/>
      <c r="I67" s="534"/>
      <c r="J67" s="701"/>
      <c r="K67" s="701"/>
    </row>
    <row r="68" spans="1:12" ht="15.75" thickBot="1" x14ac:dyDescent="0.3">
      <c r="A68" s="528" t="s">
        <v>118</v>
      </c>
      <c r="B68" s="529"/>
      <c r="C68" s="529"/>
      <c r="D68" s="535"/>
      <c r="E68" s="531"/>
      <c r="F68" s="532"/>
      <c r="G68" s="531"/>
      <c r="H68" s="533"/>
      <c r="I68" s="534"/>
      <c r="J68" s="691"/>
      <c r="K68" s="691"/>
    </row>
    <row r="69" spans="1:12" ht="12.75" customHeight="1" thickTop="1" thickBot="1" x14ac:dyDescent="0.3">
      <c r="A69" s="536" t="s">
        <v>119</v>
      </c>
      <c r="B69" s="537"/>
      <c r="C69" s="537"/>
      <c r="D69" s="538"/>
      <c r="E69" s="539">
        <f>SUM(E58:E68)</f>
        <v>38549</v>
      </c>
      <c r="F69" s="539">
        <f>SUM(F58:F68)</f>
        <v>285920</v>
      </c>
      <c r="G69" s="540">
        <f>SUM(G58:G68)</f>
        <v>655100</v>
      </c>
      <c r="H69" s="541">
        <f>SUM(H58:H68)</f>
        <v>261426</v>
      </c>
      <c r="I69" s="542">
        <f>SUM(I58:I68)</f>
        <v>0</v>
      </c>
      <c r="J69" s="911" t="s">
        <v>347</v>
      </c>
      <c r="K69" s="911"/>
    </row>
    <row r="70" spans="1:12" ht="16.5" thickTop="1" thickBot="1" x14ac:dyDescent="0.3">
      <c r="A70" s="543" t="s">
        <v>120</v>
      </c>
      <c r="B70" s="544"/>
      <c r="C70" s="544"/>
      <c r="D70" s="544"/>
      <c r="E70" s="545">
        <f>'[5]Ná HČ'!H72+'[5]Ná HČ'!H79+'[5]Ná HČ'!H82+'[5]Ná HČ'!H83+'[5]Ná HČ'!H88</f>
        <v>38549</v>
      </c>
      <c r="F70" s="546">
        <f>'[5]Ná HČ'!H105</f>
        <v>285920</v>
      </c>
      <c r="G70" s="547">
        <f>'[5]Ná HČ'!H29</f>
        <v>655097.38</v>
      </c>
      <c r="H70" s="545">
        <f>[5]IF!H7</f>
        <v>261426</v>
      </c>
      <c r="I70" s="548"/>
      <c r="J70" s="911"/>
      <c r="K70" s="911"/>
    </row>
    <row r="71" spans="1:12" ht="18.75" customHeight="1" thickBot="1" x14ac:dyDescent="0.3">
      <c r="A71" s="549" t="s">
        <v>121</v>
      </c>
      <c r="B71" s="511"/>
      <c r="C71" s="511"/>
      <c r="D71" s="511"/>
      <c r="E71" s="550">
        <f>E70-E69</f>
        <v>0</v>
      </c>
      <c r="F71" s="551">
        <f>F70-F69</f>
        <v>0</v>
      </c>
      <c r="G71" s="552">
        <f>G70-G69</f>
        <v>-2.6199999999953434</v>
      </c>
      <c r="H71" s="550">
        <f>H70-H69</f>
        <v>0</v>
      </c>
      <c r="I71" s="553">
        <f>I70-I69</f>
        <v>0</v>
      </c>
      <c r="J71" s="911"/>
      <c r="K71" s="911"/>
    </row>
    <row r="72" spans="1:12" ht="15" x14ac:dyDescent="0.25">
      <c r="A72" s="554" t="s">
        <v>122</v>
      </c>
      <c r="B72" s="425"/>
      <c r="C72" s="425"/>
      <c r="D72" s="425"/>
      <c r="F72" s="422"/>
      <c r="I72" s="422"/>
    </row>
    <row r="73" spans="1:12" ht="15" x14ac:dyDescent="0.25">
      <c r="A73" s="554"/>
      <c r="B73" s="425"/>
      <c r="C73" s="425"/>
      <c r="D73" s="425"/>
    </row>
    <row r="74" spans="1:12" ht="6.75" customHeight="1" x14ac:dyDescent="0.25">
      <c r="A74" s="554"/>
      <c r="B74" s="425"/>
      <c r="C74" s="425"/>
      <c r="D74" s="425"/>
    </row>
    <row r="75" spans="1:12" ht="16.5" customHeight="1" thickBot="1" x14ac:dyDescent="0.3">
      <c r="A75" s="425" t="s">
        <v>123</v>
      </c>
      <c r="B75" s="425" t="s">
        <v>124</v>
      </c>
      <c r="C75" s="425"/>
      <c r="D75" s="425"/>
      <c r="E75" s="425"/>
      <c r="F75" s="422"/>
      <c r="G75" s="454"/>
      <c r="H75" s="422"/>
      <c r="I75" s="422"/>
      <c r="J75" s="555"/>
      <c r="K75" s="469" t="s">
        <v>93</v>
      </c>
      <c r="L75" s="422"/>
    </row>
    <row r="76" spans="1:12" ht="13.5" thickBot="1" x14ac:dyDescent="0.25">
      <c r="A76" s="735" t="s">
        <v>125</v>
      </c>
      <c r="B76" s="735"/>
      <c r="C76" s="735"/>
      <c r="D76" s="735"/>
      <c r="E76" s="556" t="s">
        <v>126</v>
      </c>
      <c r="F76" s="695" t="s">
        <v>127</v>
      </c>
      <c r="G76" s="695"/>
      <c r="H76" s="695" t="s">
        <v>128</v>
      </c>
      <c r="I76" s="695"/>
      <c r="J76" s="689" t="s">
        <v>129</v>
      </c>
      <c r="K76" s="689"/>
      <c r="L76" s="422"/>
    </row>
    <row r="77" spans="1:12" x14ac:dyDescent="0.2">
      <c r="A77" s="732" t="s">
        <v>130</v>
      </c>
      <c r="B77" s="732"/>
      <c r="C77" s="732"/>
      <c r="D77" s="732"/>
      <c r="E77" s="557">
        <v>33353</v>
      </c>
      <c r="F77" s="724">
        <v>9806735</v>
      </c>
      <c r="G77" s="724"/>
      <c r="H77" s="724">
        <v>9806735</v>
      </c>
      <c r="I77" s="724"/>
      <c r="J77" s="731">
        <f>F77-H77</f>
        <v>0</v>
      </c>
      <c r="K77" s="731"/>
      <c r="L77" s="422"/>
    </row>
    <row r="78" spans="1:12" x14ac:dyDescent="0.2">
      <c r="A78" s="736"/>
      <c r="B78" s="736"/>
      <c r="C78" s="736"/>
      <c r="D78" s="736"/>
      <c r="E78" s="558"/>
      <c r="F78" s="696"/>
      <c r="G78" s="696"/>
      <c r="H78" s="696"/>
      <c r="I78" s="696"/>
      <c r="J78" s="721">
        <f>F78-H78</f>
        <v>0</v>
      </c>
      <c r="K78" s="721"/>
      <c r="L78" s="422"/>
    </row>
    <row r="79" spans="1:12" x14ac:dyDescent="0.2">
      <c r="A79" s="740"/>
      <c r="B79" s="740"/>
      <c r="C79" s="740"/>
      <c r="D79" s="740"/>
      <c r="E79" s="559"/>
      <c r="F79" s="739"/>
      <c r="G79" s="739"/>
      <c r="H79" s="696"/>
      <c r="I79" s="696"/>
      <c r="J79" s="721">
        <f>F79-H79</f>
        <v>0</v>
      </c>
      <c r="K79" s="721"/>
      <c r="L79" s="422"/>
    </row>
    <row r="80" spans="1:12" ht="13.5" thickBot="1" x14ac:dyDescent="0.25">
      <c r="A80" s="693"/>
      <c r="B80" s="693"/>
      <c r="C80" s="693"/>
      <c r="D80" s="693"/>
      <c r="E80" s="421"/>
      <c r="F80" s="729"/>
      <c r="G80" s="729"/>
      <c r="H80" s="729"/>
      <c r="I80" s="729"/>
      <c r="J80" s="730">
        <f>F80-H80</f>
        <v>0</v>
      </c>
      <c r="K80" s="730"/>
      <c r="L80" s="422"/>
    </row>
    <row r="81" spans="1:12" ht="17.25" customHeight="1" thickTop="1" thickBot="1" x14ac:dyDescent="0.3">
      <c r="A81" s="560" t="s">
        <v>240</v>
      </c>
      <c r="B81" s="561"/>
      <c r="C81" s="561"/>
      <c r="D81" s="562"/>
      <c r="E81" s="563"/>
      <c r="F81" s="683">
        <f>SUM(F77:F80)</f>
        <v>9806735</v>
      </c>
      <c r="G81" s="683"/>
      <c r="H81" s="683">
        <f>SUM(H77:H80)</f>
        <v>9806735</v>
      </c>
      <c r="I81" s="683"/>
      <c r="J81" s="684">
        <f>SUM(J77:K80)</f>
        <v>0</v>
      </c>
      <c r="K81" s="684"/>
      <c r="L81" s="426"/>
    </row>
    <row r="82" spans="1:12" ht="9" customHeight="1" x14ac:dyDescent="0.25">
      <c r="A82" s="425"/>
      <c r="B82" s="426"/>
      <c r="C82" s="426"/>
      <c r="D82" s="426"/>
      <c r="E82" s="426"/>
      <c r="F82" s="564"/>
      <c r="G82" s="564"/>
      <c r="H82" s="564"/>
      <c r="I82" s="564"/>
      <c r="J82" s="564"/>
      <c r="K82" s="564"/>
      <c r="L82" s="426"/>
    </row>
    <row r="83" spans="1:12" ht="18.75" customHeight="1" thickBot="1" x14ac:dyDescent="0.3">
      <c r="A83" s="425" t="s">
        <v>131</v>
      </c>
      <c r="B83" s="426"/>
      <c r="C83" s="425" t="s">
        <v>132</v>
      </c>
      <c r="D83" s="426"/>
      <c r="E83" s="426"/>
      <c r="F83" s="564"/>
      <c r="G83" s="564"/>
      <c r="H83" s="564"/>
      <c r="I83" s="564"/>
      <c r="J83" s="564"/>
      <c r="K83" s="564"/>
      <c r="L83" s="426"/>
    </row>
    <row r="84" spans="1:12" ht="13.5" thickBot="1" x14ac:dyDescent="0.25">
      <c r="A84" s="565" t="s">
        <v>133</v>
      </c>
      <c r="B84" s="566"/>
      <c r="C84" s="566"/>
      <c r="D84" s="566"/>
      <c r="E84" s="556" t="s">
        <v>126</v>
      </c>
      <c r="F84" s="695" t="s">
        <v>127</v>
      </c>
      <c r="G84" s="695"/>
      <c r="H84" s="697" t="s">
        <v>128</v>
      </c>
      <c r="I84" s="697"/>
      <c r="J84" s="689" t="s">
        <v>129</v>
      </c>
      <c r="K84" s="689"/>
      <c r="L84" s="426"/>
    </row>
    <row r="85" spans="1:12" x14ac:dyDescent="0.2">
      <c r="A85" s="737" t="s">
        <v>158</v>
      </c>
      <c r="B85" s="737"/>
      <c r="C85" s="737"/>
      <c r="D85" s="737"/>
      <c r="E85" s="567"/>
      <c r="F85" s="738">
        <v>1678240</v>
      </c>
      <c r="G85" s="738"/>
      <c r="H85" s="724">
        <v>1678240</v>
      </c>
      <c r="I85" s="724"/>
      <c r="J85" s="733">
        <f t="shared" ref="J85:J99" si="1">F85-H85</f>
        <v>0</v>
      </c>
      <c r="K85" s="733"/>
      <c r="L85" s="426"/>
    </row>
    <row r="86" spans="1:12" x14ac:dyDescent="0.2">
      <c r="A86" s="702" t="s">
        <v>134</v>
      </c>
      <c r="B86" s="702"/>
      <c r="C86" s="702"/>
      <c r="D86" s="702"/>
      <c r="E86" s="568" t="s">
        <v>135</v>
      </c>
      <c r="F86" s="722"/>
      <c r="G86" s="722"/>
      <c r="H86" s="699"/>
      <c r="I86" s="699"/>
      <c r="J86" s="698">
        <f t="shared" si="1"/>
        <v>0</v>
      </c>
      <c r="K86" s="698"/>
      <c r="L86" s="426"/>
    </row>
    <row r="87" spans="1:12" x14ac:dyDescent="0.2">
      <c r="A87" s="694" t="s">
        <v>136</v>
      </c>
      <c r="B87" s="694"/>
      <c r="C87" s="694"/>
      <c r="D87" s="694"/>
      <c r="E87" s="568" t="s">
        <v>137</v>
      </c>
      <c r="F87" s="722"/>
      <c r="G87" s="722"/>
      <c r="H87" s="696"/>
      <c r="I87" s="696"/>
      <c r="J87" s="698">
        <f t="shared" si="1"/>
        <v>0</v>
      </c>
      <c r="K87" s="698"/>
      <c r="L87" s="426"/>
    </row>
    <row r="88" spans="1:12" x14ac:dyDescent="0.2">
      <c r="A88" s="694" t="s">
        <v>348</v>
      </c>
      <c r="B88" s="694"/>
      <c r="C88" s="694"/>
      <c r="D88" s="694"/>
      <c r="E88" s="568" t="s">
        <v>349</v>
      </c>
      <c r="F88" s="722">
        <v>540000</v>
      </c>
      <c r="G88" s="722"/>
      <c r="H88" s="699">
        <v>540000</v>
      </c>
      <c r="I88" s="699"/>
      <c r="J88" s="698">
        <f t="shared" si="1"/>
        <v>0</v>
      </c>
      <c r="K88" s="698"/>
      <c r="L88" s="426"/>
    </row>
    <row r="89" spans="1:12" x14ac:dyDescent="0.2">
      <c r="A89" s="694" t="s">
        <v>350</v>
      </c>
      <c r="B89" s="694"/>
      <c r="C89" s="694"/>
      <c r="D89" s="694"/>
      <c r="E89" s="568" t="s">
        <v>351</v>
      </c>
      <c r="F89" s="722">
        <v>19118</v>
      </c>
      <c r="G89" s="722"/>
      <c r="H89" s="699">
        <v>19118</v>
      </c>
      <c r="I89" s="699"/>
      <c r="J89" s="698">
        <f t="shared" si="1"/>
        <v>0</v>
      </c>
      <c r="K89" s="698"/>
      <c r="L89" s="426"/>
    </row>
    <row r="90" spans="1:12" x14ac:dyDescent="0.2">
      <c r="A90" s="694" t="s">
        <v>352</v>
      </c>
      <c r="B90" s="694"/>
      <c r="C90" s="694"/>
      <c r="D90" s="694"/>
      <c r="E90" s="568" t="s">
        <v>353</v>
      </c>
      <c r="F90" s="722">
        <v>254100</v>
      </c>
      <c r="G90" s="722"/>
      <c r="H90" s="699">
        <v>254100</v>
      </c>
      <c r="I90" s="699"/>
      <c r="J90" s="698">
        <f t="shared" si="1"/>
        <v>0</v>
      </c>
      <c r="K90" s="698"/>
      <c r="L90" s="426"/>
    </row>
    <row r="91" spans="1:12" x14ac:dyDescent="0.2">
      <c r="A91" s="694"/>
      <c r="B91" s="694"/>
      <c r="C91" s="694"/>
      <c r="D91" s="694"/>
      <c r="E91" s="568"/>
      <c r="F91" s="722"/>
      <c r="G91" s="722"/>
      <c r="H91" s="699"/>
      <c r="I91" s="699"/>
      <c r="J91" s="698">
        <f t="shared" si="1"/>
        <v>0</v>
      </c>
      <c r="K91" s="698"/>
      <c r="L91" s="426"/>
    </row>
    <row r="92" spans="1:12" x14ac:dyDescent="0.2">
      <c r="A92" s="694"/>
      <c r="B92" s="694"/>
      <c r="C92" s="694"/>
      <c r="D92" s="694"/>
      <c r="E92" s="568"/>
      <c r="F92" s="722"/>
      <c r="G92" s="722"/>
      <c r="H92" s="699"/>
      <c r="I92" s="699"/>
      <c r="J92" s="698">
        <f t="shared" si="1"/>
        <v>0</v>
      </c>
      <c r="K92" s="698"/>
      <c r="L92" s="426"/>
    </row>
    <row r="93" spans="1:12" x14ac:dyDescent="0.2">
      <c r="A93" s="694"/>
      <c r="B93" s="694"/>
      <c r="C93" s="694"/>
      <c r="D93" s="694"/>
      <c r="E93" s="568"/>
      <c r="F93" s="722"/>
      <c r="G93" s="722"/>
      <c r="H93" s="699"/>
      <c r="I93" s="699"/>
      <c r="J93" s="698">
        <f t="shared" si="1"/>
        <v>0</v>
      </c>
      <c r="K93" s="698"/>
      <c r="L93" s="426"/>
    </row>
    <row r="94" spans="1:12" x14ac:dyDescent="0.2">
      <c r="A94" s="694"/>
      <c r="B94" s="694"/>
      <c r="C94" s="694"/>
      <c r="D94" s="694"/>
      <c r="E94" s="568"/>
      <c r="F94" s="722"/>
      <c r="G94" s="722"/>
      <c r="H94" s="699"/>
      <c r="I94" s="699"/>
      <c r="J94" s="698">
        <f t="shared" si="1"/>
        <v>0</v>
      </c>
      <c r="K94" s="698"/>
      <c r="L94" s="426"/>
    </row>
    <row r="95" spans="1:12" x14ac:dyDescent="0.2">
      <c r="A95" s="694"/>
      <c r="B95" s="694"/>
      <c r="C95" s="694"/>
      <c r="D95" s="694"/>
      <c r="E95" s="568"/>
      <c r="F95" s="722"/>
      <c r="G95" s="722"/>
      <c r="H95" s="699"/>
      <c r="I95" s="699"/>
      <c r="J95" s="698">
        <f t="shared" si="1"/>
        <v>0</v>
      </c>
      <c r="K95" s="698"/>
      <c r="L95" s="426"/>
    </row>
    <row r="96" spans="1:12" x14ac:dyDescent="0.2">
      <c r="A96" s="694"/>
      <c r="B96" s="694"/>
      <c r="C96" s="694"/>
      <c r="D96" s="694"/>
      <c r="E96" s="568"/>
      <c r="F96" s="722"/>
      <c r="G96" s="722"/>
      <c r="H96" s="699"/>
      <c r="I96" s="699"/>
      <c r="J96" s="698">
        <f t="shared" si="1"/>
        <v>0</v>
      </c>
      <c r="K96" s="698"/>
      <c r="L96" s="426"/>
    </row>
    <row r="97" spans="1:12" x14ac:dyDescent="0.2">
      <c r="A97" s="694"/>
      <c r="B97" s="694"/>
      <c r="C97" s="694"/>
      <c r="D97" s="694"/>
      <c r="E97" s="568"/>
      <c r="F97" s="722"/>
      <c r="G97" s="722"/>
      <c r="H97" s="699"/>
      <c r="I97" s="699"/>
      <c r="J97" s="698">
        <f t="shared" si="1"/>
        <v>0</v>
      </c>
      <c r="K97" s="698"/>
      <c r="L97" s="426"/>
    </row>
    <row r="98" spans="1:12" x14ac:dyDescent="0.2">
      <c r="A98" s="694"/>
      <c r="B98" s="694"/>
      <c r="C98" s="694"/>
      <c r="D98" s="694"/>
      <c r="E98" s="568"/>
      <c r="F98" s="722"/>
      <c r="G98" s="722"/>
      <c r="H98" s="699"/>
      <c r="I98" s="699"/>
      <c r="J98" s="698">
        <f t="shared" si="1"/>
        <v>0</v>
      </c>
      <c r="K98" s="698"/>
      <c r="L98" s="426"/>
    </row>
    <row r="99" spans="1:12" ht="13.5" thickBot="1" x14ac:dyDescent="0.25">
      <c r="A99" s="694"/>
      <c r="B99" s="694"/>
      <c r="C99" s="694"/>
      <c r="D99" s="694"/>
      <c r="E99" s="569"/>
      <c r="F99" s="722"/>
      <c r="G99" s="722"/>
      <c r="H99" s="699"/>
      <c r="I99" s="699"/>
      <c r="J99" s="749">
        <f t="shared" si="1"/>
        <v>0</v>
      </c>
      <c r="K99" s="749"/>
      <c r="L99" s="426"/>
    </row>
    <row r="100" spans="1:12" ht="16.5" thickTop="1" thickBot="1" x14ac:dyDescent="0.3">
      <c r="A100" s="560" t="s">
        <v>138</v>
      </c>
      <c r="B100" s="561"/>
      <c r="C100" s="561"/>
      <c r="D100" s="562"/>
      <c r="E100" s="561"/>
      <c r="F100" s="683">
        <f>SUM(F85:G99)</f>
        <v>2491458</v>
      </c>
      <c r="G100" s="683"/>
      <c r="H100" s="683">
        <f>SUM(H85:I99)</f>
        <v>2491458</v>
      </c>
      <c r="I100" s="683"/>
      <c r="J100" s="684">
        <f>SUM(J85:K99)</f>
        <v>0</v>
      </c>
      <c r="K100" s="684"/>
      <c r="L100" s="426"/>
    </row>
    <row r="101" spans="1:12" ht="15" x14ac:dyDescent="0.25">
      <c r="A101" s="425"/>
      <c r="B101" s="426"/>
      <c r="C101" s="426"/>
      <c r="D101" s="426"/>
      <c r="E101" s="426"/>
      <c r="F101" s="723"/>
      <c r="G101" s="723"/>
      <c r="H101" s="564"/>
      <c r="I101" s="564"/>
      <c r="J101" s="564"/>
      <c r="K101" s="564"/>
      <c r="L101" s="426"/>
    </row>
    <row r="102" spans="1:12" ht="14.25" customHeight="1" thickBot="1" x14ac:dyDescent="0.3">
      <c r="A102" s="570" t="s">
        <v>139</v>
      </c>
      <c r="B102" s="571" t="s">
        <v>140</v>
      </c>
      <c r="C102" s="572"/>
      <c r="D102" s="573"/>
      <c r="E102" s="574"/>
      <c r="F102" s="575"/>
      <c r="G102" s="575"/>
      <c r="H102" s="576"/>
      <c r="I102" s="576"/>
      <c r="L102" s="426"/>
    </row>
    <row r="103" spans="1:12" ht="13.5" thickBot="1" x14ac:dyDescent="0.25">
      <c r="A103" s="565" t="s">
        <v>141</v>
      </c>
      <c r="B103" s="566"/>
      <c r="C103" s="566"/>
      <c r="D103" s="566"/>
      <c r="E103" s="556" t="s">
        <v>126</v>
      </c>
      <c r="F103" s="695" t="s">
        <v>127</v>
      </c>
      <c r="G103" s="695"/>
      <c r="H103" s="697" t="s">
        <v>128</v>
      </c>
      <c r="I103" s="697"/>
      <c r="J103" s="689" t="s">
        <v>129</v>
      </c>
      <c r="K103" s="689"/>
    </row>
    <row r="104" spans="1:12" x14ac:dyDescent="0.2">
      <c r="A104" s="741" t="s">
        <v>354</v>
      </c>
      <c r="B104" s="741"/>
      <c r="C104" s="741"/>
      <c r="D104" s="741"/>
      <c r="E104" s="577" t="s">
        <v>142</v>
      </c>
      <c r="F104" s="696">
        <v>390206</v>
      </c>
      <c r="G104" s="696"/>
      <c r="H104" s="696">
        <v>390206</v>
      </c>
      <c r="I104" s="696"/>
      <c r="J104" s="721">
        <f>F104-H104</f>
        <v>0</v>
      </c>
      <c r="K104" s="721"/>
    </row>
    <row r="105" spans="1:12" x14ac:dyDescent="0.2">
      <c r="A105" s="741"/>
      <c r="B105" s="741"/>
      <c r="C105" s="741"/>
      <c r="D105" s="741"/>
      <c r="E105" s="577"/>
      <c r="F105" s="696"/>
      <c r="G105" s="696"/>
      <c r="H105" s="696"/>
      <c r="I105" s="696"/>
      <c r="J105" s="721">
        <f>F105-H105</f>
        <v>0</v>
      </c>
      <c r="K105" s="721"/>
    </row>
    <row r="106" spans="1:12" x14ac:dyDescent="0.2">
      <c r="A106" s="741"/>
      <c r="B106" s="741"/>
      <c r="C106" s="741"/>
      <c r="D106" s="741"/>
      <c r="E106" s="577"/>
      <c r="F106" s="696"/>
      <c r="G106" s="696"/>
      <c r="H106" s="696"/>
      <c r="I106" s="696"/>
      <c r="J106" s="721">
        <f>F106-H106</f>
        <v>0</v>
      </c>
      <c r="K106" s="721"/>
    </row>
    <row r="107" spans="1:12" x14ac:dyDescent="0.2">
      <c r="A107" s="741"/>
      <c r="B107" s="741"/>
      <c r="C107" s="741"/>
      <c r="D107" s="741"/>
      <c r="E107" s="577"/>
      <c r="F107" s="696"/>
      <c r="G107" s="696"/>
      <c r="H107" s="696"/>
      <c r="I107" s="696"/>
      <c r="J107" s="721">
        <f>F107-H107</f>
        <v>0</v>
      </c>
      <c r="K107" s="721"/>
    </row>
    <row r="108" spans="1:12" ht="13.5" thickBot="1" x14ac:dyDescent="0.25">
      <c r="A108" s="682"/>
      <c r="B108" s="682"/>
      <c r="C108" s="682"/>
      <c r="D108" s="682"/>
      <c r="E108" s="578"/>
      <c r="F108" s="743"/>
      <c r="G108" s="743"/>
      <c r="H108" s="743"/>
      <c r="I108" s="743"/>
      <c r="J108" s="749">
        <f>F108-H108</f>
        <v>0</v>
      </c>
      <c r="K108" s="749"/>
    </row>
    <row r="109" spans="1:12" ht="16.5" thickTop="1" thickBot="1" x14ac:dyDescent="0.3">
      <c r="A109" s="560" t="s">
        <v>143</v>
      </c>
      <c r="B109" s="561"/>
      <c r="C109" s="561"/>
      <c r="D109" s="562"/>
      <c r="E109" s="561"/>
      <c r="F109" s="683">
        <f>SUM(F104:G108)</f>
        <v>390206</v>
      </c>
      <c r="G109" s="683"/>
      <c r="H109" s="683">
        <f>SUM(H104:I108)</f>
        <v>390206</v>
      </c>
      <c r="I109" s="683"/>
      <c r="J109" s="684">
        <f>SUM(J104:K108)</f>
        <v>0</v>
      </c>
      <c r="K109" s="684"/>
    </row>
    <row r="111" spans="1:12" ht="15.75" thickBot="1" x14ac:dyDescent="0.3">
      <c r="A111" s="425" t="s">
        <v>144</v>
      </c>
      <c r="B111" s="425" t="s">
        <v>145</v>
      </c>
      <c r="C111" s="425"/>
      <c r="D111" s="425"/>
      <c r="E111" s="425"/>
      <c r="F111" s="422"/>
      <c r="G111" s="454"/>
      <c r="J111" s="579"/>
      <c r="K111" s="580"/>
    </row>
    <row r="112" spans="1:12" ht="13.5" thickBot="1" x14ac:dyDescent="0.25">
      <c r="A112" s="747" t="s">
        <v>146</v>
      </c>
      <c r="B112" s="747"/>
      <c r="C112" s="747"/>
      <c r="D112" s="747"/>
      <c r="E112" s="581"/>
      <c r="F112" s="695" t="s">
        <v>127</v>
      </c>
      <c r="G112" s="695"/>
      <c r="H112" s="689" t="s">
        <v>128</v>
      </c>
      <c r="I112" s="689"/>
      <c r="J112" s="744" t="s">
        <v>129</v>
      </c>
      <c r="K112" s="744"/>
    </row>
    <row r="113" spans="1:11" x14ac:dyDescent="0.2">
      <c r="A113" s="746"/>
      <c r="B113" s="746"/>
      <c r="C113" s="746"/>
      <c r="D113" s="746"/>
      <c r="E113" s="582"/>
      <c r="F113" s="724"/>
      <c r="G113" s="724"/>
      <c r="H113" s="724"/>
      <c r="I113" s="724"/>
      <c r="J113" s="731">
        <f>F113-H113</f>
        <v>0</v>
      </c>
      <c r="K113" s="731"/>
    </row>
    <row r="114" spans="1:11" x14ac:dyDescent="0.2">
      <c r="A114" s="742"/>
      <c r="B114" s="742"/>
      <c r="C114" s="742"/>
      <c r="D114" s="742"/>
      <c r="E114" s="583"/>
      <c r="F114" s="699"/>
      <c r="G114" s="699"/>
      <c r="H114" s="699"/>
      <c r="I114" s="699"/>
      <c r="J114" s="750"/>
      <c r="K114" s="750"/>
    </row>
    <row r="115" spans="1:11" ht="13.5" thickBot="1" x14ac:dyDescent="0.25">
      <c r="A115" s="685"/>
      <c r="B115" s="685"/>
      <c r="C115" s="685"/>
      <c r="D115" s="685"/>
      <c r="E115" s="584"/>
      <c r="F115" s="745"/>
      <c r="G115" s="745"/>
      <c r="H115" s="745"/>
      <c r="I115" s="745"/>
      <c r="J115" s="730">
        <f>F115-H115</f>
        <v>0</v>
      </c>
      <c r="K115" s="730"/>
    </row>
    <row r="116" spans="1:11" ht="16.5" thickTop="1" thickBot="1" x14ac:dyDescent="0.3">
      <c r="A116" s="560" t="s">
        <v>147</v>
      </c>
      <c r="B116" s="561"/>
      <c r="C116" s="561"/>
      <c r="D116" s="585"/>
      <c r="E116" s="561"/>
      <c r="F116" s="686">
        <f>SUM(F113:G115)</f>
        <v>0</v>
      </c>
      <c r="G116" s="686"/>
      <c r="H116" s="686">
        <f>SUM(H113:I115)</f>
        <v>0</v>
      </c>
      <c r="I116" s="686"/>
      <c r="J116" s="687">
        <f>SUM(J113:K115)</f>
        <v>0</v>
      </c>
      <c r="K116" s="687"/>
    </row>
    <row r="117" spans="1:11" x14ac:dyDescent="0.2">
      <c r="H117" s="415" t="s">
        <v>148</v>
      </c>
      <c r="I117" s="422"/>
      <c r="J117" s="586" t="s">
        <v>149</v>
      </c>
      <c r="K117" s="587">
        <f>(H81)</f>
        <v>9806735</v>
      </c>
    </row>
    <row r="118" spans="1:11" ht="15" customHeight="1" x14ac:dyDescent="0.2">
      <c r="H118" s="588" t="s">
        <v>150</v>
      </c>
      <c r="I118" s="589">
        <f>'[5]Vý HČ'!S47+'[5]Vý DČ'!H42</f>
        <v>12434299</v>
      </c>
      <c r="J118" s="590" t="s">
        <v>151</v>
      </c>
      <c r="K118" s="591">
        <f>H100</f>
        <v>2491458</v>
      </c>
    </row>
    <row r="119" spans="1:11" ht="15" customHeight="1" x14ac:dyDescent="0.2">
      <c r="J119" s="590" t="s">
        <v>152</v>
      </c>
      <c r="K119" s="591">
        <f>H109</f>
        <v>390206</v>
      </c>
    </row>
    <row r="120" spans="1:11" x14ac:dyDescent="0.2">
      <c r="J120" s="590" t="s">
        <v>153</v>
      </c>
      <c r="K120" s="591">
        <f>H116</f>
        <v>0</v>
      </c>
    </row>
    <row r="121" spans="1:11" x14ac:dyDescent="0.2">
      <c r="H121" s="592" t="s">
        <v>154</v>
      </c>
      <c r="I121" s="593">
        <f>I118-K121</f>
        <v>-254100</v>
      </c>
      <c r="J121" s="590" t="s">
        <v>155</v>
      </c>
      <c r="K121" s="594">
        <f>SUM(K117:K120)</f>
        <v>12688399</v>
      </c>
    </row>
    <row r="122" spans="1:11" x14ac:dyDescent="0.2">
      <c r="H122" s="606"/>
      <c r="I122" s="606"/>
    </row>
    <row r="123" spans="1:11" x14ac:dyDescent="0.2">
      <c r="H123" s="411" t="s">
        <v>156</v>
      </c>
      <c r="I123" s="688" t="s">
        <v>355</v>
      </c>
      <c r="J123" s="688"/>
      <c r="K123" s="688"/>
    </row>
    <row r="124" spans="1:11" x14ac:dyDescent="0.2">
      <c r="C124" s="596"/>
      <c r="H124" s="681" t="s">
        <v>157</v>
      </c>
      <c r="I124" s="681"/>
      <c r="J124" s="681"/>
      <c r="K124" s="681"/>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15" priority="1" stopIfTrue="1" operator="greaterThan">
      <formula>0</formula>
    </cfRule>
  </conditionalFormatting>
  <conditionalFormatting sqref="H28:J28 K27:K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3" fitToHeight="3" orientation="landscape" useFirstPageNumber="1" r:id="rId1"/>
  <headerFooter differentFirst="1">
    <oddFooter>&amp;C&amp;P</oddFooter>
    <firstFooter>&amp;C&amp;P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47"/>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356</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140526.62</v>
      </c>
      <c r="D6" s="758"/>
      <c r="E6" s="758"/>
      <c r="F6" s="758"/>
      <c r="G6" s="758"/>
      <c r="H6" s="758"/>
      <c r="I6" s="758"/>
    </row>
    <row r="7" spans="1:9" s="18" customFormat="1" ht="69.599999999999994" customHeight="1" x14ac:dyDescent="0.2">
      <c r="A7" s="757" t="s">
        <v>5</v>
      </c>
      <c r="B7" s="757"/>
      <c r="C7" s="37">
        <v>140526.62</v>
      </c>
      <c r="D7" s="762" t="s">
        <v>357</v>
      </c>
      <c r="E7" s="762"/>
      <c r="F7" s="762"/>
      <c r="G7" s="762"/>
      <c r="H7" s="762"/>
      <c r="I7" s="762"/>
    </row>
    <row r="8" spans="1:9" s="17" customFormat="1" ht="27" customHeight="1" x14ac:dyDescent="0.2">
      <c r="A8" s="757" t="s">
        <v>6</v>
      </c>
      <c r="B8" s="757"/>
      <c r="C8" s="37">
        <v>0</v>
      </c>
      <c r="D8" s="762" t="s">
        <v>358</v>
      </c>
      <c r="E8" s="762"/>
      <c r="F8" s="762"/>
      <c r="G8" s="762"/>
      <c r="H8" s="762"/>
      <c r="I8" s="762"/>
    </row>
    <row r="9" spans="1:9" s="17" customFormat="1" ht="15" customHeight="1" x14ac:dyDescent="0.2">
      <c r="A9" s="757" t="s">
        <v>2</v>
      </c>
      <c r="B9" s="757"/>
      <c r="C9" s="37">
        <v>0</v>
      </c>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0</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123526.62</v>
      </c>
      <c r="D16" s="25"/>
      <c r="E16" s="25"/>
      <c r="F16" s="25"/>
      <c r="G16" s="25"/>
      <c r="H16" s="25"/>
      <c r="I16" s="25"/>
    </row>
    <row r="17" spans="1:9" s="18" customFormat="1" x14ac:dyDescent="0.2">
      <c r="A17" s="757"/>
      <c r="B17" s="14" t="s">
        <v>4</v>
      </c>
      <c r="C17" s="13">
        <v>17000</v>
      </c>
      <c r="D17" s="26"/>
      <c r="E17" s="26"/>
      <c r="F17" s="26"/>
      <c r="G17" s="26"/>
      <c r="H17" s="26"/>
      <c r="I17" s="26"/>
    </row>
    <row r="18" spans="1:9" s="18" customFormat="1" ht="15" customHeight="1" x14ac:dyDescent="0.2">
      <c r="A18" s="396" t="s">
        <v>257</v>
      </c>
      <c r="B18" s="38"/>
      <c r="C18" s="39">
        <f>SUM(C14:C17)</f>
        <v>140526.62</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ht="28.15" customHeight="1" x14ac:dyDescent="0.2">
      <c r="A23" s="751" t="s">
        <v>359</v>
      </c>
      <c r="B23" s="752"/>
      <c r="C23" s="752"/>
      <c r="D23" s="752"/>
      <c r="E23" s="752"/>
      <c r="F23" s="752"/>
      <c r="G23" s="752"/>
      <c r="H23" s="752"/>
      <c r="I23" s="753"/>
    </row>
    <row r="24" spans="1:9" s="18" customFormat="1" ht="28.15" customHeight="1" x14ac:dyDescent="0.2">
      <c r="A24" s="751" t="s">
        <v>360</v>
      </c>
      <c r="B24" s="752"/>
      <c r="C24" s="752"/>
      <c r="D24" s="752"/>
      <c r="E24" s="752"/>
      <c r="F24" s="752"/>
      <c r="G24" s="752"/>
      <c r="H24" s="752"/>
      <c r="I24" s="753"/>
    </row>
    <row r="25" spans="1:9" s="18" customFormat="1" x14ac:dyDescent="0.2">
      <c r="A25" s="751" t="s">
        <v>361</v>
      </c>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ht="29.45" customHeight="1" x14ac:dyDescent="0.2">
      <c r="A29" s="915" t="s">
        <v>362</v>
      </c>
      <c r="B29" s="916"/>
      <c r="C29" s="916"/>
      <c r="D29" s="916"/>
      <c r="E29" s="916"/>
      <c r="F29" s="916"/>
      <c r="G29" s="916"/>
      <c r="H29" s="916"/>
      <c r="I29" s="917"/>
    </row>
    <row r="30" spans="1:9" s="18" customFormat="1" x14ac:dyDescent="0.2">
      <c r="A30" s="918" t="s">
        <v>363</v>
      </c>
      <c r="B30" s="919"/>
      <c r="C30" s="919"/>
      <c r="D30" s="919"/>
      <c r="E30" s="919"/>
      <c r="F30" s="919"/>
      <c r="G30" s="919"/>
      <c r="H30" s="919"/>
      <c r="I30" s="920"/>
    </row>
    <row r="31" spans="1:9" s="18" customFormat="1" x14ac:dyDescent="0.2">
      <c r="A31" s="918"/>
      <c r="B31" s="919"/>
      <c r="C31" s="919"/>
      <c r="D31" s="919"/>
      <c r="E31" s="919"/>
      <c r="F31" s="919"/>
      <c r="G31" s="919"/>
      <c r="H31" s="919"/>
      <c r="I31" s="920"/>
    </row>
    <row r="32" spans="1:9" s="18" customFormat="1" ht="52.15" customHeight="1" x14ac:dyDescent="0.2">
      <c r="A32" s="919" t="s">
        <v>364</v>
      </c>
      <c r="B32" s="919"/>
      <c r="C32" s="919"/>
      <c r="D32" s="919"/>
      <c r="E32" s="919"/>
      <c r="F32" s="919"/>
      <c r="G32" s="919"/>
      <c r="H32" s="919"/>
      <c r="I32" s="920"/>
    </row>
    <row r="33" spans="1:10" s="18" customFormat="1" ht="27.6" customHeight="1" x14ac:dyDescent="0.2">
      <c r="A33" s="919" t="s">
        <v>365</v>
      </c>
      <c r="B33" s="919"/>
      <c r="C33" s="919"/>
      <c r="D33" s="919"/>
      <c r="E33" s="919"/>
      <c r="F33" s="919"/>
      <c r="G33" s="919"/>
      <c r="H33" s="919"/>
      <c r="I33" s="919"/>
      <c r="J33" s="607"/>
    </row>
    <row r="34" spans="1:10" s="18" customFormat="1" x14ac:dyDescent="0.2">
      <c r="A34" s="919"/>
      <c r="B34" s="919"/>
      <c r="C34" s="919"/>
      <c r="D34" s="919"/>
      <c r="E34" s="919"/>
      <c r="F34" s="919"/>
      <c r="G34" s="919"/>
      <c r="H34" s="919"/>
      <c r="I34" s="919"/>
      <c r="J34" s="607"/>
    </row>
    <row r="35" spans="1:10" s="18" customFormat="1" ht="29.45" customHeight="1" x14ac:dyDescent="0.2">
      <c r="A35" s="913" t="s">
        <v>366</v>
      </c>
      <c r="B35" s="913"/>
      <c r="C35" s="913"/>
      <c r="D35" s="913"/>
      <c r="E35" s="913"/>
      <c r="F35" s="913"/>
      <c r="G35" s="913"/>
      <c r="H35" s="913"/>
      <c r="I35" s="914"/>
    </row>
    <row r="36" spans="1:10" s="18" customFormat="1" x14ac:dyDescent="0.2">
      <c r="A36" s="44"/>
      <c r="B36" s="44"/>
      <c r="C36" s="44"/>
      <c r="D36" s="44"/>
      <c r="E36" s="44"/>
      <c r="F36" s="44"/>
      <c r="G36" s="44"/>
      <c r="H36" s="44"/>
      <c r="I36" s="44"/>
    </row>
    <row r="37" spans="1:10" s="18" customFormat="1" ht="12.75" customHeight="1" x14ac:dyDescent="0.25">
      <c r="A37" s="755" t="s">
        <v>198</v>
      </c>
      <c r="B37" s="755"/>
      <c r="C37" s="755"/>
      <c r="D37" s="755"/>
      <c r="E37" s="755"/>
      <c r="F37" s="755"/>
      <c r="G37" s="755"/>
      <c r="H37" s="755"/>
      <c r="I37" s="755"/>
    </row>
    <row r="38" spans="1:10" s="18" customFormat="1" x14ac:dyDescent="0.2">
      <c r="A38" s="36" t="s">
        <v>9</v>
      </c>
      <c r="B38" s="387"/>
      <c r="C38" s="387"/>
      <c r="D38" s="387"/>
      <c r="E38" s="387"/>
      <c r="F38" s="387"/>
      <c r="G38" s="387"/>
      <c r="H38" s="387"/>
      <c r="I38" s="387"/>
    </row>
    <row r="39" spans="1:10" s="18" customFormat="1" ht="41.45" customHeight="1" x14ac:dyDescent="0.2">
      <c r="A39" s="915" t="s">
        <v>367</v>
      </c>
      <c r="B39" s="916"/>
      <c r="C39" s="916"/>
      <c r="D39" s="916"/>
      <c r="E39" s="916"/>
      <c r="F39" s="916"/>
      <c r="G39" s="916"/>
      <c r="H39" s="916"/>
      <c r="I39" s="917"/>
    </row>
    <row r="40" spans="1:10" s="18" customFormat="1" ht="28.9" customHeight="1" x14ac:dyDescent="0.2">
      <c r="A40" s="918" t="s">
        <v>368</v>
      </c>
      <c r="B40" s="919"/>
      <c r="C40" s="919"/>
      <c r="D40" s="919"/>
      <c r="E40" s="919"/>
      <c r="F40" s="919"/>
      <c r="G40" s="919"/>
      <c r="H40" s="919"/>
      <c r="I40" s="920"/>
    </row>
    <row r="41" spans="1:10" s="18" customFormat="1" x14ac:dyDescent="0.2">
      <c r="A41" s="918" t="s">
        <v>369</v>
      </c>
      <c r="B41" s="919"/>
      <c r="C41" s="919"/>
      <c r="D41" s="919"/>
      <c r="E41" s="919"/>
      <c r="F41" s="919"/>
      <c r="G41" s="919"/>
      <c r="H41" s="919"/>
      <c r="I41" s="920"/>
    </row>
    <row r="42" spans="1:10" s="18" customFormat="1" x14ac:dyDescent="0.2">
      <c r="A42" s="912" t="s">
        <v>370</v>
      </c>
      <c r="B42" s="913"/>
      <c r="C42" s="913"/>
      <c r="D42" s="913"/>
      <c r="E42" s="913"/>
      <c r="F42" s="913"/>
      <c r="G42" s="913"/>
      <c r="H42" s="913"/>
      <c r="I42" s="914"/>
    </row>
    <row r="43" spans="1:10" s="18" customFormat="1" ht="16.149999999999999" customHeight="1" x14ac:dyDescent="0.2">
      <c r="A43" s="44"/>
      <c r="B43" s="44"/>
      <c r="C43" s="44"/>
      <c r="D43" s="44"/>
      <c r="E43" s="44"/>
      <c r="F43" s="44"/>
      <c r="G43" s="44"/>
      <c r="H43" s="44"/>
      <c r="I43" s="44"/>
    </row>
    <row r="44" spans="1:10" x14ac:dyDescent="0.2">
      <c r="A44" s="40" t="s">
        <v>371</v>
      </c>
    </row>
    <row r="45" spans="1:10" x14ac:dyDescent="0.2">
      <c r="A45" s="40" t="s">
        <v>372</v>
      </c>
    </row>
    <row r="46" spans="1:10" x14ac:dyDescent="0.2">
      <c r="A46" s="40"/>
    </row>
    <row r="47" spans="1:10" x14ac:dyDescent="0.2">
      <c r="A47" s="40" t="s">
        <v>373</v>
      </c>
    </row>
  </sheetData>
  <mergeCells count="31">
    <mergeCell ref="A3:I3"/>
    <mergeCell ref="A5:B5"/>
    <mergeCell ref="D5:I5"/>
    <mergeCell ref="A6:B6"/>
    <mergeCell ref="D6:I6"/>
    <mergeCell ref="A15:A17"/>
    <mergeCell ref="A13:B13"/>
    <mergeCell ref="A21:I21"/>
    <mergeCell ref="A7:B7"/>
    <mergeCell ref="D7:I7"/>
    <mergeCell ref="A8:B8"/>
    <mergeCell ref="D8:I8"/>
    <mergeCell ref="A9:B9"/>
    <mergeCell ref="D9:I9"/>
    <mergeCell ref="A11:I11"/>
    <mergeCell ref="A34:I34"/>
    <mergeCell ref="A23:I23"/>
    <mergeCell ref="A24:I24"/>
    <mergeCell ref="A25:I25"/>
    <mergeCell ref="A27:I27"/>
    <mergeCell ref="A29:I29"/>
    <mergeCell ref="A31:I31"/>
    <mergeCell ref="A33:I33"/>
    <mergeCell ref="A30:I30"/>
    <mergeCell ref="A32:I32"/>
    <mergeCell ref="A42:I42"/>
    <mergeCell ref="A35:I35"/>
    <mergeCell ref="A37:I37"/>
    <mergeCell ref="A39:I39"/>
    <mergeCell ref="A40:I40"/>
    <mergeCell ref="A41:I41"/>
  </mergeCells>
  <pageMargins left="0.19685039370078741" right="0.19685039370078741" top="0.78740157480314965" bottom="0.78740157480314965" header="0.31496062992125984" footer="0.31496062992125984"/>
  <pageSetup paperSize="9" scale="98" fitToHeight="3" orientation="landscape" useFirstPageNumber="1" r:id="rId1"/>
  <headerFooter differentFirst="1">
    <oddFooter>&amp;C&amp;P</oddFooter>
    <firstFooter>&amp;C&amp;P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[6]Úvod.str!C3</f>
        <v>Základní škola a mateřská škola Prostějov, Palackého tř. 14</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[6]Úvod.str!C4</f>
        <v>Palackého 152/14,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[6]Úvod.str!C5</f>
        <v>479 22 486</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'[6]Ná HČ'!Q8+'[6]Ná HČ'!Q29+'[6]Ná HČ'!Q35+'[6]Ná DČ'!F9+'[6]Ná DČ'!F23+'[6]Ná DČ'!F29</f>
        <v>6089841</v>
      </c>
      <c r="F15" s="67">
        <f>'[6]Ná HČ'!R8+'[6]Ná HČ'!R29+'[6]Ná HČ'!R35+'[6]Ná DČ'!G9+'[6]Ná DČ'!G23+'[6]Ná DČ'!G29</f>
        <v>5774868.9000000004</v>
      </c>
      <c r="G15" s="67">
        <f>'[6]Ná HČ'!S8+'[6]Ná HČ'!S29+'[6]Ná HČ'!S35+'[6]Ná DČ'!H9+'[6]Ná DČ'!H23+'[6]Ná DČ'!H29</f>
        <v>5774229.9100000001</v>
      </c>
      <c r="H15" s="68">
        <f>'[6]Ná HČ'!S8+'[6]Ná HČ'!S29+'[6]Ná HČ'!S35</f>
        <v>5659184.9100000001</v>
      </c>
      <c r="I15" s="68">
        <f>'[6]Ná DČ'!H9+'[6]Ná DČ'!H23+'[6]Ná DČ'!H29</f>
        <v>115045</v>
      </c>
      <c r="J15" s="69" t="str">
        <f>IF(H15+I15=G15,"OK","ne")</f>
        <v>OK</v>
      </c>
      <c r="K15" s="70"/>
    </row>
    <row r="16" spans="1:12" ht="15" x14ac:dyDescent="0.25">
      <c r="A16" s="58" t="s">
        <v>58</v>
      </c>
      <c r="B16" s="58"/>
      <c r="C16" s="58"/>
      <c r="D16" s="66" t="s">
        <v>59</v>
      </c>
      <c r="E16" s="67">
        <f>'[6]Ná HČ'!Q36+'[6]Ná HČ'!Q42+'[6]Ná HČ'!Q46+'[6]Ná HČ'!Q47+'[6]Ná DČ'!F30+'[6]Ná DČ'!F36+'[6]Ná DČ'!F40+'[6]Ná DČ'!F41</f>
        <v>2621500</v>
      </c>
      <c r="F16" s="67">
        <f>'[6]Ná HČ'!R36+'[6]Ná HČ'!R42+'[6]Ná HČ'!R46+'[6]Ná HČ'!R47+'[6]Ná DČ'!G30+'[6]Ná DČ'!G36+'[6]Ná DČ'!G40+'[6]Ná DČ'!G41</f>
        <v>5678016.4399999995</v>
      </c>
      <c r="G16" s="67">
        <f>'[6]Ná HČ'!S36+'[6]Ná HČ'!S42+'[6]Ná HČ'!S46+'[6]Ná HČ'!S47+'[6]Ná DČ'!H30+'[6]Ná DČ'!H36+'[6]Ná DČ'!H40+'[6]Ná DČ'!H41</f>
        <v>5678016.4399999995</v>
      </c>
      <c r="H16" s="68">
        <f>'[6]Ná HČ'!S36+'[6]Ná HČ'!S42+'[6]Ná HČ'!S46+'[6]Ná HČ'!S47</f>
        <v>5664804.4399999995</v>
      </c>
      <c r="I16" s="68">
        <f>'[6]Ná DČ'!H30+'[6]Ná DČ'!H36+'[6]Ná DČ'!H40+'[6]Ná DČ'!H41</f>
        <v>13212</v>
      </c>
      <c r="J16" s="69" t="str">
        <f t="shared" ref="J16:J27" si="0">IF(H16+I16=G16,"OK","ne")</f>
        <v>OK</v>
      </c>
      <c r="K16" s="70"/>
    </row>
    <row r="17" spans="1:12" ht="15" x14ac:dyDescent="0.25">
      <c r="A17" s="58" t="s">
        <v>60</v>
      </c>
      <c r="B17" s="58"/>
      <c r="C17" s="58"/>
      <c r="D17" s="66" t="s">
        <v>61</v>
      </c>
      <c r="E17" s="67">
        <f>'[6]Ná HČ'!Q72+'[6]Ná HČ'!Q79+'[6]Ná HČ'!Q82+'[6]Ná HČ'!Q83+'[6]Ná HČ'!Q88+'[6]Ná DČ'!F65+'[6]Ná DČ'!F70+'[6]Ná DČ'!F73+'[6]Ná DČ'!F74+'[6]Ná DČ'!F79</f>
        <v>66393694</v>
      </c>
      <c r="F17" s="67">
        <f>'[6]Ná HČ'!R72+'[6]Ná HČ'!R79+'[6]Ná HČ'!R82+'[6]Ná HČ'!R83+'[6]Ná HČ'!R88+'[6]Ná DČ'!G65+'[6]Ná DČ'!G70+'[6]Ná DČ'!G73+'[6]Ná DČ'!G74+'[6]Ná DČ'!G79</f>
        <v>67542068.120000005</v>
      </c>
      <c r="G17" s="67">
        <f>'[6]Ná HČ'!S72+'[6]Ná HČ'!S79+'[6]Ná HČ'!S82+'[6]Ná HČ'!S83+'[6]Ná HČ'!S88+'[6]Ná DČ'!H65+'[6]Ná DČ'!H70+'[6]Ná DČ'!H73+'[6]Ná DČ'!H74+'[6]Ná DČ'!H79</f>
        <v>67534553.120000005</v>
      </c>
      <c r="H17" s="68">
        <f>'[6]Ná HČ'!S72+'[6]Ná HČ'!S79+'[6]Ná HČ'!S82+'[6]Ná HČ'!S83+'[6]Ná HČ'!S88</f>
        <v>67443561.120000005</v>
      </c>
      <c r="I17" s="68">
        <f>'[6]Ná DČ'!H65+'[6]Ná DČ'!H70+'[6]Ná DČ'!H73+'[6]Ná DČ'!H74+'[6]Ná DČ'!H79</f>
        <v>90992</v>
      </c>
      <c r="J17" s="69" t="str">
        <f t="shared" si="0"/>
        <v>OK</v>
      </c>
      <c r="K17" s="70"/>
    </row>
    <row r="18" spans="1:12" ht="15" x14ac:dyDescent="0.25">
      <c r="A18" s="58" t="s">
        <v>62</v>
      </c>
      <c r="B18" s="58"/>
      <c r="C18" s="58"/>
      <c r="D18" s="71">
        <v>551</v>
      </c>
      <c r="E18" s="67">
        <f>'[6]Ná HČ'!Q105+'[6]Ná DČ'!F96</f>
        <v>1575472</v>
      </c>
      <c r="F18" s="67">
        <f>'[6]Ná HČ'!R105+'[6]Ná DČ'!G96</f>
        <v>2179718</v>
      </c>
      <c r="G18" s="67">
        <f>'[6]Ná HČ'!S105+'[6]Ná DČ'!H96</f>
        <v>2179717.4</v>
      </c>
      <c r="H18" s="68">
        <f>'[6]Ná HČ'!S105</f>
        <v>2104245.4</v>
      </c>
      <c r="I18" s="68">
        <f>'[6]Ná DČ'!H96</f>
        <v>75472</v>
      </c>
      <c r="J18" s="69" t="str">
        <f t="shared" si="0"/>
        <v>OK</v>
      </c>
      <c r="K18" s="70"/>
    </row>
    <row r="19" spans="1:12" ht="13.9" customHeight="1" x14ac:dyDescent="0.2">
      <c r="A19" s="72" t="s">
        <v>63</v>
      </c>
      <c r="B19" s="72"/>
      <c r="C19" s="58"/>
      <c r="D19" s="898" t="s">
        <v>64</v>
      </c>
      <c r="E19" s="899">
        <f>'[6]Ná HČ'!Q89+'[6]Ná HČ'!Q93+'[6]Ná HČ'!Q94+'[6]Ná HČ'!Q95+'[6]Ná HČ'!Q96+'[6]Ná HČ'!Q97+'[6]Ná HČ'!Q98+'[6]Ná HČ'!Q99+'[6]Ná HČ'!Q108+'[6]Ná HČ'!Q109+'[6]Ná HČ'!Q120+'[6]Ná HČ'!Q121+'[6]Ná HČ'!Q124+'[6]Ná HČ'!Q125+'[6]Ná HČ'!Q126+'[6]Ná DČ'!F80+'[6]Ná DČ'!F84+'[6]Ná DČ'!F85+'[6]Ná DČ'!F86+'[6]Ná DČ'!F87+'[6]Ná DČ'!F88+'[6]Ná DČ'!F89+'[6]Ná DČ'!F90+'[6]Ná DČ'!F99+'[6]Ná DČ'!F100+'[6]Ná DČ'!F111+'[6]Ná DČ'!F112+'[6]Ná DČ'!F115+'[6]Ná DČ'!F116+'[6]Ná DČ'!F117</f>
        <v>501300</v>
      </c>
      <c r="F19" s="899">
        <f>'[6]Ná HČ'!R89+'[6]Ná HČ'!R93+'[6]Ná HČ'!R94+'[6]Ná HČ'!R95+'[6]Ná HČ'!R96+'[6]Ná HČ'!R97+'[6]Ná HČ'!R98+'[6]Ná HČ'!R99+'[6]Ná HČ'!R108+'[6]Ná HČ'!R109+'[6]Ná HČ'!R120+'[6]Ná HČ'!R121+'[6]Ná HČ'!R124+'[6]Ná HČ'!R125+'[6]Ná HČ'!R126+'[6]Ná DČ'!G80+'[6]Ná DČ'!G84+'[6]Ná DČ'!G85+'[6]Ná DČ'!G86+'[6]Ná DČ'!G87+'[6]Ná DČ'!G88+'[6]Ná DČ'!G89+'[6]Ná DČ'!G90+'[6]Ná DČ'!G99+'[6]Ná DČ'!G100+'[6]Ná DČ'!G111+'[6]Ná DČ'!G112+'[6]Ná DČ'!G115+'[6]Ná DČ'!G116+'[6]Ná DČ'!G117</f>
        <v>7498538.5199999996</v>
      </c>
      <c r="G19" s="899">
        <f>'[6]Ná HČ'!S89+'[6]Ná HČ'!S93+'[6]Ná HČ'!S94+'[6]Ná HČ'!S95+'[6]Ná HČ'!S96+'[6]Ná HČ'!S97+'[6]Ná HČ'!S98+'[6]Ná HČ'!S99+'[6]Ná HČ'!S108+'[6]Ná HČ'!S109+'[6]Ná HČ'!S120+'[6]Ná HČ'!S121+'[6]Ná HČ'!S124+'[6]Ná HČ'!S125+'[6]Ná HČ'!S126+'[6]Ná DČ'!H80+'[6]Ná DČ'!H84+'[6]Ná DČ'!H85+'[6]Ná DČ'!H86+'[6]Ná DČ'!H87+'[6]Ná DČ'!H88+'[6]Ná DČ'!H89+'[6]Ná DČ'!H90+'[6]Ná DČ'!H99+'[6]Ná DČ'!H100+'[6]Ná DČ'!H111+'[6]Ná DČ'!H112+'[6]Ná DČ'!H115+'[6]Ná DČ'!H116+'[6]Ná DČ'!H117</f>
        <v>7498538.5200000005</v>
      </c>
      <c r="H19" s="907">
        <f>'[6]Ná HČ'!S89+'[6]Ná HČ'!S93+'[6]Ná HČ'!S94+'[6]Ná HČ'!S95+'[6]Ná HČ'!S96+'[6]Ná HČ'!S97+'[6]Ná HČ'!S98+'[6]Ná HČ'!S99+'[6]Ná HČ'!S108+'[6]Ná HČ'!S109+'[6]Ná HČ'!S120+'[6]Ná HČ'!S121+'[6]Ná HČ'!S124+'[6]Ná HČ'!S125+'[6]Ná HČ'!S126</f>
        <v>7498538.5200000005</v>
      </c>
      <c r="I19" s="907">
        <f>'[6]Ná DČ'!H80+'[6]Ná DČ'!H84+'[6]Ná DČ'!H85+'[6]Ná DČ'!H86+'[6]Ná DČ'!H87+'[6]Ná DČ'!H88+'[6]Ná DČ'!H89+'[6]Ná DČ'!H90+'[6]Ná DČ'!H99+'[6]Ná DČ'!H100+'[6]Ná DČ'!H111+'[6]Ná DČ'!H112+'[6]Ná DČ'!H115+'[6]Ná DČ'!H116+'[6]Ná DČ'!H117</f>
        <v>0</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77181807</v>
      </c>
      <c r="F21" s="67">
        <f>SUM(F15:F20)</f>
        <v>88673209.980000004</v>
      </c>
      <c r="G21" s="67">
        <f>SUM(G15:G20)</f>
        <v>88665055.390000001</v>
      </c>
      <c r="H21" s="67">
        <f>SUM(H15:H20)</f>
        <v>88370334.390000001</v>
      </c>
      <c r="I21" s="67">
        <f>SUM(I15:I20)</f>
        <v>294721</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'[6]Vý HČ'!Q9+'[6]Vý HČ'!Q10+'[6]Vý HČ'!Q21+'[6]Vý HČ'!Q26+'[6]Vý HČ'!Q27+'[6]Vý HČ'!Q28+'[6]Vý DČ'!F9+'[6]Vý DČ'!F10+'[6]Vý DČ'!F20+'[6]Vý DČ'!F25+'[6]Vý DČ'!F26+'[6]Vý DČ'!F27</f>
        <v>995000</v>
      </c>
      <c r="F23" s="67">
        <f>'[6]Vý HČ'!R9+'[6]Vý HČ'!R10+'[6]Vý HČ'!R21+'[6]Vý HČ'!R26+'[6]Vý HČ'!R27+'[6]Vý HČ'!R28+'[6]Vý DČ'!G9+'[6]Vý DČ'!G10+'[6]Vý DČ'!G20+'[6]Vý DČ'!G25+'[6]Vý DČ'!G26+'[6]Vý DČ'!G27</f>
        <v>1205970</v>
      </c>
      <c r="G23" s="67">
        <f>'[6]Vý HČ'!S9+'[6]Vý HČ'!S10+'[6]Vý HČ'!S21+'[6]Vý HČ'!S26+'[6]Vý HČ'!S27+'[6]Vý HČ'!S28+'[6]Vý DČ'!H9+'[6]Vý DČ'!H10+'[6]Vý DČ'!H20+'[6]Vý DČ'!H25+'[6]Vý DČ'!H26+'[6]Vý DČ'!H27</f>
        <v>1205970</v>
      </c>
      <c r="H23" s="68">
        <f>'[6]Vý HČ'!S9+'[6]Vý HČ'!S10+'[6]Vý HČ'!S21+'[6]Vý HČ'!S26+'[6]Vý HČ'!S27+'[6]Vý HČ'!S28</f>
        <v>713200</v>
      </c>
      <c r="I23" s="68">
        <f>'[6]Vý DČ'!H9+'[6]Vý DČ'!H10+'[6]Vý DČ'!H20+'[6]Vý DČ'!H25+'[6]Vý DČ'!H26+'[6]Vý DČ'!H27</f>
        <v>492770</v>
      </c>
      <c r="J23" s="69" t="str">
        <f t="shared" si="0"/>
        <v>OK</v>
      </c>
      <c r="K23" s="75"/>
      <c r="L23" s="76"/>
    </row>
    <row r="24" spans="1:12" ht="15" x14ac:dyDescent="0.25">
      <c r="A24" s="58" t="s">
        <v>69</v>
      </c>
      <c r="B24" s="58"/>
      <c r="C24" s="58"/>
      <c r="D24" s="71" t="s">
        <v>70</v>
      </c>
      <c r="E24" s="67">
        <f>'[6]Vý HČ'!Q47+'[6]Vý DČ'!F42</f>
        <v>76312914</v>
      </c>
      <c r="F24" s="67">
        <f>'[6]Vý HČ'!R47+'[6]Vý DČ'!G42</f>
        <v>87409819.99000001</v>
      </c>
      <c r="G24" s="67">
        <f>'[6]Vý HČ'!S47+'[6]Vý DČ'!H42</f>
        <v>87409764.99000001</v>
      </c>
      <c r="H24" s="68">
        <f>'[6]Vý HČ'!S47</f>
        <v>87409764.99000001</v>
      </c>
      <c r="I24" s="68">
        <f>'[6]Vý DČ'!H42</f>
        <v>0</v>
      </c>
      <c r="J24" s="69" t="str">
        <f t="shared" si="0"/>
        <v>OK</v>
      </c>
      <c r="K24" s="77"/>
      <c r="L24" s="53"/>
    </row>
    <row r="25" spans="1:12" ht="15" x14ac:dyDescent="0.25">
      <c r="A25" s="58"/>
      <c r="B25" s="58"/>
      <c r="C25" s="58"/>
      <c r="D25" s="71" t="s">
        <v>71</v>
      </c>
      <c r="E25" s="67">
        <f>'[6]Vý HČ'!Q53+'[6]Vý DČ'!F48</f>
        <v>0</v>
      </c>
      <c r="F25" s="67">
        <f>'[6]Vý HČ'!R53+'[6]Vý DČ'!G48</f>
        <v>0</v>
      </c>
      <c r="G25" s="67">
        <f>'[6]Vý HČ'!S53+'[6]Vý DČ'!H48</f>
        <v>0</v>
      </c>
      <c r="H25" s="68">
        <f>'[6]Vý HČ'!S53</f>
        <v>0</v>
      </c>
      <c r="I25" s="68">
        <f>'[6]Vý DČ'!H48</f>
        <v>0</v>
      </c>
      <c r="J25" s="69" t="str">
        <f t="shared" si="0"/>
        <v>OK</v>
      </c>
      <c r="K25" s="77"/>
      <c r="L25" s="53"/>
    </row>
    <row r="26" spans="1:12" ht="15" x14ac:dyDescent="0.25">
      <c r="A26" s="58" t="s">
        <v>72</v>
      </c>
      <c r="B26" s="58"/>
      <c r="C26" s="58"/>
      <c r="D26" s="66" t="s">
        <v>73</v>
      </c>
      <c r="E26" s="67">
        <f>'[6]Vý HČ'!Q29+'[6]Vý HČ'!Q30+'[6]Vý HČ'!Q31+'[6]Vý HČ'!Q32+'[6]Vý HČ'!Q33+'[6]Vý HČ'!Q39+'[6]Vý HČ'!Q46+'[6]Vý DČ'!F28+'[6]Vý DČ'!F29+'[6]Vý DČ'!F30+'[6]Vý DČ'!F31+'[6]Vý DČ'!F32+'[6]Vý DČ'!F38+'[6]Vý DČ'!F41</f>
        <v>1000</v>
      </c>
      <c r="F26" s="67">
        <f>'[6]Vý HČ'!R29+'[6]Vý HČ'!R30+'[6]Vý HČ'!R31+'[6]Vý HČ'!R32+'[6]Vý HČ'!R33+'[6]Vý HČ'!R39+'[6]Vý HČ'!R46+'[6]Vý DČ'!G28+'[6]Vý DČ'!G29+'[6]Vý DČ'!G30+'[6]Vý DČ'!G31+'[6]Vý DČ'!G32+'[6]Vý DČ'!G38+'[6]Vý DČ'!G41</f>
        <v>255468.99</v>
      </c>
      <c r="G26" s="67">
        <f>'[6]Vý HČ'!S29+'[6]Vý HČ'!S30+'[6]Vý HČ'!S31+'[6]Vý HČ'!S32+'[6]Vý HČ'!S33+'[6]Vý HČ'!S39+'[6]Vý HČ'!S46+'[6]Vý DČ'!H28+'[6]Vý DČ'!H29+'[6]Vý DČ'!H30+'[6]Vý DČ'!H31+'[6]Vý DČ'!H32+'[6]Vý DČ'!H38+'[6]Vý DČ'!H41</f>
        <v>255468.99</v>
      </c>
      <c r="H26" s="68">
        <f>'[6]Vý HČ'!S29+'[6]Vý HČ'!S30+'[6]Vý HČ'!S31+'[6]Vý HČ'!S32+'[6]Vý HČ'!S33+'[6]Vý HČ'!S39+'[6]Vý HČ'!S46</f>
        <v>255468.99</v>
      </c>
      <c r="I26" s="68">
        <f>'[6]Vý DČ'!H28+'[6]Vý DČ'!H29+'[6]Vý DČ'!H30+'[6]Vý DČ'!H31+'[6]Vý DČ'!H32+'[6]Vý DČ'!H38+'[6]Vý DČ'!H41</f>
        <v>0</v>
      </c>
      <c r="J26" s="69" t="str">
        <f t="shared" si="0"/>
        <v>OK</v>
      </c>
      <c r="K26" s="75"/>
      <c r="L26" s="53"/>
    </row>
    <row r="27" spans="1:12" ht="14.25" customHeight="1" x14ac:dyDescent="0.25">
      <c r="A27" s="62" t="s">
        <v>65</v>
      </c>
      <c r="B27" s="61"/>
      <c r="C27" s="61"/>
      <c r="D27" s="61"/>
      <c r="E27" s="67">
        <f>E23+E24+E26</f>
        <v>77308914</v>
      </c>
      <c r="F27" s="67">
        <f>F23+F24+F26</f>
        <v>88871258.980000004</v>
      </c>
      <c r="G27" s="67">
        <f>G23+G24+G26</f>
        <v>88871203.980000004</v>
      </c>
      <c r="H27" s="67">
        <f>H23+H24+H26</f>
        <v>88378433.980000004</v>
      </c>
      <c r="I27" s="67">
        <f>I23+I24+I26</f>
        <v>492770</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206148.59000000358</v>
      </c>
      <c r="H30" s="67">
        <f>H27-H21</f>
        <v>8099.5900000035763</v>
      </c>
      <c r="I30" s="80">
        <f>I27-I21</f>
        <v>198049</v>
      </c>
      <c r="J30" s="81"/>
      <c r="K30" s="61"/>
      <c r="L30" s="61"/>
    </row>
    <row r="31" spans="1:12" ht="15" x14ac:dyDescent="0.25">
      <c r="A31" s="61"/>
      <c r="B31" s="61"/>
      <c r="C31" s="66" t="s">
        <v>77</v>
      </c>
      <c r="D31" s="61"/>
      <c r="E31" s="61"/>
      <c r="F31" s="61"/>
      <c r="G31" s="67">
        <f>'[6]Ná HČ'!S127+'[6]Ná DČ'!H118</f>
        <v>0</v>
      </c>
      <c r="H31" s="68">
        <f>'[6]Ná HČ'!S127</f>
        <v>0</v>
      </c>
      <c r="I31" s="68">
        <f>'[6]Ná DČ'!H118</f>
        <v>0</v>
      </c>
      <c r="J31" s="61"/>
      <c r="K31" s="61"/>
      <c r="L31" s="61"/>
    </row>
    <row r="32" spans="1:12" ht="15" x14ac:dyDescent="0.25">
      <c r="A32" s="61"/>
      <c r="B32" s="61"/>
      <c r="C32" s="66" t="s">
        <v>78</v>
      </c>
      <c r="D32" s="61"/>
      <c r="E32" s="61"/>
      <c r="F32" s="61"/>
      <c r="G32" s="67">
        <f>'[6]Ná HČ'!S128+'[6]Ná DČ'!H119</f>
        <v>0</v>
      </c>
      <c r="H32" s="68">
        <f>'[6]Ná HČ'!S128</f>
        <v>0</v>
      </c>
      <c r="I32" s="68">
        <f>'[6]Ná DČ'!H119</f>
        <v>0</v>
      </c>
      <c r="J32" s="61"/>
      <c r="K32" s="61"/>
      <c r="L32" s="61"/>
    </row>
    <row r="33" spans="1:12" ht="15" x14ac:dyDescent="0.25">
      <c r="A33" s="61"/>
      <c r="B33" s="61"/>
      <c r="C33" s="66" t="s">
        <v>79</v>
      </c>
      <c r="D33" s="61"/>
      <c r="E33" s="61"/>
      <c r="F33" s="61"/>
      <c r="G33" s="82"/>
      <c r="H33" s="83"/>
      <c r="I33" s="83"/>
      <c r="J33" s="84">
        <f>[6]VH!D12</f>
        <v>0</v>
      </c>
      <c r="K33" s="61"/>
      <c r="L33" s="61"/>
    </row>
    <row r="34" spans="1:12" ht="15.75" x14ac:dyDescent="0.25">
      <c r="A34" s="61"/>
      <c r="B34" s="61"/>
      <c r="C34" s="66" t="s">
        <v>80</v>
      </c>
      <c r="D34" s="61"/>
      <c r="E34" s="61"/>
      <c r="F34" s="61"/>
      <c r="G34" s="68">
        <f>G30-G31-G32-G33</f>
        <v>206148.59000000358</v>
      </c>
      <c r="H34" s="68">
        <f>H30-H31-H32-H33</f>
        <v>8099.5900000035763</v>
      </c>
      <c r="I34" s="68">
        <f>I30-I31-I32-I33</f>
        <v>198049</v>
      </c>
      <c r="J34" s="599">
        <f>[6]VH!D13</f>
        <v>206148.59000001848</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157487.99</v>
      </c>
      <c r="H37" s="58"/>
      <c r="I37" s="70"/>
      <c r="J37" s="90">
        <f>[6]VH!D36</f>
        <v>157487.99000001847</v>
      </c>
      <c r="K37" s="91"/>
    </row>
    <row r="38" spans="1:12" ht="15.75" x14ac:dyDescent="0.25">
      <c r="A38" s="61"/>
      <c r="B38" s="61"/>
      <c r="C38" s="58"/>
      <c r="D38" s="58"/>
      <c r="E38" s="89"/>
      <c r="F38" s="77" t="s">
        <v>86</v>
      </c>
      <c r="G38" s="83">
        <v>41200</v>
      </c>
      <c r="H38" s="58"/>
      <c r="I38" s="70"/>
      <c r="J38" s="90">
        <f>[6]VH!D39</f>
        <v>41200</v>
      </c>
      <c r="K38" s="91"/>
    </row>
    <row r="39" spans="1:12" ht="15.75" x14ac:dyDescent="0.25">
      <c r="A39" s="61"/>
      <c r="B39" s="61"/>
      <c r="C39" s="58"/>
      <c r="D39" s="58"/>
      <c r="E39" s="89"/>
      <c r="F39" s="77" t="s">
        <v>15</v>
      </c>
      <c r="G39" s="92">
        <v>7460.6</v>
      </c>
      <c r="H39" s="70"/>
      <c r="I39" s="70"/>
      <c r="J39" s="90">
        <f>[6]VH!D43</f>
        <v>7460.6</v>
      </c>
      <c r="K39" s="91"/>
    </row>
    <row r="40" spans="1:12" ht="15.75" x14ac:dyDescent="0.25">
      <c r="A40" s="61"/>
      <c r="B40" s="61"/>
      <c r="C40" s="58" t="s">
        <v>87</v>
      </c>
      <c r="D40" s="58"/>
      <c r="E40" s="89" t="s">
        <v>88</v>
      </c>
      <c r="F40" s="58"/>
      <c r="G40" s="93">
        <f>IF(G34&lt;=0,[6]VH!D18,0)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[6]VH!B39</f>
        <v>70816.12</v>
      </c>
      <c r="F48" s="116">
        <f>[6]FO!C8</f>
        <v>50000</v>
      </c>
      <c r="G48" s="117">
        <f>[6]FO!C21-[6]FO!C8</f>
        <v>0</v>
      </c>
      <c r="H48" s="118">
        <f>[6]FO!H22</f>
        <v>39800</v>
      </c>
      <c r="I48" s="118">
        <f>E48+F48+G48-H48</f>
        <v>81016.12</v>
      </c>
      <c r="J48" s="119">
        <f>[6]FO!I23</f>
        <v>81016.12</v>
      </c>
      <c r="K48" s="120"/>
    </row>
    <row r="49" spans="1:12" x14ac:dyDescent="0.2">
      <c r="A49" s="121"/>
      <c r="B49" s="122"/>
      <c r="C49" s="122" t="s">
        <v>101</v>
      </c>
      <c r="D49" s="122"/>
      <c r="E49" s="123">
        <f>[6]VH!B40</f>
        <v>688983.81</v>
      </c>
      <c r="F49" s="124"/>
      <c r="G49" s="125">
        <f>[6]FKSP!D19</f>
        <v>492650</v>
      </c>
      <c r="H49" s="126">
        <f>[6]FKSP!D36</f>
        <v>650183.19999999995</v>
      </c>
      <c r="I49" s="127">
        <f>E49+F49+G49-H49</f>
        <v>531450.6100000001</v>
      </c>
      <c r="J49" s="128">
        <f>[6]FKSP!E38</f>
        <v>506264.6100000001</v>
      </c>
      <c r="K49" s="129" t="s">
        <v>374</v>
      </c>
    </row>
    <row r="50" spans="1:12" x14ac:dyDescent="0.2">
      <c r="A50" s="121"/>
      <c r="B50" s="122"/>
      <c r="C50" s="122" t="s">
        <v>102</v>
      </c>
      <c r="D50" s="122"/>
      <c r="E50" s="123">
        <f>[6]VH!B36</f>
        <v>260712.17</v>
      </c>
      <c r="F50" s="124">
        <f>'[6]RF 2.4.'!C9</f>
        <v>213220</v>
      </c>
      <c r="G50" s="125">
        <f>'[6]RF 2.4.'!C22-'[6]RF 2.4.'!C9</f>
        <v>0</v>
      </c>
      <c r="H50" s="128">
        <f>'[6]RF 2.4.'!H23</f>
        <v>184283.05</v>
      </c>
      <c r="I50" s="127">
        <f>E50+F50+G50-H50</f>
        <v>289649.12000000005</v>
      </c>
      <c r="J50" s="128">
        <f>'[6]RF 2.4.'!I24</f>
        <v>289649.12000000005</v>
      </c>
      <c r="K50" s="129"/>
    </row>
    <row r="51" spans="1:12" x14ac:dyDescent="0.2">
      <c r="A51" s="130"/>
      <c r="B51" s="131"/>
      <c r="C51" s="131" t="s">
        <v>103</v>
      </c>
      <c r="D51" s="131"/>
      <c r="E51" s="132">
        <f>[6]VH!B37</f>
        <v>3604364.96</v>
      </c>
      <c r="F51" s="133"/>
      <c r="G51" s="134">
        <f>'[6]RF 2.5.'!C21</f>
        <v>114336</v>
      </c>
      <c r="H51" s="135">
        <f>'[6]RF 2.5.'!H22</f>
        <v>1114068.73</v>
      </c>
      <c r="I51" s="127">
        <f>E51+F51+G51-H51</f>
        <v>2604632.23</v>
      </c>
      <c r="J51" s="135">
        <f>'[6]RF 2.5.'!I23</f>
        <v>2604632.23</v>
      </c>
      <c r="K51" s="136"/>
    </row>
    <row r="52" spans="1:12" ht="13.5" thickBot="1" x14ac:dyDescent="0.25">
      <c r="A52" s="137"/>
      <c r="B52" s="138"/>
      <c r="C52" s="138" t="s">
        <v>104</v>
      </c>
      <c r="D52" s="138"/>
      <c r="E52" s="139">
        <f>[6]VH!B38</f>
        <v>4803513.8099999996</v>
      </c>
      <c r="F52" s="140"/>
      <c r="G52" s="141">
        <f>[6]IF!C19</f>
        <v>2985686.4</v>
      </c>
      <c r="H52" s="142">
        <f>[6]IF!H20</f>
        <v>7247609.0800000001</v>
      </c>
      <c r="I52" s="143">
        <f>E52+F52+G52-H52</f>
        <v>541591.12999999896</v>
      </c>
      <c r="J52" s="142">
        <f>[6]IF!I21</f>
        <v>541591.12999999896</v>
      </c>
      <c r="K52" s="144"/>
    </row>
    <row r="53" spans="1:12" ht="15.75" thickBot="1" x14ac:dyDescent="0.3">
      <c r="A53" s="145" t="s">
        <v>52</v>
      </c>
      <c r="B53" s="146"/>
      <c r="C53" s="146"/>
      <c r="D53" s="146"/>
      <c r="E53" s="147">
        <f t="shared" ref="E53:J53" si="1">SUM(E48:E52)</f>
        <v>9428390.870000001</v>
      </c>
      <c r="F53" s="148">
        <f t="shared" si="1"/>
        <v>263220</v>
      </c>
      <c r="G53" s="149">
        <f t="shared" si="1"/>
        <v>3592672.4</v>
      </c>
      <c r="H53" s="148">
        <f t="shared" si="1"/>
        <v>9235944.0600000005</v>
      </c>
      <c r="I53" s="148">
        <f t="shared" si="1"/>
        <v>4048339.209999999</v>
      </c>
      <c r="J53" s="149">
        <f t="shared" si="1"/>
        <v>4023153.209999999</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'[6]Ná HČ'!F72+'[6]Ná HČ'!F79+'[6]Ná HČ'!F82+'[6]Ná HČ'!F83+'[6]Ná HČ'!F88</f>
        <v>342680</v>
      </c>
      <c r="F58" s="159">
        <f>'[6]Ná HČ'!F105</f>
        <v>1500000</v>
      </c>
      <c r="G58" s="160">
        <f>'[6]Ná HČ'!F29</f>
        <v>4800000</v>
      </c>
      <c r="H58" s="161">
        <v>1402880</v>
      </c>
      <c r="I58" s="162"/>
      <c r="J58" s="896" t="s">
        <v>117</v>
      </c>
      <c r="K58" s="897"/>
    </row>
    <row r="59" spans="1:12" ht="15" x14ac:dyDescent="0.25">
      <c r="A59" s="163" t="s">
        <v>118</v>
      </c>
      <c r="B59" s="164"/>
      <c r="C59" s="164"/>
      <c r="D59" s="165" t="s">
        <v>376</v>
      </c>
      <c r="E59" s="166"/>
      <c r="F59" s="167">
        <v>580866</v>
      </c>
      <c r="G59" s="166"/>
      <c r="H59" s="168">
        <v>580866</v>
      </c>
      <c r="I59" s="169"/>
      <c r="J59" s="889" t="s">
        <v>377</v>
      </c>
      <c r="K59" s="890"/>
    </row>
    <row r="60" spans="1:12" ht="15" x14ac:dyDescent="0.25">
      <c r="A60" s="163" t="s">
        <v>118</v>
      </c>
      <c r="B60" s="164"/>
      <c r="C60" s="164"/>
      <c r="D60" s="170" t="s">
        <v>378</v>
      </c>
      <c r="E60" s="166">
        <v>65000</v>
      </c>
      <c r="F60" s="167"/>
      <c r="G60" s="166"/>
      <c r="H60" s="168"/>
      <c r="I60" s="169"/>
      <c r="J60" s="889" t="s">
        <v>379</v>
      </c>
      <c r="K60" s="890"/>
    </row>
    <row r="61" spans="1:12" ht="15" x14ac:dyDescent="0.25">
      <c r="A61" s="163" t="s">
        <v>118</v>
      </c>
      <c r="B61" s="164"/>
      <c r="C61" s="164"/>
      <c r="D61" s="170" t="s">
        <v>380</v>
      </c>
      <c r="E61" s="166"/>
      <c r="F61" s="167">
        <v>23380</v>
      </c>
      <c r="G61" s="166"/>
      <c r="H61" s="168"/>
      <c r="I61" s="169"/>
      <c r="J61" s="889" t="s">
        <v>381</v>
      </c>
      <c r="K61" s="890"/>
    </row>
    <row r="62" spans="1:12" ht="15" x14ac:dyDescent="0.25">
      <c r="A62" s="163" t="s">
        <v>118</v>
      </c>
      <c r="B62" s="164"/>
      <c r="C62" s="164"/>
      <c r="D62" s="170" t="s">
        <v>382</v>
      </c>
      <c r="E62" s="166"/>
      <c r="F62" s="167"/>
      <c r="G62" s="166">
        <v>-400000</v>
      </c>
      <c r="H62" s="168"/>
      <c r="I62" s="169"/>
      <c r="J62" s="889" t="s">
        <v>383</v>
      </c>
      <c r="K62" s="890"/>
    </row>
    <row r="63" spans="1:12" ht="15" x14ac:dyDescent="0.25">
      <c r="A63" s="163" t="s">
        <v>118</v>
      </c>
      <c r="B63" s="164"/>
      <c r="C63" s="164"/>
      <c r="D63" s="170" t="s">
        <v>233</v>
      </c>
      <c r="E63" s="166"/>
      <c r="F63" s="167"/>
      <c r="G63" s="166"/>
      <c r="H63" s="168"/>
      <c r="I63" s="162">
        <v>655</v>
      </c>
      <c r="J63" s="889" t="s">
        <v>184</v>
      </c>
      <c r="K63" s="890"/>
    </row>
    <row r="64" spans="1:12" ht="15" x14ac:dyDescent="0.25">
      <c r="A64" s="163" t="s">
        <v>118</v>
      </c>
      <c r="B64" s="164"/>
      <c r="C64" s="164"/>
      <c r="D64" s="170" t="s">
        <v>384</v>
      </c>
      <c r="E64" s="166"/>
      <c r="F64" s="167"/>
      <c r="G64" s="166">
        <v>190000</v>
      </c>
      <c r="H64" s="168"/>
      <c r="I64" s="169"/>
      <c r="J64" s="889" t="s">
        <v>385</v>
      </c>
      <c r="K64" s="890"/>
    </row>
    <row r="65" spans="1:12" ht="15" x14ac:dyDescent="0.25">
      <c r="A65" s="163" t="s">
        <v>118</v>
      </c>
      <c r="B65" s="164"/>
      <c r="C65" s="164"/>
      <c r="D65" s="170"/>
      <c r="E65" s="166">
        <v>39800</v>
      </c>
      <c r="F65" s="167"/>
      <c r="G65" s="166"/>
      <c r="H65" s="168"/>
      <c r="I65" s="169"/>
      <c r="J65" s="889" t="s">
        <v>386</v>
      </c>
      <c r="K65" s="890"/>
    </row>
    <row r="66" spans="1:12" ht="15" x14ac:dyDescent="0.25">
      <c r="A66" s="163" t="s">
        <v>118</v>
      </c>
      <c r="B66" s="164"/>
      <c r="C66" s="164"/>
      <c r="D66" s="170"/>
      <c r="E66" s="166">
        <f>13452+167.16+398</f>
        <v>14017.16</v>
      </c>
      <c r="F66" s="167"/>
      <c r="G66" s="166"/>
      <c r="H66" s="168"/>
      <c r="I66" s="169"/>
      <c r="J66" s="889" t="s">
        <v>387</v>
      </c>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461497.16</v>
      </c>
      <c r="F69" s="174">
        <f>SUM(F58:F68)</f>
        <v>2104246</v>
      </c>
      <c r="G69" s="175">
        <f>SUM(G58:G68)</f>
        <v>4590000</v>
      </c>
      <c r="H69" s="176">
        <f>SUM(H58:H68)</f>
        <v>1983746</v>
      </c>
      <c r="I69" s="177">
        <f>SUM(I58:I68)</f>
        <v>655</v>
      </c>
      <c r="J69" s="891"/>
      <c r="K69" s="892"/>
    </row>
    <row r="70" spans="1:12" ht="15.75" thickTop="1" x14ac:dyDescent="0.25">
      <c r="A70" s="178" t="s">
        <v>120</v>
      </c>
      <c r="B70" s="179"/>
      <c r="C70" s="179"/>
      <c r="D70" s="179"/>
      <c r="E70" s="180">
        <f>'[6]Ná HČ'!H72+'[6]Ná HČ'!H79+'[6]Ná HČ'!H82+'[6]Ná HČ'!H83+'[6]Ná HČ'!H88</f>
        <v>453982.16</v>
      </c>
      <c r="F70" s="181">
        <f>'[6]Ná HČ'!H105</f>
        <v>2104245.4</v>
      </c>
      <c r="G70" s="182">
        <f>'[6]Ná HČ'!H29</f>
        <v>4589361.01</v>
      </c>
      <c r="H70" s="180">
        <f>[6]IF!H7</f>
        <v>1983746</v>
      </c>
      <c r="I70" s="182">
        <f>[6]IF!I11</f>
        <v>655</v>
      </c>
      <c r="J70" s="893"/>
      <c r="K70" s="861"/>
    </row>
    <row r="71" spans="1:12" ht="18.75" customHeight="1" thickBot="1" x14ac:dyDescent="0.3">
      <c r="A71" s="184" t="s">
        <v>121</v>
      </c>
      <c r="B71" s="146"/>
      <c r="C71" s="146"/>
      <c r="D71" s="146"/>
      <c r="E71" s="185">
        <f>E70-E69</f>
        <v>-7515</v>
      </c>
      <c r="F71" s="186">
        <f>F70-F69</f>
        <v>-0.60000000009313226</v>
      </c>
      <c r="G71" s="187">
        <f>G70-G69</f>
        <v>-638.99000000022352</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388</v>
      </c>
      <c r="B77" s="871"/>
      <c r="C77" s="871"/>
      <c r="D77" s="872"/>
      <c r="E77" s="192">
        <v>33088</v>
      </c>
      <c r="F77" s="836">
        <v>418804</v>
      </c>
      <c r="G77" s="837"/>
      <c r="H77" s="836">
        <v>418804</v>
      </c>
      <c r="I77" s="837"/>
      <c r="J77" s="873">
        <f>F77-H77</f>
        <v>0</v>
      </c>
      <c r="K77" s="874"/>
      <c r="L77" s="58"/>
    </row>
    <row r="78" spans="1:12" x14ac:dyDescent="0.2">
      <c r="A78" s="879" t="s">
        <v>389</v>
      </c>
      <c r="B78" s="880"/>
      <c r="C78" s="880"/>
      <c r="D78" s="881"/>
      <c r="E78" s="193">
        <v>33353</v>
      </c>
      <c r="F78" s="847">
        <v>67024049</v>
      </c>
      <c r="G78" s="848"/>
      <c r="H78" s="847">
        <v>67024049</v>
      </c>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67442853</v>
      </c>
      <c r="G81" s="777"/>
      <c r="H81" s="776">
        <f>SUM(H77:H80)</f>
        <v>67442853</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9626786</v>
      </c>
      <c r="G85" s="864"/>
      <c r="H85" s="836">
        <v>9626786</v>
      </c>
      <c r="I85" s="837"/>
      <c r="J85" s="865">
        <f>F85-H85</f>
        <v>0</v>
      </c>
      <c r="K85" s="866"/>
      <c r="L85" s="62"/>
    </row>
    <row r="86" spans="1:12" x14ac:dyDescent="0.2">
      <c r="A86" s="859" t="s">
        <v>134</v>
      </c>
      <c r="B86" s="860"/>
      <c r="C86" s="860"/>
      <c r="D86" s="861"/>
      <c r="E86" s="202" t="s">
        <v>135</v>
      </c>
      <c r="F86" s="855">
        <v>165680</v>
      </c>
      <c r="G86" s="856"/>
      <c r="H86" s="809">
        <v>165625</v>
      </c>
      <c r="I86" s="810"/>
      <c r="J86" s="857">
        <f t="shared" ref="J86:J99" si="2">F86-H86</f>
        <v>55</v>
      </c>
      <c r="K86" s="858"/>
      <c r="L86" s="62"/>
    </row>
    <row r="87" spans="1:12" x14ac:dyDescent="0.2">
      <c r="A87" s="852" t="s">
        <v>136</v>
      </c>
      <c r="B87" s="853"/>
      <c r="C87" s="853"/>
      <c r="D87" s="854"/>
      <c r="E87" s="202" t="s">
        <v>137</v>
      </c>
      <c r="F87" s="855">
        <v>162000</v>
      </c>
      <c r="G87" s="856"/>
      <c r="H87" s="847">
        <v>162000</v>
      </c>
      <c r="I87" s="848"/>
      <c r="J87" s="857">
        <f t="shared" si="2"/>
        <v>0</v>
      </c>
      <c r="K87" s="858"/>
      <c r="L87" s="62"/>
    </row>
    <row r="88" spans="1:12" x14ac:dyDescent="0.2">
      <c r="A88" s="852" t="s">
        <v>390</v>
      </c>
      <c r="B88" s="853"/>
      <c r="C88" s="853"/>
      <c r="D88" s="854"/>
      <c r="E88" s="202" t="s">
        <v>391</v>
      </c>
      <c r="F88" s="855">
        <v>480000</v>
      </c>
      <c r="G88" s="856"/>
      <c r="H88" s="809">
        <v>480000</v>
      </c>
      <c r="I88" s="810"/>
      <c r="J88" s="857">
        <f>F88-H88</f>
        <v>0</v>
      </c>
      <c r="K88" s="858"/>
      <c r="L88" s="62"/>
    </row>
    <row r="89" spans="1:12" x14ac:dyDescent="0.2">
      <c r="A89" s="852" t="s">
        <v>392</v>
      </c>
      <c r="B89" s="853"/>
      <c r="C89" s="853"/>
      <c r="D89" s="854"/>
      <c r="E89" s="202" t="s">
        <v>393</v>
      </c>
      <c r="F89" s="855">
        <v>16000</v>
      </c>
      <c r="G89" s="856"/>
      <c r="H89" s="809">
        <v>0</v>
      </c>
      <c r="I89" s="810"/>
      <c r="J89" s="857">
        <f>F89-H89</f>
        <v>16000</v>
      </c>
      <c r="K89" s="858"/>
      <c r="L89" s="62"/>
    </row>
    <row r="90" spans="1:12" x14ac:dyDescent="0.2">
      <c r="A90" s="852" t="s">
        <v>394</v>
      </c>
      <c r="B90" s="853"/>
      <c r="C90" s="853"/>
      <c r="D90" s="854"/>
      <c r="E90" s="202" t="s">
        <v>395</v>
      </c>
      <c r="F90" s="855">
        <v>72000</v>
      </c>
      <c r="G90" s="856"/>
      <c r="H90" s="809">
        <v>72000</v>
      </c>
      <c r="I90" s="810"/>
      <c r="J90" s="857">
        <f>F90-H90</f>
        <v>0</v>
      </c>
      <c r="K90" s="858"/>
      <c r="L90" s="62"/>
    </row>
    <row r="91" spans="1:12" x14ac:dyDescent="0.2">
      <c r="A91" s="852" t="s">
        <v>396</v>
      </c>
      <c r="B91" s="853"/>
      <c r="C91" s="853"/>
      <c r="D91" s="854"/>
      <c r="E91" s="202" t="s">
        <v>397</v>
      </c>
      <c r="F91" s="855">
        <v>200000</v>
      </c>
      <c r="G91" s="856"/>
      <c r="H91" s="809">
        <v>184200</v>
      </c>
      <c r="I91" s="810"/>
      <c r="J91" s="857">
        <f>F91-H91</f>
        <v>15800</v>
      </c>
      <c r="K91" s="858"/>
      <c r="L91" s="62"/>
    </row>
    <row r="92" spans="1:12" x14ac:dyDescent="0.2">
      <c r="A92" s="852" t="s">
        <v>398</v>
      </c>
      <c r="B92" s="853"/>
      <c r="C92" s="853"/>
      <c r="D92" s="854"/>
      <c r="E92" s="202" t="s">
        <v>399</v>
      </c>
      <c r="F92" s="855">
        <v>237160</v>
      </c>
      <c r="G92" s="856"/>
      <c r="H92" s="809">
        <v>237160</v>
      </c>
      <c r="I92" s="810"/>
      <c r="J92" s="857">
        <f>F92-H92</f>
        <v>0</v>
      </c>
      <c r="K92" s="858"/>
      <c r="L92" s="62"/>
    </row>
    <row r="93" spans="1:12" x14ac:dyDescent="0.2">
      <c r="A93" s="852"/>
      <c r="B93" s="853"/>
      <c r="C93" s="853"/>
      <c r="D93" s="854"/>
      <c r="E93" s="202"/>
      <c r="F93" s="855"/>
      <c r="G93" s="856"/>
      <c r="H93" s="809"/>
      <c r="I93" s="810"/>
      <c r="J93" s="857">
        <f t="shared" si="2"/>
        <v>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10959626</v>
      </c>
      <c r="G100" s="777"/>
      <c r="H100" s="776">
        <f>SUM(H85:I99)</f>
        <v>10927771</v>
      </c>
      <c r="I100" s="777"/>
      <c r="J100" s="776">
        <f>SUM(J85:K99)</f>
        <v>31855</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t="s">
        <v>400</v>
      </c>
      <c r="B104" s="845"/>
      <c r="C104" s="845"/>
      <c r="D104" s="846"/>
      <c r="E104" s="211" t="s">
        <v>142</v>
      </c>
      <c r="F104" s="847">
        <v>1101412.73</v>
      </c>
      <c r="G104" s="848"/>
      <c r="H104" s="847">
        <v>1101412.73</v>
      </c>
      <c r="I104" s="848"/>
      <c r="J104" s="849">
        <f>F104-H104</f>
        <v>0</v>
      </c>
      <c r="K104" s="850"/>
    </row>
    <row r="105" spans="1:12" x14ac:dyDescent="0.2">
      <c r="A105" s="844" t="s">
        <v>401</v>
      </c>
      <c r="B105" s="845"/>
      <c r="C105" s="845"/>
      <c r="D105" s="846"/>
      <c r="E105" s="211" t="s">
        <v>165</v>
      </c>
      <c r="F105" s="847">
        <v>9884980.9000000004</v>
      </c>
      <c r="G105" s="848"/>
      <c r="H105" s="847">
        <v>9884980.9000000004</v>
      </c>
      <c r="I105" s="848"/>
      <c r="J105" s="849">
        <f>F105-H105</f>
        <v>0</v>
      </c>
      <c r="K105" s="850"/>
    </row>
    <row r="106" spans="1:12" x14ac:dyDescent="0.2">
      <c r="A106" s="844" t="s">
        <v>402</v>
      </c>
      <c r="B106" s="845"/>
      <c r="C106" s="845"/>
      <c r="D106" s="846"/>
      <c r="E106" s="211" t="s">
        <v>166</v>
      </c>
      <c r="F106" s="847">
        <v>11374364.859999999</v>
      </c>
      <c r="G106" s="848"/>
      <c r="H106" s="847">
        <v>11374364.859999999</v>
      </c>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22360758.490000002</v>
      </c>
      <c r="G109" s="777"/>
      <c r="H109" s="776">
        <f>SUM(H104:I108)</f>
        <v>22360758.490000002</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33"/>
      <c r="B113" s="834"/>
      <c r="C113" s="834"/>
      <c r="D113" s="835"/>
      <c r="E113" s="214"/>
      <c r="F113" s="836"/>
      <c r="G113" s="837"/>
      <c r="H113" s="836"/>
      <c r="I113" s="837"/>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0</v>
      </c>
      <c r="G116" s="772"/>
      <c r="H116" s="771">
        <f>SUM(H113:I115)</f>
        <v>0</v>
      </c>
      <c r="I116" s="772"/>
      <c r="J116" s="771">
        <f>SUM(J113:K115)</f>
        <v>0</v>
      </c>
      <c r="K116" s="773"/>
    </row>
    <row r="117" spans="1:11" x14ac:dyDescent="0.2">
      <c r="H117" s="52" t="s">
        <v>148</v>
      </c>
      <c r="I117" s="58"/>
      <c r="J117" s="218" t="s">
        <v>149</v>
      </c>
      <c r="K117" s="219">
        <f>(H81)</f>
        <v>67442853</v>
      </c>
    </row>
    <row r="118" spans="1:11" ht="15" customHeight="1" x14ac:dyDescent="0.2">
      <c r="H118" s="220" t="s">
        <v>150</v>
      </c>
      <c r="I118" s="221">
        <f>'[6]Vý HČ'!S47+'[6]Vý DČ'!H42</f>
        <v>87409764.99000001</v>
      </c>
      <c r="J118" s="222" t="s">
        <v>151</v>
      </c>
      <c r="K118" s="223">
        <f>H100</f>
        <v>10927771</v>
      </c>
    </row>
    <row r="119" spans="1:11" ht="15" customHeight="1" x14ac:dyDescent="0.2">
      <c r="J119" s="222" t="s">
        <v>152</v>
      </c>
      <c r="K119" s="223">
        <f>H109</f>
        <v>22360758.490000002</v>
      </c>
    </row>
    <row r="120" spans="1:11" x14ac:dyDescent="0.2">
      <c r="J120" s="222" t="s">
        <v>153</v>
      </c>
      <c r="K120" s="223">
        <f>H116</f>
        <v>0</v>
      </c>
    </row>
    <row r="121" spans="1:11" x14ac:dyDescent="0.2">
      <c r="F121" s="232"/>
      <c r="H121" s="224" t="s">
        <v>154</v>
      </c>
      <c r="I121" s="225">
        <f>I118-K121</f>
        <v>-13321617.5</v>
      </c>
      <c r="J121" s="222" t="s">
        <v>155</v>
      </c>
      <c r="K121" s="226">
        <f>SUM(K117:K120)</f>
        <v>100731382.49000001</v>
      </c>
    </row>
    <row r="122" spans="1:11" x14ac:dyDescent="0.2">
      <c r="F122" s="232"/>
      <c r="H122" s="227"/>
      <c r="I122" s="227"/>
    </row>
    <row r="123" spans="1:11" x14ac:dyDescent="0.2">
      <c r="H123" s="48" t="s">
        <v>156</v>
      </c>
      <c r="I123" s="774" t="s">
        <v>403</v>
      </c>
      <c r="J123" s="774"/>
      <c r="K123" s="774"/>
    </row>
    <row r="124" spans="1:11" x14ac:dyDescent="0.2">
      <c r="C124" s="228"/>
      <c r="H124" s="775" t="s">
        <v>404</v>
      </c>
      <c r="I124" s="775"/>
      <c r="J124" s="775"/>
      <c r="K124" s="775"/>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14" priority="1" stopIfTrue="1" operator="greaterThan">
      <formula>0</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36"/>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204</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206148.59</v>
      </c>
      <c r="D6" s="758"/>
      <c r="E6" s="758"/>
      <c r="F6" s="758"/>
      <c r="G6" s="758"/>
      <c r="H6" s="758"/>
      <c r="I6" s="758"/>
    </row>
    <row r="7" spans="1:9" s="18" customFormat="1" ht="33.75" customHeight="1" x14ac:dyDescent="0.2">
      <c r="A7" s="757" t="s">
        <v>5</v>
      </c>
      <c r="B7" s="757"/>
      <c r="C7" s="37">
        <v>8099.59</v>
      </c>
      <c r="D7" s="762" t="s">
        <v>405</v>
      </c>
      <c r="E7" s="762"/>
      <c r="F7" s="762"/>
      <c r="G7" s="762"/>
      <c r="H7" s="762"/>
      <c r="I7" s="762"/>
    </row>
    <row r="8" spans="1:9" s="17" customFormat="1" ht="27" customHeight="1" x14ac:dyDescent="0.2">
      <c r="A8" s="757" t="s">
        <v>6</v>
      </c>
      <c r="B8" s="757"/>
      <c r="C8" s="37">
        <v>198049</v>
      </c>
      <c r="D8" s="762" t="s">
        <v>205</v>
      </c>
      <c r="E8" s="762"/>
      <c r="F8" s="762"/>
      <c r="G8" s="762"/>
      <c r="H8" s="762"/>
      <c r="I8" s="762"/>
    </row>
    <row r="9" spans="1:9" s="17" customFormat="1" ht="15" customHeight="1" x14ac:dyDescent="0.2">
      <c r="A9" s="757" t="s">
        <v>2</v>
      </c>
      <c r="B9" s="757"/>
      <c r="C9" s="37">
        <v>0</v>
      </c>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7460.6</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f>C6-C14-C17</f>
        <v>157487.99</v>
      </c>
      <c r="D16" s="25"/>
      <c r="E16" s="25"/>
      <c r="F16" s="25"/>
      <c r="G16" s="25"/>
      <c r="H16" s="25"/>
      <c r="I16" s="25"/>
    </row>
    <row r="17" spans="1:9" s="18" customFormat="1" x14ac:dyDescent="0.2">
      <c r="A17" s="757"/>
      <c r="B17" s="14" t="s">
        <v>4</v>
      </c>
      <c r="C17" s="13">
        <v>41200</v>
      </c>
      <c r="D17" s="26"/>
      <c r="E17" s="26"/>
      <c r="F17" s="26"/>
      <c r="G17" s="26"/>
      <c r="H17" s="26"/>
      <c r="I17" s="26"/>
    </row>
    <row r="18" spans="1:9" s="18" customFormat="1" ht="15" customHeight="1" x14ac:dyDescent="0.2">
      <c r="A18" s="396" t="s">
        <v>257</v>
      </c>
      <c r="B18" s="38"/>
      <c r="C18" s="39">
        <f>SUM(C14:C17)</f>
        <v>206148.59</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406</v>
      </c>
      <c r="B23" s="752"/>
      <c r="C23" s="752"/>
      <c r="D23" s="752"/>
      <c r="E23" s="752"/>
      <c r="F23" s="752"/>
      <c r="G23" s="752"/>
      <c r="H23" s="752"/>
      <c r="I23" s="753"/>
    </row>
    <row r="24" spans="1:9" s="18" customFormat="1" x14ac:dyDescent="0.2">
      <c r="A24" s="44"/>
      <c r="B24" s="44"/>
      <c r="C24" s="44"/>
      <c r="D24" s="44"/>
      <c r="E24" s="44"/>
      <c r="F24" s="44"/>
      <c r="G24" s="44"/>
      <c r="H24" s="44"/>
      <c r="I24" s="44"/>
    </row>
    <row r="25" spans="1:9" s="17" customFormat="1" ht="13.9" customHeight="1" x14ac:dyDescent="0.25">
      <c r="A25" s="755" t="s">
        <v>262</v>
      </c>
      <c r="B25" s="755"/>
      <c r="C25" s="755"/>
      <c r="D25" s="755"/>
      <c r="E25" s="755"/>
      <c r="F25" s="755"/>
      <c r="G25" s="755"/>
      <c r="H25" s="755"/>
      <c r="I25" s="755"/>
    </row>
    <row r="26" spans="1:9" s="18" customFormat="1" x14ac:dyDescent="0.2">
      <c r="A26" s="36" t="s">
        <v>9</v>
      </c>
      <c r="B26" s="36"/>
      <c r="C26" s="36"/>
      <c r="D26" s="36"/>
      <c r="E26" s="36"/>
      <c r="F26" s="36"/>
      <c r="G26" s="36"/>
      <c r="H26" s="36"/>
      <c r="I26" s="36"/>
    </row>
    <row r="27" spans="1:9" s="18" customFormat="1" x14ac:dyDescent="0.2">
      <c r="A27" s="751" t="s">
        <v>206</v>
      </c>
      <c r="B27" s="752"/>
      <c r="C27" s="752"/>
      <c r="D27" s="752"/>
      <c r="E27" s="752"/>
      <c r="F27" s="752"/>
      <c r="G27" s="752"/>
      <c r="H27" s="752"/>
      <c r="I27" s="753"/>
    </row>
    <row r="28" spans="1:9" s="18" customFormat="1" x14ac:dyDescent="0.2">
      <c r="A28" s="44"/>
      <c r="B28" s="44"/>
      <c r="C28" s="44"/>
      <c r="D28" s="44"/>
      <c r="E28" s="44"/>
      <c r="F28" s="44"/>
      <c r="G28" s="44"/>
      <c r="H28" s="44"/>
      <c r="I28" s="44"/>
    </row>
    <row r="29" spans="1:9" s="18" customFormat="1" ht="12.75" customHeight="1" x14ac:dyDescent="0.25">
      <c r="A29" s="755" t="s">
        <v>198</v>
      </c>
      <c r="B29" s="755"/>
      <c r="C29" s="755"/>
      <c r="D29" s="755"/>
      <c r="E29" s="755"/>
      <c r="F29" s="755"/>
      <c r="G29" s="755"/>
      <c r="H29" s="755"/>
      <c r="I29" s="755"/>
    </row>
    <row r="30" spans="1:9" s="18" customFormat="1" x14ac:dyDescent="0.2">
      <c r="A30" s="36" t="s">
        <v>9</v>
      </c>
      <c r="B30" s="387"/>
      <c r="C30" s="387"/>
      <c r="D30" s="387"/>
      <c r="E30" s="387"/>
      <c r="F30" s="387"/>
      <c r="G30" s="387"/>
      <c r="H30" s="387"/>
      <c r="I30" s="387"/>
    </row>
    <row r="31" spans="1:9" s="18" customFormat="1" x14ac:dyDescent="0.2">
      <c r="A31" s="751" t="s">
        <v>207</v>
      </c>
      <c r="B31" s="752"/>
      <c r="C31" s="752"/>
      <c r="D31" s="752"/>
      <c r="E31" s="752"/>
      <c r="F31" s="752"/>
      <c r="G31" s="752"/>
      <c r="H31" s="752"/>
      <c r="I31" s="753"/>
    </row>
    <row r="32" spans="1:9" s="18" customFormat="1" ht="16.149999999999999" customHeight="1" x14ac:dyDescent="0.2">
      <c r="A32" s="44"/>
      <c r="B32" s="44"/>
      <c r="C32" s="44"/>
      <c r="D32" s="44"/>
      <c r="E32" s="44"/>
      <c r="F32" s="44"/>
      <c r="G32" s="44"/>
      <c r="H32" s="44"/>
      <c r="I32" s="44"/>
    </row>
    <row r="33" spans="1:1" x14ac:dyDescent="0.2">
      <c r="A33" s="40" t="s">
        <v>22</v>
      </c>
    </row>
    <row r="34" spans="1:1" x14ac:dyDescent="0.2">
      <c r="A34" s="40" t="s">
        <v>407</v>
      </c>
    </row>
    <row r="35" spans="1:1" x14ac:dyDescent="0.2">
      <c r="A35" s="40"/>
    </row>
    <row r="36" spans="1:1" x14ac:dyDescent="0.2">
      <c r="A36" s="40" t="s">
        <v>408</v>
      </c>
    </row>
  </sheetData>
  <mergeCells count="20">
    <mergeCell ref="A31:I31"/>
    <mergeCell ref="A15:A17"/>
    <mergeCell ref="A21:I21"/>
    <mergeCell ref="A23:I23"/>
    <mergeCell ref="A25:I25"/>
    <mergeCell ref="A27:I27"/>
    <mergeCell ref="A29:I29"/>
    <mergeCell ref="A13:B13"/>
    <mergeCell ref="A3:I3"/>
    <mergeCell ref="A5:B5"/>
    <mergeCell ref="D5:I5"/>
    <mergeCell ref="A6:B6"/>
    <mergeCell ref="D6:I6"/>
    <mergeCell ref="A7:B7"/>
    <mergeCell ref="D7:I7"/>
    <mergeCell ref="A8:B8"/>
    <mergeCell ref="D8:I8"/>
    <mergeCell ref="A9:B9"/>
    <mergeCell ref="D9:I9"/>
    <mergeCell ref="A11:I11"/>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7"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[7]Úvod.str!C3</f>
        <v>Základní škola a mateřská škola Prostějov, Kollárova ul. 4</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[7]Úvod.str!C4</f>
        <v>Kollárova 2596/4,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[7]Úvod.str!C5</f>
        <v>479 22 494</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'[7]Ná HČ'!Q8+'[7]Ná HČ'!Q29+'[7]Ná HČ'!Q35+'[7]Ná DČ'!F9+'[7]Ná DČ'!F23+'[7]Ná DČ'!F29</f>
        <v>3544909</v>
      </c>
      <c r="F15" s="67">
        <f>'[7]Ná HČ'!R8+'[7]Ná HČ'!R29+'[7]Ná HČ'!R35+'[7]Ná DČ'!G9+'[7]Ná DČ'!G23+'[7]Ná DČ'!G29</f>
        <v>3733647</v>
      </c>
      <c r="G15" s="67">
        <f>'[7]Ná HČ'!S8+'[7]Ná HČ'!S29+'[7]Ná HČ'!S35+'[7]Ná DČ'!H9+'[7]Ná DČ'!H23+'[7]Ná DČ'!H29</f>
        <v>3512821.46</v>
      </c>
      <c r="H15" s="68">
        <f>'[7]Ná HČ'!S8+'[7]Ná HČ'!S29+'[7]Ná HČ'!S35</f>
        <v>3480430.46</v>
      </c>
      <c r="I15" s="68">
        <f>'[7]Ná DČ'!H9+'[7]Ná DČ'!H23+'[7]Ná DČ'!H29</f>
        <v>32391</v>
      </c>
      <c r="J15" s="69" t="str">
        <f>IF(H15+I15=G15,"OK","ne")</f>
        <v>OK</v>
      </c>
      <c r="K15" s="70"/>
    </row>
    <row r="16" spans="1:12" ht="15" x14ac:dyDescent="0.25">
      <c r="A16" s="58" t="s">
        <v>58</v>
      </c>
      <c r="B16" s="58"/>
      <c r="C16" s="58"/>
      <c r="D16" s="66" t="s">
        <v>59</v>
      </c>
      <c r="E16" s="67">
        <f>'[7]Ná HČ'!Q36+'[7]Ná HČ'!Q42+'[7]Ná HČ'!Q46+'[7]Ná HČ'!Q47+'[7]Ná DČ'!F30+'[7]Ná DČ'!F36+'[7]Ná DČ'!F40+'[7]Ná DČ'!F41</f>
        <v>2057831</v>
      </c>
      <c r="F16" s="67">
        <f>'[7]Ná HČ'!R36+'[7]Ná HČ'!R42+'[7]Ná HČ'!R46+'[7]Ná HČ'!R47+'[7]Ná DČ'!G30+'[7]Ná DČ'!G36+'[7]Ná DČ'!G40+'[7]Ná DČ'!G41</f>
        <v>3481236.15</v>
      </c>
      <c r="G16" s="67">
        <f>'[7]Ná HČ'!S36+'[7]Ná HČ'!S42+'[7]Ná HČ'!S46+'[7]Ná HČ'!S47+'[7]Ná DČ'!H30+'[7]Ná DČ'!H36+'[7]Ná DČ'!H40+'[7]Ná DČ'!H41</f>
        <v>3347820.94</v>
      </c>
      <c r="H16" s="68">
        <f>'[7]Ná HČ'!S36+'[7]Ná HČ'!S42+'[7]Ná HČ'!S46+'[7]Ná HČ'!S47</f>
        <v>3340685.94</v>
      </c>
      <c r="I16" s="68">
        <f>'[7]Ná DČ'!H30+'[7]Ná DČ'!H36+'[7]Ná DČ'!H40+'[7]Ná DČ'!H41</f>
        <v>7135</v>
      </c>
      <c r="J16" s="69" t="str">
        <f t="shared" ref="J16:J27" si="0">IF(H16+I16=G16,"OK","ne")</f>
        <v>OK</v>
      </c>
      <c r="K16" s="70"/>
    </row>
    <row r="17" spans="1:12" ht="15" x14ac:dyDescent="0.25">
      <c r="A17" s="58" t="s">
        <v>60</v>
      </c>
      <c r="B17" s="58"/>
      <c r="C17" s="58"/>
      <c r="D17" s="66" t="s">
        <v>61</v>
      </c>
      <c r="E17" s="67">
        <f>'[7]Ná HČ'!Q72+'[7]Ná HČ'!Q79+'[7]Ná HČ'!Q82+'[7]Ná HČ'!Q83+'[7]Ná HČ'!Q88+'[7]Ná DČ'!F65+'[7]Ná DČ'!F70+'[7]Ná DČ'!F73+'[7]Ná DČ'!F74+'[7]Ná DČ'!F79</f>
        <v>50053388</v>
      </c>
      <c r="F17" s="67">
        <f>'[7]Ná HČ'!R72+'[7]Ná HČ'!R79+'[7]Ná HČ'!R82+'[7]Ná HČ'!R83+'[7]Ná HČ'!R88+'[7]Ná DČ'!G65+'[7]Ná DČ'!G70+'[7]Ná DČ'!G73+'[7]Ná DČ'!G74+'[7]Ná DČ'!G79</f>
        <v>52413984.079999998</v>
      </c>
      <c r="G17" s="67">
        <f>'[7]Ná HČ'!S72+'[7]Ná HČ'!S79+'[7]Ná HČ'!S82+'[7]Ná HČ'!S83+'[7]Ná HČ'!S88+'[7]Ná DČ'!H65+'[7]Ná DČ'!H70+'[7]Ná DČ'!H73+'[7]Ná DČ'!H74+'[7]Ná DČ'!H79</f>
        <v>52394502.159999996</v>
      </c>
      <c r="H17" s="68">
        <f>'[7]Ná HČ'!S72+'[7]Ná HČ'!S79+'[7]Ná HČ'!S82+'[7]Ná HČ'!S83+'[7]Ná HČ'!S88</f>
        <v>52390050.709999993</v>
      </c>
      <c r="I17" s="68">
        <f>'[7]Ná DČ'!H65+'[7]Ná DČ'!H70+'[7]Ná DČ'!H73+'[7]Ná DČ'!H74+'[7]Ná DČ'!H79</f>
        <v>4451.45</v>
      </c>
      <c r="J17" s="69" t="str">
        <f t="shared" si="0"/>
        <v>OK</v>
      </c>
      <c r="K17" s="70"/>
    </row>
    <row r="18" spans="1:12" ht="15" x14ac:dyDescent="0.25">
      <c r="A18" s="58" t="s">
        <v>62</v>
      </c>
      <c r="B18" s="58"/>
      <c r="C18" s="58"/>
      <c r="D18" s="71">
        <v>551</v>
      </c>
      <c r="E18" s="67">
        <f>'[7]Ná HČ'!Q105+'[7]Ná DČ'!F96</f>
        <v>652128</v>
      </c>
      <c r="F18" s="67">
        <f>'[7]Ná HČ'!R105+'[7]Ná DČ'!G96</f>
        <v>664497</v>
      </c>
      <c r="G18" s="67">
        <f>'[7]Ná HČ'!S105+'[7]Ná DČ'!H96</f>
        <v>663912</v>
      </c>
      <c r="H18" s="68">
        <f>'[7]Ná HČ'!S105</f>
        <v>654667</v>
      </c>
      <c r="I18" s="68">
        <f>'[7]Ná DČ'!H96</f>
        <v>9245</v>
      </c>
      <c r="J18" s="69" t="str">
        <f t="shared" si="0"/>
        <v>OK</v>
      </c>
      <c r="K18" s="70"/>
    </row>
    <row r="19" spans="1:12" ht="13.9" customHeight="1" x14ac:dyDescent="0.2">
      <c r="A19" s="72" t="s">
        <v>63</v>
      </c>
      <c r="B19" s="72"/>
      <c r="C19" s="58"/>
      <c r="D19" s="898" t="s">
        <v>64</v>
      </c>
      <c r="E19" s="899">
        <f>'[7]Ná HČ'!Q89+'[7]Ná HČ'!Q93+'[7]Ná HČ'!Q94+'[7]Ná HČ'!Q95+'[7]Ná HČ'!Q96+'[7]Ná HČ'!Q97+'[7]Ná HČ'!Q98+'[7]Ná HČ'!Q99+'[7]Ná HČ'!Q108+'[7]Ná HČ'!Q109+'[7]Ná HČ'!Q120+'[7]Ná HČ'!Q121+'[7]Ná HČ'!Q124+'[7]Ná HČ'!Q125+'[7]Ná HČ'!Q126+'[7]Ná DČ'!F80+'[7]Ná DČ'!F84+'[7]Ná DČ'!F85+'[7]Ná DČ'!F86+'[7]Ná DČ'!F87+'[7]Ná DČ'!F88+'[7]Ná DČ'!F89+'[7]Ná DČ'!F90+'[7]Ná DČ'!F99+'[7]Ná DČ'!F100+'[7]Ná DČ'!F111+'[7]Ná DČ'!F112+'[7]Ná DČ'!F115+'[7]Ná DČ'!F116+'[7]Ná DČ'!F117</f>
        <v>141143</v>
      </c>
      <c r="F19" s="899">
        <f>'[7]Ná HČ'!R89+'[7]Ná HČ'!R93+'[7]Ná HČ'!R94+'[7]Ná HČ'!R95+'[7]Ná HČ'!R96+'[7]Ná HČ'!R97+'[7]Ná HČ'!R98+'[7]Ná HČ'!R99+'[7]Ná HČ'!R108+'[7]Ná HČ'!R109+'[7]Ná HČ'!R120+'[7]Ná HČ'!R121+'[7]Ná HČ'!R124+'[7]Ná HČ'!R125+'[7]Ná HČ'!R126+'[7]Ná DČ'!G80+'[7]Ná DČ'!G84+'[7]Ná DČ'!G85+'[7]Ná DČ'!G86+'[7]Ná DČ'!G87+'[7]Ná DČ'!G88+'[7]Ná DČ'!G89+'[7]Ná DČ'!G90+'[7]Ná DČ'!G99+'[7]Ná DČ'!G100+'[7]Ná DČ'!G111+'[7]Ná DČ'!G112+'[7]Ná DČ'!G115+'[7]Ná DČ'!G116+'[7]Ná DČ'!G117</f>
        <v>1019419.04</v>
      </c>
      <c r="G19" s="899">
        <f>'[7]Ná HČ'!S89+'[7]Ná HČ'!S93+'[7]Ná HČ'!S94+'[7]Ná HČ'!S95+'[7]Ná HČ'!S96+'[7]Ná HČ'!S97+'[7]Ná HČ'!S98+'[7]Ná HČ'!S99+'[7]Ná HČ'!S108+'[7]Ná HČ'!S109+'[7]Ná HČ'!S120+'[7]Ná HČ'!S121+'[7]Ná HČ'!S124+'[7]Ná HČ'!S125+'[7]Ná HČ'!S126+'[7]Ná DČ'!H80+'[7]Ná DČ'!H84+'[7]Ná DČ'!H85+'[7]Ná DČ'!H86+'[7]Ná DČ'!H87+'[7]Ná DČ'!H88+'[7]Ná DČ'!H89+'[7]Ná DČ'!H90+'[7]Ná DČ'!H99+'[7]Ná DČ'!H100+'[7]Ná DČ'!H111+'[7]Ná DČ'!H112+'[7]Ná DČ'!H115+'[7]Ná DČ'!H116+'[7]Ná DČ'!H117</f>
        <v>1019224.43</v>
      </c>
      <c r="H19" s="907">
        <f>'[7]Ná HČ'!S89+'[7]Ná HČ'!S93+'[7]Ná HČ'!S94+'[7]Ná HČ'!S95+'[7]Ná HČ'!S96+'[7]Ná HČ'!S97+'[7]Ná HČ'!S98+'[7]Ná HČ'!S99+'[7]Ná HČ'!S108+'[7]Ná HČ'!S109+'[7]Ná HČ'!S120+'[7]Ná HČ'!S121+'[7]Ná HČ'!S124+'[7]Ná HČ'!S125+'[7]Ná HČ'!S126</f>
        <v>1019224.43</v>
      </c>
      <c r="I19" s="907">
        <f>'[7]Ná DČ'!H80+'[7]Ná DČ'!H84+'[7]Ná DČ'!H85+'[7]Ná DČ'!H86+'[7]Ná DČ'!H87+'[7]Ná DČ'!H88+'[7]Ná DČ'!H89+'[7]Ná DČ'!H90+'[7]Ná DČ'!H99+'[7]Ná DČ'!H100+'[7]Ná DČ'!H111+'[7]Ná DČ'!H112+'[7]Ná DČ'!H115+'[7]Ná DČ'!H116+'[7]Ná DČ'!H117</f>
        <v>0</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56449399</v>
      </c>
      <c r="F21" s="67">
        <f>SUM(F15:F20)</f>
        <v>61312783.269999996</v>
      </c>
      <c r="G21" s="67">
        <f>SUM(G15:G20)</f>
        <v>60938280.989999995</v>
      </c>
      <c r="H21" s="67">
        <f>SUM(H15:H20)</f>
        <v>60885058.539999992</v>
      </c>
      <c r="I21" s="67">
        <f>SUM(I15:I20)</f>
        <v>53222.45</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'[7]Vý HČ'!Q9+'[7]Vý HČ'!Q10+'[7]Vý HČ'!Q21+'[7]Vý HČ'!Q26+'[7]Vý HČ'!Q27+'[7]Vý HČ'!Q28+'[7]Vý DČ'!F9+'[7]Vý DČ'!F10+'[7]Vý DČ'!F20+'[7]Vý DČ'!F25+'[7]Vý DČ'!F26+'[7]Vý DČ'!F27</f>
        <v>1183421</v>
      </c>
      <c r="F23" s="67">
        <f>'[7]Vý HČ'!R9+'[7]Vý HČ'!R10+'[7]Vý HČ'!R21+'[7]Vý HČ'!R26+'[7]Vý HČ'!R27+'[7]Vý HČ'!R28+'[7]Vý DČ'!G9+'[7]Vý DČ'!G10+'[7]Vý DČ'!G20+'[7]Vý DČ'!G25+'[7]Vý DČ'!G26+'[7]Vý DČ'!G27</f>
        <v>1261950</v>
      </c>
      <c r="G23" s="67">
        <f>'[7]Vý HČ'!S9+'[7]Vý HČ'!S10+'[7]Vý HČ'!S21+'[7]Vý HČ'!S26+'[7]Vý HČ'!S27+'[7]Vý HČ'!S28+'[7]Vý DČ'!H9+'[7]Vý DČ'!H10+'[7]Vý DČ'!H20+'[7]Vý DČ'!H25+'[7]Vý DČ'!H26+'[7]Vý DČ'!H27</f>
        <v>1141644</v>
      </c>
      <c r="H23" s="68">
        <f>'[7]Vý HČ'!S9+'[7]Vý HČ'!S10+'[7]Vý HČ'!S21+'[7]Vý HČ'!S26+'[7]Vý HČ'!S27+'[7]Vý HČ'!S28</f>
        <v>1025448</v>
      </c>
      <c r="I23" s="68">
        <f>'[7]Vý DČ'!H9+'[7]Vý DČ'!H10+'[7]Vý DČ'!H20+'[7]Vý DČ'!H25+'[7]Vý DČ'!H26+'[7]Vý DČ'!H27</f>
        <v>116196</v>
      </c>
      <c r="J23" s="69" t="str">
        <f t="shared" si="0"/>
        <v>OK</v>
      </c>
      <c r="K23" s="75"/>
      <c r="L23" s="76"/>
    </row>
    <row r="24" spans="1:12" ht="15" x14ac:dyDescent="0.25">
      <c r="A24" s="58" t="s">
        <v>69</v>
      </c>
      <c r="B24" s="58"/>
      <c r="C24" s="58"/>
      <c r="D24" s="71" t="s">
        <v>70</v>
      </c>
      <c r="E24" s="67">
        <f>'[7]Vý HČ'!Q47+'[7]Vý DČ'!F42</f>
        <v>55313622</v>
      </c>
      <c r="F24" s="67">
        <f>'[7]Vý HČ'!R47+'[7]Vý DČ'!G42</f>
        <v>60093910.869999997</v>
      </c>
      <c r="G24" s="67">
        <f>'[7]Vý HČ'!S47+'[7]Vý DČ'!H42</f>
        <v>60077377.369999997</v>
      </c>
      <c r="H24" s="68">
        <f>'[7]Vý HČ'!S47</f>
        <v>60077377.369999997</v>
      </c>
      <c r="I24" s="68">
        <f>'[7]Vý DČ'!H42</f>
        <v>0</v>
      </c>
      <c r="J24" s="69" t="str">
        <f t="shared" si="0"/>
        <v>OK</v>
      </c>
      <c r="K24" s="77"/>
      <c r="L24" s="53"/>
    </row>
    <row r="25" spans="1:12" ht="15" x14ac:dyDescent="0.25">
      <c r="A25" s="58"/>
      <c r="B25" s="58"/>
      <c r="C25" s="58"/>
      <c r="D25" s="71" t="s">
        <v>71</v>
      </c>
      <c r="E25" s="67">
        <f>'[7]Vý HČ'!Q53+'[7]Vý DČ'!F48</f>
        <v>0</v>
      </c>
      <c r="F25" s="67">
        <f>'[7]Vý HČ'!R53+'[7]Vý DČ'!G48</f>
        <v>0</v>
      </c>
      <c r="G25" s="67">
        <f>'[7]Vý HČ'!S53+'[7]Vý DČ'!H48</f>
        <v>0</v>
      </c>
      <c r="H25" s="68">
        <f>'[7]Vý HČ'!S53</f>
        <v>0</v>
      </c>
      <c r="I25" s="68">
        <f>'[7]Vý DČ'!H48</f>
        <v>0</v>
      </c>
      <c r="J25" s="69" t="str">
        <f t="shared" si="0"/>
        <v>OK</v>
      </c>
      <c r="K25" s="77"/>
      <c r="L25" s="53"/>
    </row>
    <row r="26" spans="1:12" ht="15" x14ac:dyDescent="0.25">
      <c r="A26" s="58" t="s">
        <v>72</v>
      </c>
      <c r="B26" s="58"/>
      <c r="C26" s="58"/>
      <c r="D26" s="66" t="s">
        <v>73</v>
      </c>
      <c r="E26" s="67">
        <f>'[7]Vý HČ'!Q29+'[7]Vý HČ'!Q30+'[7]Vý HČ'!Q31+'[7]Vý HČ'!Q32+'[7]Vý HČ'!Q33+'[7]Vý HČ'!Q39+'[7]Vý HČ'!Q46+'[7]Vý DČ'!F28+'[7]Vý DČ'!F29+'[7]Vý DČ'!F30+'[7]Vý DČ'!F31+'[7]Vý DČ'!F32+'[7]Vý DČ'!F38+'[7]Vý DČ'!F41</f>
        <v>2600</v>
      </c>
      <c r="F26" s="67">
        <f>'[7]Vý HČ'!R29+'[7]Vý HČ'!R30+'[7]Vý HČ'!R31+'[7]Vý HČ'!R32+'[7]Vý HČ'!R33+'[7]Vý HČ'!R39+'[7]Vý HČ'!R46+'[7]Vý DČ'!G28+'[7]Vý DČ'!G29+'[7]Vý DČ'!G30+'[7]Vý DČ'!G31+'[7]Vý DČ'!G32+'[7]Vý DČ'!G38+'[7]Vý DČ'!G41</f>
        <v>16666.400000000001</v>
      </c>
      <c r="G26" s="67">
        <f>'[7]Vý HČ'!S29+'[7]Vý HČ'!S30+'[7]Vý HČ'!S31+'[7]Vý HČ'!S32+'[7]Vý HČ'!S33+'[7]Vý HČ'!S39+'[7]Vý HČ'!S46+'[7]Vý DČ'!H28+'[7]Vý DČ'!H29+'[7]Vý DČ'!H30+'[7]Vý DČ'!H31+'[7]Vý DČ'!H32+'[7]Vý DČ'!H38+'[7]Vý DČ'!H41</f>
        <v>16548.82</v>
      </c>
      <c r="H26" s="68">
        <f>'[7]Vý HČ'!S29+'[7]Vý HČ'!S30+'[7]Vý HČ'!S31+'[7]Vý HČ'!S32+'[7]Vý HČ'!S33+'[7]Vý HČ'!S39+'[7]Vý HČ'!S46</f>
        <v>16548.82</v>
      </c>
      <c r="I26" s="68">
        <f>'[7]Vý DČ'!H28+'[7]Vý DČ'!H29+'[7]Vý DČ'!H30+'[7]Vý DČ'!H31+'[7]Vý DČ'!H32+'[7]Vý DČ'!H38+'[7]Vý DČ'!H41</f>
        <v>0</v>
      </c>
      <c r="J26" s="69" t="str">
        <f t="shared" si="0"/>
        <v>OK</v>
      </c>
      <c r="K26" s="75"/>
      <c r="L26" s="53"/>
    </row>
    <row r="27" spans="1:12" ht="14.25" customHeight="1" x14ac:dyDescent="0.25">
      <c r="A27" s="62" t="s">
        <v>65</v>
      </c>
      <c r="B27" s="61"/>
      <c r="C27" s="61"/>
      <c r="D27" s="61"/>
      <c r="E27" s="67">
        <f>E23+E24+E26</f>
        <v>56499643</v>
      </c>
      <c r="F27" s="67">
        <f>F23+F24+F26</f>
        <v>61372527.269999996</v>
      </c>
      <c r="G27" s="67">
        <f>G23+G24+G26</f>
        <v>61235570.189999998</v>
      </c>
      <c r="H27" s="67">
        <f>H23+H24+H26</f>
        <v>61119374.189999998</v>
      </c>
      <c r="I27" s="67">
        <f>I23+I24+I26</f>
        <v>116196</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297289.20000000298</v>
      </c>
      <c r="H30" s="67">
        <f>H27-H21</f>
        <v>234315.65000000596</v>
      </c>
      <c r="I30" s="80">
        <f>I27-I21</f>
        <v>62973.55</v>
      </c>
      <c r="J30" s="81"/>
      <c r="K30" s="61"/>
      <c r="L30" s="61"/>
    </row>
    <row r="31" spans="1:12" ht="15" x14ac:dyDescent="0.25">
      <c r="A31" s="61"/>
      <c r="B31" s="61"/>
      <c r="C31" s="66" t="s">
        <v>77</v>
      </c>
      <c r="D31" s="61"/>
      <c r="E31" s="61"/>
      <c r="F31" s="61"/>
      <c r="G31" s="67">
        <f>'[7]Ná HČ'!S127+'[7]Ná DČ'!H118</f>
        <v>0</v>
      </c>
      <c r="H31" s="68">
        <f>'[7]Ná HČ'!S127</f>
        <v>0</v>
      </c>
      <c r="I31" s="68">
        <f>'[7]Ná DČ'!H118</f>
        <v>0</v>
      </c>
      <c r="J31" s="61"/>
      <c r="K31" s="61"/>
      <c r="L31" s="61"/>
    </row>
    <row r="32" spans="1:12" ht="15" x14ac:dyDescent="0.25">
      <c r="A32" s="61"/>
      <c r="B32" s="61"/>
      <c r="C32" s="66" t="s">
        <v>78</v>
      </c>
      <c r="D32" s="61"/>
      <c r="E32" s="61"/>
      <c r="F32" s="61"/>
      <c r="G32" s="67">
        <f>'[7]Ná HČ'!S128+'[7]Ná DČ'!H119</f>
        <v>0</v>
      </c>
      <c r="H32" s="68">
        <f>'[7]Ná HČ'!S128</f>
        <v>0</v>
      </c>
      <c r="I32" s="68">
        <f>'[7]Ná DČ'!H119</f>
        <v>0</v>
      </c>
      <c r="J32" s="61"/>
      <c r="K32" s="61"/>
      <c r="L32" s="61"/>
    </row>
    <row r="33" spans="1:12" ht="15" x14ac:dyDescent="0.25">
      <c r="A33" s="61"/>
      <c r="B33" s="61"/>
      <c r="C33" s="66" t="s">
        <v>79</v>
      </c>
      <c r="D33" s="61"/>
      <c r="E33" s="61"/>
      <c r="F33" s="61"/>
      <c r="G33" s="82"/>
      <c r="H33" s="83"/>
      <c r="I33" s="83"/>
      <c r="J33" s="84">
        <f>[7]VH!D12</f>
        <v>0</v>
      </c>
      <c r="K33" s="61"/>
      <c r="L33" s="61"/>
    </row>
    <row r="34" spans="1:12" ht="15.75" x14ac:dyDescent="0.25">
      <c r="A34" s="61"/>
      <c r="B34" s="61"/>
      <c r="C34" s="66" t="s">
        <v>80</v>
      </c>
      <c r="D34" s="61"/>
      <c r="E34" s="61"/>
      <c r="F34" s="61"/>
      <c r="G34" s="68">
        <f>G30-G31-G32-G33</f>
        <v>297289.20000000298</v>
      </c>
      <c r="H34" s="68">
        <f>H30-H31-H32-H33</f>
        <v>234315.65000000596</v>
      </c>
      <c r="I34" s="68">
        <f>I30-I31-I32-I33</f>
        <v>62973.55</v>
      </c>
      <c r="J34" s="599">
        <f>[7]VH!D13</f>
        <v>297289.20000000595</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293904.33</v>
      </c>
      <c r="H37" s="58"/>
      <c r="I37" s="70"/>
      <c r="J37" s="90">
        <f>[7]VH!D36</f>
        <v>293904.33</v>
      </c>
      <c r="K37" s="91"/>
    </row>
    <row r="38" spans="1:12" ht="15.75" x14ac:dyDescent="0.25">
      <c r="A38" s="61"/>
      <c r="B38" s="61"/>
      <c r="C38" s="58"/>
      <c r="D38" s="58"/>
      <c r="E38" s="89"/>
      <c r="F38" s="77" t="s">
        <v>86</v>
      </c>
      <c r="G38" s="83">
        <v>0</v>
      </c>
      <c r="H38" s="58"/>
      <c r="I38" s="70"/>
      <c r="J38" s="90">
        <f>[7]VH!D39</f>
        <v>0</v>
      </c>
      <c r="K38" s="91"/>
    </row>
    <row r="39" spans="1:12" ht="15.75" x14ac:dyDescent="0.25">
      <c r="A39" s="61"/>
      <c r="B39" s="61"/>
      <c r="C39" s="58"/>
      <c r="D39" s="58"/>
      <c r="E39" s="89"/>
      <c r="F39" s="77" t="s">
        <v>15</v>
      </c>
      <c r="G39" s="92">
        <v>3384.87</v>
      </c>
      <c r="H39" s="58"/>
      <c r="I39" s="70"/>
      <c r="J39" s="90">
        <f>[7]VH!D43</f>
        <v>3384.87</v>
      </c>
      <c r="K39" s="91"/>
    </row>
    <row r="40" spans="1:12" ht="15.75" x14ac:dyDescent="0.25">
      <c r="A40" s="61"/>
      <c r="B40" s="61"/>
      <c r="C40" s="58" t="s">
        <v>87</v>
      </c>
      <c r="D40" s="58"/>
      <c r="E40" s="89" t="s">
        <v>88</v>
      </c>
      <c r="F40" s="58"/>
      <c r="G40" s="93">
        <f>IF(G34&lt;=0,[7]VH!D18,0)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[7]VH!B39</f>
        <v>46835.15</v>
      </c>
      <c r="F48" s="116">
        <f>[7]FO!C8</f>
        <v>0</v>
      </c>
      <c r="G48" s="117">
        <f>[7]FO!C21-[7]FO!C8</f>
        <v>0</v>
      </c>
      <c r="H48" s="118">
        <f>[7]FO!H22</f>
        <v>5800</v>
      </c>
      <c r="I48" s="118">
        <f>E48+F48+G48-H48</f>
        <v>41035.15</v>
      </c>
      <c r="J48" s="119">
        <f>[7]FO!I23</f>
        <v>41035.15</v>
      </c>
      <c r="K48" s="120"/>
    </row>
    <row r="49" spans="1:12" x14ac:dyDescent="0.2">
      <c r="A49" s="121"/>
      <c r="B49" s="122"/>
      <c r="C49" s="122" t="s">
        <v>101</v>
      </c>
      <c r="D49" s="122"/>
      <c r="E49" s="123">
        <f>[7]VH!B40</f>
        <v>436414.54</v>
      </c>
      <c r="F49" s="124"/>
      <c r="G49" s="125">
        <f>[7]FKSP!D19</f>
        <v>384487.96</v>
      </c>
      <c r="H49" s="126">
        <f>[7]FKSP!D36</f>
        <v>362849</v>
      </c>
      <c r="I49" s="127">
        <f>E49+F49+G49-H49</f>
        <v>458053.5</v>
      </c>
      <c r="J49" s="128">
        <f>[7]FKSP!E38</f>
        <v>426620.9</v>
      </c>
      <c r="K49" s="129" t="s">
        <v>409</v>
      </c>
    </row>
    <row r="50" spans="1:12" x14ac:dyDescent="0.2">
      <c r="A50" s="121"/>
      <c r="B50" s="122"/>
      <c r="C50" s="122" t="s">
        <v>102</v>
      </c>
      <c r="D50" s="122"/>
      <c r="E50" s="123">
        <f>[7]VH!B36</f>
        <v>88706.38</v>
      </c>
      <c r="F50" s="124">
        <f>'[7]RF 2.4.'!C9</f>
        <v>180519.1</v>
      </c>
      <c r="G50" s="125">
        <f>'[7]RF 2.4.'!C22-'[7]RF 2.4.'!C9</f>
        <v>0</v>
      </c>
      <c r="H50" s="128">
        <f>'[7]RF 2.4.'!H23</f>
        <v>226030.38999999998</v>
      </c>
      <c r="I50" s="127">
        <f>E50+F50+G50-H50</f>
        <v>43195.09</v>
      </c>
      <c r="J50" s="128">
        <f>'[7]RF 2.4.'!I24</f>
        <v>43195.09</v>
      </c>
      <c r="K50" s="129"/>
    </row>
    <row r="51" spans="1:12" x14ac:dyDescent="0.2">
      <c r="A51" s="130"/>
      <c r="B51" s="131"/>
      <c r="C51" s="131" t="s">
        <v>103</v>
      </c>
      <c r="D51" s="131"/>
      <c r="E51" s="132">
        <f>[7]VH!B37</f>
        <v>2136614.59</v>
      </c>
      <c r="F51" s="133"/>
      <c r="G51" s="134">
        <f>'[7]RF 2.5.'!C21</f>
        <v>88110.34</v>
      </c>
      <c r="H51" s="135">
        <f>'[7]RF 2.5.'!H22</f>
        <v>843016.14</v>
      </c>
      <c r="I51" s="127">
        <f>E51+F51+G51-H51</f>
        <v>1381708.7899999996</v>
      </c>
      <c r="J51" s="135">
        <f>'[7]RF 2.5.'!I23</f>
        <v>1381708.7899999996</v>
      </c>
      <c r="K51" s="136"/>
    </row>
    <row r="52" spans="1:12" ht="13.5" thickBot="1" x14ac:dyDescent="0.25">
      <c r="A52" s="137"/>
      <c r="B52" s="138"/>
      <c r="C52" s="138" t="s">
        <v>104</v>
      </c>
      <c r="D52" s="138"/>
      <c r="E52" s="139">
        <f>[7]VH!B38</f>
        <v>26405.32</v>
      </c>
      <c r="F52" s="140"/>
      <c r="G52" s="141">
        <f>[7]IF!C19</f>
        <v>1217750.99</v>
      </c>
      <c r="H52" s="142">
        <f>[7]IF!H20</f>
        <v>1153398.99</v>
      </c>
      <c r="I52" s="143">
        <f>E52+F52+G52-H52</f>
        <v>90757.320000000065</v>
      </c>
      <c r="J52" s="142">
        <f>[7]IF!I21</f>
        <v>90757.320000000065</v>
      </c>
      <c r="K52" s="144"/>
    </row>
    <row r="53" spans="1:12" ht="15.75" thickBot="1" x14ac:dyDescent="0.3">
      <c r="A53" s="145" t="s">
        <v>52</v>
      </c>
      <c r="B53" s="146"/>
      <c r="C53" s="146"/>
      <c r="D53" s="146"/>
      <c r="E53" s="147">
        <f t="shared" ref="E53:J53" si="1">SUM(E48:E52)</f>
        <v>2734975.98</v>
      </c>
      <c r="F53" s="148">
        <f t="shared" si="1"/>
        <v>180519.1</v>
      </c>
      <c r="G53" s="149">
        <f t="shared" si="1"/>
        <v>1690349.29</v>
      </c>
      <c r="H53" s="148">
        <f t="shared" si="1"/>
        <v>2591094.52</v>
      </c>
      <c r="I53" s="148">
        <f t="shared" si="1"/>
        <v>2014749.8499999996</v>
      </c>
      <c r="J53" s="149">
        <f t="shared" si="1"/>
        <v>1983317.2499999998</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'[7]Ná HČ'!F72+'[7]Ná HČ'!F79+'[7]Ná HČ'!F82+'[7]Ná HČ'!F83+'[7]Ná HČ'!F88</f>
        <v>472346</v>
      </c>
      <c r="F58" s="159">
        <f>'[7]Ná HČ'!F105</f>
        <v>644350</v>
      </c>
      <c r="G58" s="160">
        <f>'[7]Ná HČ'!F29</f>
        <v>2710000</v>
      </c>
      <c r="H58" s="161">
        <v>599170</v>
      </c>
      <c r="I58" s="162"/>
      <c r="J58" s="896" t="s">
        <v>117</v>
      </c>
      <c r="K58" s="897"/>
    </row>
    <row r="59" spans="1:12" ht="15" x14ac:dyDescent="0.25">
      <c r="A59" s="163" t="s">
        <v>118</v>
      </c>
      <c r="B59" s="164"/>
      <c r="C59" s="164"/>
      <c r="D59" s="165" t="s">
        <v>410</v>
      </c>
      <c r="E59" s="166">
        <v>19000</v>
      </c>
      <c r="F59" s="167">
        <v>10889</v>
      </c>
      <c r="G59" s="166"/>
      <c r="H59" s="168"/>
      <c r="I59" s="169"/>
      <c r="J59" s="889"/>
      <c r="K59" s="890"/>
    </row>
    <row r="60" spans="1:12" ht="15" x14ac:dyDescent="0.25">
      <c r="A60" s="163" t="s">
        <v>118</v>
      </c>
      <c r="B60" s="164"/>
      <c r="C60" s="164"/>
      <c r="D60" s="170" t="s">
        <v>233</v>
      </c>
      <c r="E60" s="166"/>
      <c r="F60" s="167"/>
      <c r="G60" s="166"/>
      <c r="H60" s="168"/>
      <c r="I60" s="169">
        <v>2838.99</v>
      </c>
      <c r="J60" s="889"/>
      <c r="K60" s="890"/>
    </row>
    <row r="61" spans="1:12" ht="15" x14ac:dyDescent="0.25">
      <c r="A61" s="163" t="s">
        <v>118</v>
      </c>
      <c r="B61" s="164"/>
      <c r="C61" s="164"/>
      <c r="D61" s="170" t="s">
        <v>411</v>
      </c>
      <c r="E61" s="166">
        <v>5800</v>
      </c>
      <c r="F61" s="167"/>
      <c r="G61" s="166"/>
      <c r="H61" s="168"/>
      <c r="I61" s="169"/>
      <c r="J61" s="889"/>
      <c r="K61" s="890"/>
    </row>
    <row r="62" spans="1:12" ht="15" x14ac:dyDescent="0.25">
      <c r="A62" s="163" t="s">
        <v>118</v>
      </c>
      <c r="B62" s="164"/>
      <c r="C62" s="164"/>
      <c r="D62" s="165">
        <v>45656</v>
      </c>
      <c r="E62" s="166"/>
      <c r="F62" s="167"/>
      <c r="G62" s="166">
        <v>-80000</v>
      </c>
      <c r="H62" s="168"/>
      <c r="I62" s="169"/>
      <c r="J62" s="889"/>
      <c r="K62" s="890"/>
    </row>
    <row r="63" spans="1:12" ht="15" x14ac:dyDescent="0.25">
      <c r="A63" s="163" t="s">
        <v>118</v>
      </c>
      <c r="B63" s="164"/>
      <c r="C63" s="164"/>
      <c r="D63" s="170" t="s">
        <v>412</v>
      </c>
      <c r="E63" s="166">
        <v>1960.4</v>
      </c>
      <c r="F63" s="167"/>
      <c r="G63" s="166"/>
      <c r="H63" s="168"/>
      <c r="I63" s="169"/>
      <c r="J63" s="889"/>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499106.4</v>
      </c>
      <c r="F69" s="174">
        <f>SUM(F58:F68)</f>
        <v>655239</v>
      </c>
      <c r="G69" s="175">
        <f>SUM(G58:G68)</f>
        <v>2630000</v>
      </c>
      <c r="H69" s="176">
        <f>SUM(H58:H68)</f>
        <v>599170</v>
      </c>
      <c r="I69" s="177">
        <f>SUM(I58:I68)</f>
        <v>2838.99</v>
      </c>
      <c r="J69" s="891"/>
      <c r="K69" s="892"/>
    </row>
    <row r="70" spans="1:12" ht="15.75" thickTop="1" x14ac:dyDescent="0.25">
      <c r="A70" s="178" t="s">
        <v>120</v>
      </c>
      <c r="B70" s="179"/>
      <c r="C70" s="179"/>
      <c r="D70" s="179"/>
      <c r="E70" s="180">
        <f>'[7]Ná HČ'!H72+'[7]Ná HČ'!H79+'[7]Ná HČ'!H82+'[7]Ná HČ'!H83+'[7]Ná HČ'!H88</f>
        <v>496150.53</v>
      </c>
      <c r="F70" s="181">
        <f>'[7]Ná HČ'!H105</f>
        <v>654667</v>
      </c>
      <c r="G70" s="182">
        <f>'[7]Ná HČ'!H29</f>
        <v>2463148</v>
      </c>
      <c r="H70" s="180">
        <f>[7]IF!H7</f>
        <v>599170</v>
      </c>
      <c r="I70" s="182">
        <f>[7]IF!I11</f>
        <v>2838.99</v>
      </c>
      <c r="J70" s="893"/>
      <c r="K70" s="861"/>
    </row>
    <row r="71" spans="1:12" ht="18.75" customHeight="1" thickBot="1" x14ac:dyDescent="0.3">
      <c r="A71" s="184" t="s">
        <v>121</v>
      </c>
      <c r="B71" s="146"/>
      <c r="C71" s="146"/>
      <c r="D71" s="146"/>
      <c r="E71" s="185">
        <f>E70-E69</f>
        <v>-2955.8699999999953</v>
      </c>
      <c r="F71" s="186">
        <f>F70-F69</f>
        <v>-572</v>
      </c>
      <c r="G71" s="187">
        <f>G70-G69</f>
        <v>-166852</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130</v>
      </c>
      <c r="B77" s="871"/>
      <c r="C77" s="871"/>
      <c r="D77" s="872"/>
      <c r="E77" s="192">
        <v>33353</v>
      </c>
      <c r="F77" s="836">
        <v>50095152</v>
      </c>
      <c r="G77" s="837"/>
      <c r="H77" s="836">
        <v>50078761.5</v>
      </c>
      <c r="I77" s="837"/>
      <c r="J77" s="873">
        <f>F77-H77</f>
        <v>16390.5</v>
      </c>
      <c r="K77" s="874"/>
      <c r="L77" s="58"/>
    </row>
    <row r="78" spans="1:12" x14ac:dyDescent="0.2">
      <c r="A78" s="879" t="s">
        <v>167</v>
      </c>
      <c r="B78" s="880"/>
      <c r="C78" s="880"/>
      <c r="D78" s="881"/>
      <c r="E78" s="193">
        <v>33352</v>
      </c>
      <c r="F78" s="847">
        <v>367737.07</v>
      </c>
      <c r="G78" s="848"/>
      <c r="H78" s="847">
        <v>367737.07</v>
      </c>
      <c r="I78" s="848"/>
      <c r="J78" s="849">
        <f>F78-H78</f>
        <v>0</v>
      </c>
      <c r="K78" s="850"/>
      <c r="L78" s="58"/>
    </row>
    <row r="79" spans="1:12" x14ac:dyDescent="0.2">
      <c r="A79" s="882" t="s">
        <v>168</v>
      </c>
      <c r="B79" s="883"/>
      <c r="C79" s="883"/>
      <c r="D79" s="884"/>
      <c r="E79" s="194">
        <v>33088</v>
      </c>
      <c r="F79" s="885">
        <v>384000</v>
      </c>
      <c r="G79" s="848"/>
      <c r="H79" s="847">
        <v>384000</v>
      </c>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50846889.07</v>
      </c>
      <c r="G81" s="777"/>
      <c r="H81" s="776">
        <f>SUM(H77:H80)</f>
        <v>50830498.57</v>
      </c>
      <c r="I81" s="777"/>
      <c r="J81" s="776">
        <f>SUM(J77:K80)</f>
        <v>16390.5</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5323645</v>
      </c>
      <c r="G85" s="864"/>
      <c r="H85" s="836">
        <v>5323645</v>
      </c>
      <c r="I85" s="837"/>
      <c r="J85" s="865">
        <f>F85-H85</f>
        <v>0</v>
      </c>
      <c r="K85" s="866"/>
      <c r="L85" s="62"/>
    </row>
    <row r="86" spans="1:12" x14ac:dyDescent="0.2">
      <c r="A86" s="859" t="s">
        <v>134</v>
      </c>
      <c r="B86" s="860"/>
      <c r="C86" s="860"/>
      <c r="D86" s="861"/>
      <c r="E86" s="202" t="s">
        <v>135</v>
      </c>
      <c r="F86" s="855">
        <v>83643</v>
      </c>
      <c r="G86" s="856"/>
      <c r="H86" s="809">
        <v>83500</v>
      </c>
      <c r="I86" s="810"/>
      <c r="J86" s="857">
        <f t="shared" ref="J86:J99" si="2">F86-H86</f>
        <v>143</v>
      </c>
      <c r="K86" s="858"/>
      <c r="L86" s="62"/>
    </row>
    <row r="87" spans="1:12" x14ac:dyDescent="0.2">
      <c r="A87" s="852" t="s">
        <v>136</v>
      </c>
      <c r="B87" s="853"/>
      <c r="C87" s="853"/>
      <c r="D87" s="854"/>
      <c r="E87" s="202" t="s">
        <v>137</v>
      </c>
      <c r="F87" s="855">
        <v>0</v>
      </c>
      <c r="G87" s="856"/>
      <c r="H87" s="847">
        <v>0</v>
      </c>
      <c r="I87" s="848"/>
      <c r="J87" s="857">
        <f t="shared" si="2"/>
        <v>0</v>
      </c>
      <c r="K87" s="858"/>
      <c r="L87" s="62"/>
    </row>
    <row r="88" spans="1:12" x14ac:dyDescent="0.2">
      <c r="A88" s="852" t="s">
        <v>413</v>
      </c>
      <c r="B88" s="853"/>
      <c r="C88" s="853"/>
      <c r="D88" s="854"/>
      <c r="E88" s="202" t="s">
        <v>414</v>
      </c>
      <c r="F88" s="855">
        <v>150000</v>
      </c>
      <c r="G88" s="856"/>
      <c r="H88" s="809">
        <v>150000</v>
      </c>
      <c r="I88" s="810"/>
      <c r="J88" s="857">
        <f>F88-H88</f>
        <v>0</v>
      </c>
      <c r="K88" s="858"/>
      <c r="L88" s="62"/>
    </row>
    <row r="89" spans="1:12" x14ac:dyDescent="0.2">
      <c r="A89" s="852" t="s">
        <v>415</v>
      </c>
      <c r="B89" s="853"/>
      <c r="C89" s="853"/>
      <c r="D89" s="854"/>
      <c r="E89" s="202" t="s">
        <v>416</v>
      </c>
      <c r="F89" s="855">
        <v>450000</v>
      </c>
      <c r="G89" s="856"/>
      <c r="H89" s="809">
        <v>450000</v>
      </c>
      <c r="I89" s="810"/>
      <c r="J89" s="857">
        <f>F89-H89</f>
        <v>0</v>
      </c>
      <c r="K89" s="858"/>
      <c r="L89" s="62"/>
    </row>
    <row r="90" spans="1:12" x14ac:dyDescent="0.2">
      <c r="A90" s="852" t="s">
        <v>394</v>
      </c>
      <c r="B90" s="853"/>
      <c r="C90" s="853"/>
      <c r="D90" s="854"/>
      <c r="E90" s="202" t="s">
        <v>395</v>
      </c>
      <c r="F90" s="855">
        <v>32000</v>
      </c>
      <c r="G90" s="856"/>
      <c r="H90" s="809">
        <v>32000</v>
      </c>
      <c r="I90" s="810"/>
      <c r="J90" s="857">
        <f>F90-H90</f>
        <v>0</v>
      </c>
      <c r="K90" s="858"/>
      <c r="L90" s="62"/>
    </row>
    <row r="91" spans="1:12" x14ac:dyDescent="0.2">
      <c r="A91" s="852" t="s">
        <v>417</v>
      </c>
      <c r="B91" s="853"/>
      <c r="C91" s="853"/>
      <c r="D91" s="854"/>
      <c r="E91" s="202" t="s">
        <v>418</v>
      </c>
      <c r="F91" s="855">
        <v>180000</v>
      </c>
      <c r="G91" s="856"/>
      <c r="H91" s="809">
        <v>180000</v>
      </c>
      <c r="I91" s="810"/>
      <c r="J91" s="857">
        <f>F91-H91</f>
        <v>0</v>
      </c>
      <c r="K91" s="858"/>
      <c r="L91" s="62"/>
    </row>
    <row r="92" spans="1:12" x14ac:dyDescent="0.2">
      <c r="A92" s="852" t="s">
        <v>419</v>
      </c>
      <c r="B92" s="853"/>
      <c r="C92" s="853"/>
      <c r="D92" s="854"/>
      <c r="E92" s="202" t="s">
        <v>420</v>
      </c>
      <c r="F92" s="855">
        <v>330000</v>
      </c>
      <c r="G92" s="856"/>
      <c r="H92" s="809">
        <v>330000</v>
      </c>
      <c r="I92" s="810"/>
      <c r="J92" s="857">
        <f>F92-H92</f>
        <v>0</v>
      </c>
      <c r="K92" s="858"/>
      <c r="L92" s="62"/>
    </row>
    <row r="93" spans="1:12" x14ac:dyDescent="0.2">
      <c r="A93" s="852" t="s">
        <v>421</v>
      </c>
      <c r="B93" s="853"/>
      <c r="C93" s="853"/>
      <c r="D93" s="854"/>
      <c r="E93" s="202" t="s">
        <v>422</v>
      </c>
      <c r="F93" s="855">
        <v>480000</v>
      </c>
      <c r="G93" s="856"/>
      <c r="H93" s="809">
        <v>0</v>
      </c>
      <c r="I93" s="810"/>
      <c r="J93" s="857">
        <f t="shared" si="2"/>
        <v>480000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7029288</v>
      </c>
      <c r="G100" s="777"/>
      <c r="H100" s="776">
        <f>SUM(H85:I99)</f>
        <v>6549145</v>
      </c>
      <c r="I100" s="777"/>
      <c r="J100" s="776">
        <f>SUM(J85:K99)</f>
        <v>480143</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t="s">
        <v>169</v>
      </c>
      <c r="B104" s="845"/>
      <c r="C104" s="845"/>
      <c r="D104" s="846"/>
      <c r="E104" s="211" t="s">
        <v>170</v>
      </c>
      <c r="F104" s="847">
        <v>843016.14</v>
      </c>
      <c r="G104" s="848"/>
      <c r="H104" s="847">
        <v>843016.14</v>
      </c>
      <c r="I104" s="848"/>
      <c r="J104" s="849">
        <f>F104-H104</f>
        <v>0</v>
      </c>
      <c r="K104" s="850"/>
    </row>
    <row r="105" spans="1:12" x14ac:dyDescent="0.2">
      <c r="A105" s="844" t="s">
        <v>171</v>
      </c>
      <c r="B105" s="845"/>
      <c r="C105" s="845"/>
      <c r="D105" s="846"/>
      <c r="E105" s="211" t="s">
        <v>172</v>
      </c>
      <c r="F105" s="847">
        <v>2095889.66</v>
      </c>
      <c r="G105" s="848"/>
      <c r="H105" s="847">
        <v>2095889.66</v>
      </c>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2938905.8</v>
      </c>
      <c r="G109" s="777"/>
      <c r="H109" s="776">
        <f>SUM(H104:I108)</f>
        <v>2938905.8</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33" t="s">
        <v>423</v>
      </c>
      <c r="B113" s="834"/>
      <c r="C113" s="834"/>
      <c r="D113" s="835"/>
      <c r="E113" s="214"/>
      <c r="F113" s="836">
        <v>88828</v>
      </c>
      <c r="G113" s="837"/>
      <c r="H113" s="836">
        <v>88828</v>
      </c>
      <c r="I113" s="837"/>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88828</v>
      </c>
      <c r="G116" s="772"/>
      <c r="H116" s="771">
        <f>SUM(H113:I115)</f>
        <v>88828</v>
      </c>
      <c r="I116" s="772"/>
      <c r="J116" s="771">
        <f>SUM(J113:K115)</f>
        <v>0</v>
      </c>
      <c r="K116" s="773"/>
    </row>
    <row r="117" spans="1:11" x14ac:dyDescent="0.2">
      <c r="H117" s="52" t="s">
        <v>148</v>
      </c>
      <c r="I117" s="58"/>
      <c r="J117" s="218" t="s">
        <v>149</v>
      </c>
      <c r="K117" s="219">
        <f>(H81)</f>
        <v>50830498.57</v>
      </c>
    </row>
    <row r="118" spans="1:11" ht="15" customHeight="1" x14ac:dyDescent="0.2">
      <c r="H118" s="220" t="s">
        <v>150</v>
      </c>
      <c r="I118" s="221">
        <f>'[7]Vý HČ'!S47+'[7]Vý DČ'!H42</f>
        <v>60077377.369999997</v>
      </c>
      <c r="J118" s="222" t="s">
        <v>151</v>
      </c>
      <c r="K118" s="223">
        <f>H100</f>
        <v>6549145</v>
      </c>
    </row>
    <row r="119" spans="1:11" ht="15" customHeight="1" x14ac:dyDescent="0.2">
      <c r="J119" s="222" t="s">
        <v>152</v>
      </c>
      <c r="K119" s="223">
        <f>H109</f>
        <v>2938905.8</v>
      </c>
    </row>
    <row r="120" spans="1:11" x14ac:dyDescent="0.2">
      <c r="J120" s="222" t="s">
        <v>153</v>
      </c>
      <c r="K120" s="223">
        <f>H116</f>
        <v>88828</v>
      </c>
    </row>
    <row r="121" spans="1:11" x14ac:dyDescent="0.2">
      <c r="H121" s="224" t="s">
        <v>154</v>
      </c>
      <c r="I121" s="225">
        <f>I118-K121</f>
        <v>-330000</v>
      </c>
      <c r="J121" s="222" t="s">
        <v>155</v>
      </c>
      <c r="K121" s="226">
        <f>SUM(K117:K120)</f>
        <v>60407377.369999997</v>
      </c>
    </row>
    <row r="122" spans="1:11" x14ac:dyDescent="0.2">
      <c r="H122" s="227"/>
      <c r="I122" s="227"/>
    </row>
    <row r="123" spans="1:11" x14ac:dyDescent="0.2">
      <c r="H123" s="48" t="s">
        <v>156</v>
      </c>
      <c r="I123" s="774"/>
      <c r="J123" s="774"/>
      <c r="K123" s="774"/>
    </row>
    <row r="124" spans="1:11" x14ac:dyDescent="0.2">
      <c r="C124" s="228"/>
      <c r="H124" s="775" t="s">
        <v>424</v>
      </c>
      <c r="I124" s="775"/>
      <c r="J124" s="775"/>
      <c r="K124" s="775"/>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13"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N8" sqref="N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25</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675" t="s">
        <v>1</v>
      </c>
      <c r="D5" s="756" t="s">
        <v>256</v>
      </c>
      <c r="E5" s="756"/>
      <c r="F5" s="756"/>
      <c r="G5" s="756"/>
      <c r="H5" s="756"/>
      <c r="I5" s="756"/>
    </row>
    <row r="6" spans="1:9" s="18" customFormat="1" ht="15" customHeight="1" x14ac:dyDescent="0.2">
      <c r="A6" s="757" t="s">
        <v>257</v>
      </c>
      <c r="B6" s="757"/>
      <c r="C6" s="37">
        <f>SUM(C7:C9)</f>
        <v>297289.2</v>
      </c>
      <c r="D6" s="758"/>
      <c r="E6" s="758"/>
      <c r="F6" s="758"/>
      <c r="G6" s="758"/>
      <c r="H6" s="758"/>
      <c r="I6" s="758"/>
    </row>
    <row r="7" spans="1:9" s="18" customFormat="1" ht="141.6" customHeight="1" x14ac:dyDescent="0.2">
      <c r="A7" s="757" t="s">
        <v>5</v>
      </c>
      <c r="B7" s="757"/>
      <c r="C7" s="37">
        <v>234315.65</v>
      </c>
      <c r="D7" s="762" t="s">
        <v>703</v>
      </c>
      <c r="E7" s="762"/>
      <c r="F7" s="762"/>
      <c r="G7" s="762"/>
      <c r="H7" s="762"/>
      <c r="I7" s="762"/>
    </row>
    <row r="8" spans="1:9" s="17" customFormat="1" ht="44.45" customHeight="1" x14ac:dyDescent="0.2">
      <c r="A8" s="757" t="s">
        <v>6</v>
      </c>
      <c r="B8" s="757"/>
      <c r="C8" s="37">
        <v>62973.55</v>
      </c>
      <c r="D8" s="762" t="s">
        <v>704</v>
      </c>
      <c r="E8" s="762"/>
      <c r="F8" s="762"/>
      <c r="G8" s="762"/>
      <c r="H8" s="762"/>
      <c r="I8" s="762"/>
    </row>
    <row r="9" spans="1:9" s="17" customFormat="1" ht="15" customHeight="1" x14ac:dyDescent="0.2">
      <c r="A9" s="757" t="s">
        <v>2</v>
      </c>
      <c r="B9" s="757"/>
      <c r="C9" s="37"/>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675" t="s">
        <v>1</v>
      </c>
      <c r="D13" s="22"/>
      <c r="E13" s="22"/>
      <c r="F13" s="22"/>
      <c r="G13" s="22"/>
      <c r="H13" s="22"/>
      <c r="I13" s="22"/>
    </row>
    <row r="14" spans="1:9" s="18" customFormat="1" x14ac:dyDescent="0.2">
      <c r="A14" s="11" t="s">
        <v>15</v>
      </c>
      <c r="B14" s="12"/>
      <c r="C14" s="13">
        <v>3384.87</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293904.33</v>
      </c>
      <c r="D16" s="25"/>
      <c r="E16" s="25"/>
      <c r="F16" s="25"/>
      <c r="G16" s="25"/>
      <c r="H16" s="25"/>
      <c r="I16" s="25"/>
    </row>
    <row r="17" spans="1:9" s="18" customFormat="1" x14ac:dyDescent="0.2">
      <c r="A17" s="757"/>
      <c r="B17" s="14" t="s">
        <v>4</v>
      </c>
      <c r="C17" s="13">
        <v>0</v>
      </c>
      <c r="D17" s="26"/>
      <c r="E17" s="26"/>
      <c r="F17" s="26"/>
      <c r="G17" s="26"/>
      <c r="H17" s="26"/>
      <c r="I17" s="26"/>
    </row>
    <row r="18" spans="1:9" s="18" customFormat="1" ht="15" customHeight="1" x14ac:dyDescent="0.2">
      <c r="A18" s="676" t="s">
        <v>257</v>
      </c>
      <c r="B18" s="38"/>
      <c r="C18" s="39">
        <f>SUM(C14:C17)</f>
        <v>297289.2</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32</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ht="15" customHeight="1" x14ac:dyDescent="0.2">
      <c r="A25" s="751"/>
      <c r="B25" s="752"/>
      <c r="C25" s="752"/>
      <c r="D25" s="752"/>
      <c r="E25" s="752"/>
      <c r="F25" s="752"/>
      <c r="G25" s="752"/>
      <c r="H25" s="752"/>
      <c r="I25" s="753"/>
    </row>
    <row r="26" spans="1:9" s="18" customFormat="1" x14ac:dyDescent="0.2">
      <c r="A26" s="680"/>
      <c r="B26" s="680"/>
      <c r="C26" s="680"/>
      <c r="D26" s="680"/>
      <c r="E26" s="680"/>
      <c r="F26" s="680"/>
      <c r="G26" s="680"/>
      <c r="H26" s="680"/>
      <c r="I26" s="680"/>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ht="90.6" customHeight="1" x14ac:dyDescent="0.2">
      <c r="A29" s="751" t="s">
        <v>705</v>
      </c>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680"/>
      <c r="B31" s="680"/>
      <c r="C31" s="680"/>
      <c r="D31" s="680"/>
      <c r="E31" s="680"/>
      <c r="F31" s="680"/>
      <c r="G31" s="680"/>
      <c r="H31" s="680"/>
      <c r="I31" s="680"/>
    </row>
    <row r="32" spans="1:9" s="18" customFormat="1" ht="12.75" customHeight="1" x14ac:dyDescent="0.25">
      <c r="A32" s="755" t="s">
        <v>198</v>
      </c>
      <c r="B32" s="755"/>
      <c r="C32" s="755"/>
      <c r="D32" s="755"/>
      <c r="E32" s="755"/>
      <c r="F32" s="755"/>
      <c r="G32" s="755"/>
      <c r="H32" s="755"/>
      <c r="I32" s="755"/>
    </row>
    <row r="33" spans="1:9" s="18" customFormat="1" x14ac:dyDescent="0.2">
      <c r="A33" s="36" t="s">
        <v>9</v>
      </c>
      <c r="B33" s="387"/>
      <c r="C33" s="387"/>
      <c r="D33" s="387"/>
      <c r="E33" s="387"/>
      <c r="F33" s="387"/>
      <c r="G33" s="387"/>
      <c r="H33" s="387"/>
      <c r="I33" s="387"/>
    </row>
    <row r="34" spans="1:9" s="18" customFormat="1" x14ac:dyDescent="0.2">
      <c r="A34" s="751" t="s">
        <v>706</v>
      </c>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680"/>
      <c r="B36" s="680"/>
      <c r="C36" s="680"/>
      <c r="D36" s="680"/>
      <c r="E36" s="680"/>
      <c r="F36" s="680"/>
      <c r="G36" s="680"/>
      <c r="H36" s="680"/>
      <c r="I36" s="680"/>
    </row>
    <row r="37" spans="1:9" x14ac:dyDescent="0.2">
      <c r="A37" s="40" t="s">
        <v>12</v>
      </c>
      <c r="B37" s="36" t="s">
        <v>33</v>
      </c>
    </row>
    <row r="38" spans="1:9" x14ac:dyDescent="0.2">
      <c r="A38" s="40" t="s">
        <v>13</v>
      </c>
      <c r="B38" s="36" t="s">
        <v>34</v>
      </c>
    </row>
    <row r="39" spans="1:9" x14ac:dyDescent="0.2">
      <c r="A39" s="40"/>
    </row>
    <row r="40" spans="1:9" x14ac:dyDescent="0.2">
      <c r="A40" s="40" t="s">
        <v>14</v>
      </c>
      <c r="B40" s="41">
        <v>45742</v>
      </c>
    </row>
  </sheetData>
  <mergeCells count="24">
    <mergeCell ref="A32:I32"/>
    <mergeCell ref="A34:I34"/>
    <mergeCell ref="A35:I35"/>
    <mergeCell ref="A7:B7"/>
    <mergeCell ref="D7:I7"/>
    <mergeCell ref="A15:A17"/>
    <mergeCell ref="A3:I3"/>
    <mergeCell ref="A5:B5"/>
    <mergeCell ref="D5:I5"/>
    <mergeCell ref="A6:B6"/>
    <mergeCell ref="D6:I6"/>
    <mergeCell ref="A13:B13"/>
    <mergeCell ref="A27:I27"/>
    <mergeCell ref="A25:I25"/>
    <mergeCell ref="A29:I29"/>
    <mergeCell ref="A8:B8"/>
    <mergeCell ref="D8:I8"/>
    <mergeCell ref="A9:B9"/>
    <mergeCell ref="D9:I9"/>
    <mergeCell ref="A11:I11"/>
    <mergeCell ref="A21:I21"/>
    <mergeCell ref="A23:I23"/>
    <mergeCell ref="A24:I24"/>
    <mergeCell ref="A30:I30"/>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25" workbookViewId="0">
      <selection activeCell="G40" sqref="G40"/>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[8]Úvod.str!C3</f>
        <v>Základní škola a mateřská škola Jana Železného Prostějov</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[8]Úvod.str!C4</f>
        <v>Sídliště Svobody 3578/79,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[8]Úvod.str!C5</f>
        <v>479 22 770</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'[8]Ná HČ'!Q8+'[8]Ná HČ'!Q29+'[8]Ná HČ'!Q35+'[8]Ná DČ'!F9+'[8]Ná DČ'!F23+'[8]Ná DČ'!F29</f>
        <v>13028923</v>
      </c>
      <c r="F15" s="67">
        <f>'[8]Ná HČ'!R8+'[8]Ná HČ'!R29+'[8]Ná HČ'!R35+'[8]Ná DČ'!G9+'[8]Ná DČ'!G23+'[8]Ná DČ'!G29</f>
        <v>14039755.720000001</v>
      </c>
      <c r="G15" s="67">
        <f>'[8]Ná HČ'!S8+'[8]Ná HČ'!S29+'[8]Ná HČ'!S35+'[8]Ná DČ'!H9+'[8]Ná DČ'!H23+'[8]Ná DČ'!H29</f>
        <v>13972679.780000001</v>
      </c>
      <c r="H15" s="68">
        <f>'[8]Ná HČ'!S8+'[8]Ná HČ'!S29+'[8]Ná HČ'!S35</f>
        <v>13711268.190000001</v>
      </c>
      <c r="I15" s="68">
        <f>'[8]Ná DČ'!H9+'[8]Ná DČ'!H23+'[8]Ná DČ'!H29</f>
        <v>261411.59</v>
      </c>
      <c r="J15" s="69" t="str">
        <f>IF(H15+I15=G15,"OK","ne")</f>
        <v>OK</v>
      </c>
      <c r="K15" s="70"/>
    </row>
    <row r="16" spans="1:12" ht="15" x14ac:dyDescent="0.25">
      <c r="A16" s="58" t="s">
        <v>58</v>
      </c>
      <c r="B16" s="58"/>
      <c r="C16" s="58"/>
      <c r="D16" s="66" t="s">
        <v>59</v>
      </c>
      <c r="E16" s="67">
        <f>'[8]Ná HČ'!Q36+'[8]Ná HČ'!Q42+'[8]Ná HČ'!Q46+'[8]Ná HČ'!Q47+'[8]Ná DČ'!F30+'[8]Ná DČ'!F36+'[8]Ná DČ'!F40+'[8]Ná DČ'!F41</f>
        <v>2801400</v>
      </c>
      <c r="F16" s="67">
        <f>'[8]Ná HČ'!R36+'[8]Ná HČ'!R42+'[8]Ná HČ'!R46+'[8]Ná HČ'!R47+'[8]Ná DČ'!G30+'[8]Ná DČ'!G36+'[8]Ná DČ'!G40+'[8]Ná DČ'!G41</f>
        <v>5227527</v>
      </c>
      <c r="G16" s="67">
        <f>'[8]Ná HČ'!S36+'[8]Ná HČ'!S42+'[8]Ná HČ'!S46+'[8]Ná HČ'!S47+'[8]Ná DČ'!H30+'[8]Ná DČ'!H36+'[8]Ná DČ'!H40+'[8]Ná DČ'!H41</f>
        <v>5203976.12</v>
      </c>
      <c r="H16" s="68">
        <f>'[8]Ná HČ'!S36+'[8]Ná HČ'!S42+'[8]Ná HČ'!S46+'[8]Ná HČ'!S47</f>
        <v>5162294.25</v>
      </c>
      <c r="I16" s="68">
        <f>'[8]Ná DČ'!H30+'[8]Ná DČ'!H36+'[8]Ná DČ'!H40+'[8]Ná DČ'!H41</f>
        <v>41681.869999999995</v>
      </c>
      <c r="J16" s="69" t="str">
        <f t="shared" ref="J16:J27" si="0">IF(H16+I16=G16,"OK","ne")</f>
        <v>OK</v>
      </c>
      <c r="K16" s="70"/>
    </row>
    <row r="17" spans="1:12" ht="15" x14ac:dyDescent="0.25">
      <c r="A17" s="58" t="s">
        <v>60</v>
      </c>
      <c r="B17" s="58"/>
      <c r="C17" s="58"/>
      <c r="D17" s="66" t="s">
        <v>61</v>
      </c>
      <c r="E17" s="67">
        <f>'[8]Ná HČ'!Q72+'[8]Ná HČ'!Q79+'[8]Ná HČ'!Q82+'[8]Ná HČ'!Q83+'[8]Ná HČ'!Q88+'[8]Ná DČ'!F65+'[8]Ná DČ'!F70+'[8]Ná DČ'!F73+'[8]Ná DČ'!F74+'[8]Ná DČ'!F79</f>
        <v>76947044</v>
      </c>
      <c r="F17" s="67">
        <f>'[8]Ná HČ'!R72+'[8]Ná HČ'!R79+'[8]Ná HČ'!R82+'[8]Ná HČ'!R83+'[8]Ná HČ'!R88+'[8]Ná DČ'!G65+'[8]Ná DČ'!G70+'[8]Ná DČ'!G73+'[8]Ná DČ'!G74+'[8]Ná DČ'!G79</f>
        <v>77566884</v>
      </c>
      <c r="G17" s="67">
        <f>'[8]Ná HČ'!S72+'[8]Ná HČ'!S79+'[8]Ná HČ'!S82+'[8]Ná HČ'!S83+'[8]Ná HČ'!S88+'[8]Ná DČ'!H65+'[8]Ná DČ'!H70+'[8]Ná DČ'!H73+'[8]Ná DČ'!H74+'[8]Ná DČ'!H79</f>
        <v>77520725.670000002</v>
      </c>
      <c r="H17" s="68">
        <f>'[8]Ná HČ'!S72+'[8]Ná HČ'!S79+'[8]Ná HČ'!S82+'[8]Ná HČ'!S83+'[8]Ná HČ'!S88</f>
        <v>77415254.670000002</v>
      </c>
      <c r="I17" s="68">
        <f>'[8]Ná DČ'!H65+'[8]Ná DČ'!H70+'[8]Ná DČ'!H73+'[8]Ná DČ'!H74+'[8]Ná DČ'!H79</f>
        <v>105471</v>
      </c>
      <c r="J17" s="69" t="str">
        <f t="shared" si="0"/>
        <v>OK</v>
      </c>
      <c r="K17" s="70"/>
    </row>
    <row r="18" spans="1:12" ht="15" x14ac:dyDescent="0.25">
      <c r="A18" s="58" t="s">
        <v>62</v>
      </c>
      <c r="B18" s="58"/>
      <c r="C18" s="58"/>
      <c r="D18" s="71">
        <v>551</v>
      </c>
      <c r="E18" s="67">
        <f>'[8]Ná HČ'!Q105+'[8]Ná DČ'!F96</f>
        <v>1765334</v>
      </c>
      <c r="F18" s="67">
        <f>'[8]Ná HČ'!R105+'[8]Ná DČ'!G96</f>
        <v>1944062</v>
      </c>
      <c r="G18" s="67">
        <f>'[8]Ná HČ'!S105+'[8]Ná DČ'!H96</f>
        <v>1932664.0000000002</v>
      </c>
      <c r="H18" s="68">
        <f>'[8]Ná HČ'!S105</f>
        <v>1913658.1800000002</v>
      </c>
      <c r="I18" s="68">
        <f>'[8]Ná DČ'!H96</f>
        <v>19005.82</v>
      </c>
      <c r="J18" s="69" t="str">
        <f t="shared" si="0"/>
        <v>OK</v>
      </c>
      <c r="K18" s="70"/>
    </row>
    <row r="19" spans="1:12" ht="13.9" customHeight="1" x14ac:dyDescent="0.2">
      <c r="A19" s="72" t="s">
        <v>63</v>
      </c>
      <c r="B19" s="72"/>
      <c r="C19" s="58"/>
      <c r="D19" s="898" t="s">
        <v>64</v>
      </c>
      <c r="E19" s="899">
        <f>'[8]Ná HČ'!Q89+'[8]Ná HČ'!Q93+'[8]Ná HČ'!Q94+'[8]Ná HČ'!Q95+'[8]Ná HČ'!Q96+'[8]Ná HČ'!Q97+'[8]Ná HČ'!Q98+'[8]Ná HČ'!Q99+'[8]Ná HČ'!Q108+'[8]Ná HČ'!Q109+'[8]Ná HČ'!Q120+'[8]Ná HČ'!Q121+'[8]Ná HČ'!Q124+'[8]Ná HČ'!Q125+'[8]Ná HČ'!Q126+'[8]Ná DČ'!F80+'[8]Ná DČ'!F84+'[8]Ná DČ'!F85+'[8]Ná DČ'!F86+'[8]Ná DČ'!F87+'[8]Ná DČ'!F88+'[8]Ná DČ'!F89+'[8]Ná DČ'!F90+'[8]Ná DČ'!F99+'[8]Ná DČ'!F100+'[8]Ná DČ'!F111+'[8]Ná DČ'!F112+'[8]Ná DČ'!F115+'[8]Ná DČ'!F116+'[8]Ná DČ'!F117</f>
        <v>215000</v>
      </c>
      <c r="F19" s="899">
        <f>'[8]Ná HČ'!R89+'[8]Ná HČ'!R93+'[8]Ná HČ'!R94+'[8]Ná HČ'!R95+'[8]Ná HČ'!R96+'[8]Ná HČ'!R97+'[8]Ná HČ'!R98+'[8]Ná HČ'!R99+'[8]Ná HČ'!R108+'[8]Ná HČ'!R109+'[8]Ná HČ'!R120+'[8]Ná HČ'!R121+'[8]Ná HČ'!R124+'[8]Ná HČ'!R125+'[8]Ná HČ'!R126+'[8]Ná DČ'!G80+'[8]Ná DČ'!G84+'[8]Ná DČ'!G85+'[8]Ná DČ'!G86+'[8]Ná DČ'!G87+'[8]Ná DČ'!G88+'[8]Ná DČ'!G89+'[8]Ná DČ'!G90+'[8]Ná DČ'!G99+'[8]Ná DČ'!G100+'[8]Ná DČ'!G111+'[8]Ná DČ'!G112+'[8]Ná DČ'!G115+'[8]Ná DČ'!G116+'[8]Ná DČ'!G117</f>
        <v>1814143</v>
      </c>
      <c r="G19" s="899">
        <f>'[8]Ná HČ'!S89+'[8]Ná HČ'!S93+'[8]Ná HČ'!S94+'[8]Ná HČ'!S95+'[8]Ná HČ'!S96+'[8]Ná HČ'!S97+'[8]Ná HČ'!S98+'[8]Ná HČ'!S99+'[8]Ná HČ'!S108+'[8]Ná HČ'!S109+'[8]Ná HČ'!S120+'[8]Ná HČ'!S121+'[8]Ná HČ'!S124+'[8]Ná HČ'!S125+'[8]Ná HČ'!S126+'[8]Ná DČ'!H80+'[8]Ná DČ'!H84+'[8]Ná DČ'!H85+'[8]Ná DČ'!H86+'[8]Ná DČ'!H87+'[8]Ná DČ'!H88+'[8]Ná DČ'!H89+'[8]Ná DČ'!H90+'[8]Ná DČ'!H99+'[8]Ná DČ'!H100+'[8]Ná DČ'!H111+'[8]Ná DČ'!H112+'[8]Ná DČ'!H115+'[8]Ná DČ'!H116+'[8]Ná DČ'!H117</f>
        <v>1813120.82</v>
      </c>
      <c r="H19" s="907">
        <f>'[8]Ná HČ'!S89+'[8]Ná HČ'!S93+'[8]Ná HČ'!S94+'[8]Ná HČ'!S95+'[8]Ná HČ'!S96+'[8]Ná HČ'!S97+'[8]Ná HČ'!S98+'[8]Ná HČ'!S99+'[8]Ná HČ'!S108+'[8]Ná HČ'!S109+'[8]Ná HČ'!S120+'[8]Ná HČ'!S121+'[8]Ná HČ'!S124+'[8]Ná HČ'!S125+'[8]Ná HČ'!S126</f>
        <v>1811892.22</v>
      </c>
      <c r="I19" s="907">
        <f>'[8]Ná DČ'!H80+'[8]Ná DČ'!H84+'[8]Ná DČ'!H85+'[8]Ná DČ'!H86+'[8]Ná DČ'!H87+'[8]Ná DČ'!H88+'[8]Ná DČ'!H89+'[8]Ná DČ'!H90+'[8]Ná DČ'!H99+'[8]Ná DČ'!H100+'[8]Ná DČ'!H111+'[8]Ná DČ'!H112+'[8]Ná DČ'!H115+'[8]Ná DČ'!H116+'[8]Ná DČ'!H117</f>
        <v>1228.5999999999999</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94757701</v>
      </c>
      <c r="F21" s="67">
        <f>SUM(F15:F20)</f>
        <v>100592371.72</v>
      </c>
      <c r="G21" s="67">
        <f>SUM(G15:G20)</f>
        <v>100443166.39</v>
      </c>
      <c r="H21" s="67">
        <f>SUM(H15:H20)</f>
        <v>100014367.51000001</v>
      </c>
      <c r="I21" s="67">
        <f>SUM(I15:I20)</f>
        <v>428798.87999999995</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'[8]Vý HČ'!Q9+'[8]Vý HČ'!Q10+'[8]Vý HČ'!Q21+'[8]Vý HČ'!Q26+'[8]Vý HČ'!Q27+'[8]Vý HČ'!Q28+'[8]Vý DČ'!F9+'[8]Vý DČ'!F10+'[8]Vý DČ'!F20+'[8]Vý DČ'!F25+'[8]Vý DČ'!F26+'[8]Vý DČ'!F27</f>
        <v>7387000</v>
      </c>
      <c r="F23" s="67">
        <f>'[8]Vý HČ'!R9+'[8]Vý HČ'!R10+'[8]Vý HČ'!R21+'[8]Vý HČ'!R26+'[8]Vý HČ'!R27+'[8]Vý HČ'!R28+'[8]Vý DČ'!G9+'[8]Vý DČ'!G10+'[8]Vý DČ'!G20+'[8]Vý DČ'!G25+'[8]Vý DČ'!G26+'[8]Vý DČ'!G27</f>
        <v>9485700</v>
      </c>
      <c r="G23" s="67">
        <f>'[8]Vý HČ'!S9+'[8]Vý HČ'!S10+'[8]Vý HČ'!S21+'[8]Vý HČ'!S26+'[8]Vý HČ'!S27+'[8]Vý HČ'!S28+'[8]Vý DČ'!H9+'[8]Vý DČ'!H10+'[8]Vý DČ'!H20+'[8]Vý DČ'!H25+'[8]Vý DČ'!H26+'[8]Vý DČ'!H27</f>
        <v>9498931.6500000004</v>
      </c>
      <c r="H23" s="68">
        <f>'[8]Vý HČ'!S9+'[8]Vý HČ'!S10+'[8]Vý HČ'!S21+'[8]Vý HČ'!S26+'[8]Vý HČ'!S27+'[8]Vý HČ'!S28</f>
        <v>8921938.4100000001</v>
      </c>
      <c r="I23" s="68">
        <f>'[8]Vý DČ'!H9+'[8]Vý DČ'!H10+'[8]Vý DČ'!H20+'[8]Vý DČ'!H25+'[8]Vý DČ'!H26+'[8]Vý DČ'!H27</f>
        <v>576993.24</v>
      </c>
      <c r="J23" s="69" t="str">
        <f t="shared" si="0"/>
        <v>OK</v>
      </c>
      <c r="K23" s="75"/>
      <c r="L23" s="76"/>
    </row>
    <row r="24" spans="1:12" ht="15" x14ac:dyDescent="0.25">
      <c r="A24" s="58" t="s">
        <v>69</v>
      </c>
      <c r="B24" s="58"/>
      <c r="C24" s="58"/>
      <c r="D24" s="71" t="s">
        <v>70</v>
      </c>
      <c r="E24" s="67">
        <f>'[8]Vý HČ'!Q47+'[8]Vý DČ'!F42</f>
        <v>87498001</v>
      </c>
      <c r="F24" s="67">
        <f>'[8]Vý HČ'!R47+'[8]Vý DČ'!G42</f>
        <v>90800626.719999999</v>
      </c>
      <c r="G24" s="67">
        <f>'[8]Vý HČ'!S47+'[8]Vý DČ'!H42</f>
        <v>90780700.719999999</v>
      </c>
      <c r="H24" s="68">
        <f>'[8]Vý HČ'!S47</f>
        <v>90780700.719999999</v>
      </c>
      <c r="I24" s="68">
        <f>'[8]Vý DČ'!H42</f>
        <v>0</v>
      </c>
      <c r="J24" s="69" t="str">
        <f t="shared" si="0"/>
        <v>OK</v>
      </c>
      <c r="K24" s="77"/>
      <c r="L24" s="53"/>
    </row>
    <row r="25" spans="1:12" ht="15" x14ac:dyDescent="0.25">
      <c r="A25" s="58"/>
      <c r="B25" s="58"/>
      <c r="C25" s="58"/>
      <c r="D25" s="71" t="s">
        <v>71</v>
      </c>
      <c r="E25" s="67">
        <f>'[8]Vý HČ'!Q53+'[8]Vý DČ'!F48</f>
        <v>0</v>
      </c>
      <c r="F25" s="67">
        <f>'[8]Vý HČ'!R53+'[8]Vý DČ'!G48</f>
        <v>0</v>
      </c>
      <c r="G25" s="67">
        <f>'[8]Vý HČ'!S53+'[8]Vý DČ'!H48</f>
        <v>0</v>
      </c>
      <c r="H25" s="68">
        <f>'[8]Vý HČ'!S53</f>
        <v>0</v>
      </c>
      <c r="I25" s="68">
        <f>'[8]Vý DČ'!H48</f>
        <v>0</v>
      </c>
      <c r="J25" s="69" t="str">
        <f t="shared" si="0"/>
        <v>OK</v>
      </c>
      <c r="K25" s="77"/>
      <c r="L25" s="53"/>
    </row>
    <row r="26" spans="1:12" ht="15" x14ac:dyDescent="0.25">
      <c r="A26" s="58" t="s">
        <v>72</v>
      </c>
      <c r="B26" s="58"/>
      <c r="C26" s="58"/>
      <c r="D26" s="66" t="s">
        <v>73</v>
      </c>
      <c r="E26" s="67">
        <f>'[8]Vý HČ'!Q29+'[8]Vý HČ'!Q30+'[8]Vý HČ'!Q31+'[8]Vý HČ'!Q32+'[8]Vý HČ'!Q33+'[8]Vý HČ'!Q39+'[8]Vý HČ'!Q46+'[8]Vý DČ'!F28+'[8]Vý DČ'!F29+'[8]Vý DČ'!F30+'[8]Vý DČ'!F31+'[8]Vý DČ'!F32+'[8]Vý DČ'!F38+'[8]Vý DČ'!F41</f>
        <v>3500</v>
      </c>
      <c r="F26" s="67">
        <f>'[8]Vý HČ'!R29+'[8]Vý HČ'!R30+'[8]Vý HČ'!R31+'[8]Vý HČ'!R32+'[8]Vý HČ'!R33+'[8]Vý HČ'!R39+'[8]Vý HČ'!R46+'[8]Vý DČ'!G28+'[8]Vý DČ'!G29+'[8]Vý DČ'!G30+'[8]Vý DČ'!G31+'[8]Vý DČ'!G32+'[8]Vý DČ'!G38+'[8]Vý DČ'!G41</f>
        <v>436845</v>
      </c>
      <c r="G26" s="67">
        <f>'[8]Vý HČ'!S29+'[8]Vý HČ'!S30+'[8]Vý HČ'!S31+'[8]Vý HČ'!S32+'[8]Vý HČ'!S33+'[8]Vý HČ'!S39+'[8]Vý HČ'!S46+'[8]Vý DČ'!H28+'[8]Vý DČ'!H29+'[8]Vý DČ'!H30+'[8]Vý DČ'!H31+'[8]Vý DČ'!H32+'[8]Vý DČ'!H38+'[8]Vý DČ'!H41</f>
        <v>442395.03</v>
      </c>
      <c r="H26" s="68">
        <f>'[8]Vý HČ'!S29+'[8]Vý HČ'!S30+'[8]Vý HČ'!S31+'[8]Vý HČ'!S32+'[8]Vý HČ'!S33+'[8]Vý HČ'!S39+'[8]Vý HČ'!S46</f>
        <v>442395.03</v>
      </c>
      <c r="I26" s="68">
        <f>'[8]Vý DČ'!H28+'[8]Vý DČ'!H29+'[8]Vý DČ'!H30+'[8]Vý DČ'!H31+'[8]Vý DČ'!H32+'[8]Vý DČ'!H38+'[8]Vý DČ'!H41</f>
        <v>0</v>
      </c>
      <c r="J26" s="69" t="str">
        <f t="shared" si="0"/>
        <v>OK</v>
      </c>
      <c r="K26" s="75"/>
      <c r="L26" s="53"/>
    </row>
    <row r="27" spans="1:12" ht="14.25" customHeight="1" x14ac:dyDescent="0.25">
      <c r="A27" s="62" t="s">
        <v>65</v>
      </c>
      <c r="B27" s="61"/>
      <c r="C27" s="61"/>
      <c r="D27" s="61"/>
      <c r="E27" s="67">
        <f>E23+E24+E26</f>
        <v>94888501</v>
      </c>
      <c r="F27" s="67">
        <f>F23+F24+F26</f>
        <v>100723171.72</v>
      </c>
      <c r="G27" s="67">
        <f>G23+G24+G26</f>
        <v>100722027.40000001</v>
      </c>
      <c r="H27" s="67">
        <f>H23+H24+H26</f>
        <v>100145034.16</v>
      </c>
      <c r="I27" s="67">
        <f>I23+I24+I26</f>
        <v>576993.24</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278861.01000000536</v>
      </c>
      <c r="H30" s="67">
        <f>H27-H21</f>
        <v>130666.64999999106</v>
      </c>
      <c r="I30" s="80">
        <f>I27-I21</f>
        <v>148194.36000000004</v>
      </c>
      <c r="J30" s="81"/>
      <c r="K30" s="61"/>
      <c r="L30" s="61"/>
    </row>
    <row r="31" spans="1:12" ht="15" x14ac:dyDescent="0.25">
      <c r="A31" s="61"/>
      <c r="B31" s="61"/>
      <c r="C31" s="66" t="s">
        <v>77</v>
      </c>
      <c r="D31" s="61"/>
      <c r="E31" s="61"/>
      <c r="F31" s="61"/>
      <c r="G31" s="67">
        <f>'[8]Ná HČ'!S127+'[8]Ná DČ'!H118</f>
        <v>0</v>
      </c>
      <c r="H31" s="68">
        <f>'[8]Ná HČ'!S127</f>
        <v>0</v>
      </c>
      <c r="I31" s="68">
        <f>'[8]Ná DČ'!H118</f>
        <v>0</v>
      </c>
      <c r="J31" s="61"/>
      <c r="K31" s="61"/>
      <c r="L31" s="61"/>
    </row>
    <row r="32" spans="1:12" ht="15" x14ac:dyDescent="0.25">
      <c r="A32" s="61"/>
      <c r="B32" s="61"/>
      <c r="C32" s="66" t="s">
        <v>78</v>
      </c>
      <c r="D32" s="61"/>
      <c r="E32" s="61"/>
      <c r="F32" s="61"/>
      <c r="G32" s="67">
        <f>'[8]Ná HČ'!S128+'[8]Ná DČ'!H119</f>
        <v>0</v>
      </c>
      <c r="H32" s="68">
        <f>'[8]Ná HČ'!S128</f>
        <v>0</v>
      </c>
      <c r="I32" s="68">
        <f>'[8]Ná DČ'!H119</f>
        <v>0</v>
      </c>
      <c r="J32" s="61"/>
      <c r="K32" s="61"/>
      <c r="L32" s="61"/>
    </row>
    <row r="33" spans="1:12" ht="15" x14ac:dyDescent="0.25">
      <c r="A33" s="61"/>
      <c r="B33" s="61"/>
      <c r="C33" s="66" t="s">
        <v>79</v>
      </c>
      <c r="D33" s="61"/>
      <c r="E33" s="61"/>
      <c r="F33" s="61"/>
      <c r="G33" s="82"/>
      <c r="H33" s="83"/>
      <c r="I33" s="83"/>
      <c r="J33" s="84">
        <f>[8]VH!D12</f>
        <v>0</v>
      </c>
      <c r="K33" s="61"/>
      <c r="L33" s="61"/>
    </row>
    <row r="34" spans="1:12" ht="15.75" x14ac:dyDescent="0.25">
      <c r="A34" s="61"/>
      <c r="B34" s="61"/>
      <c r="C34" s="66" t="s">
        <v>80</v>
      </c>
      <c r="D34" s="61"/>
      <c r="E34" s="61"/>
      <c r="F34" s="61"/>
      <c r="G34" s="68">
        <f>G30-G31-G32-G33</f>
        <v>278861.01000000536</v>
      </c>
      <c r="H34" s="68">
        <f>H30-H31-H32-H33</f>
        <v>130666.64999999106</v>
      </c>
      <c r="I34" s="68">
        <f>I30-I31-I32-I33</f>
        <v>148194.36000000004</v>
      </c>
      <c r="J34" s="599">
        <f>[8]VH!D13</f>
        <v>278861.00999999105</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216526.49</v>
      </c>
      <c r="H37" s="58"/>
      <c r="I37" s="70"/>
      <c r="J37" s="90">
        <f>[8]VH!D36</f>
        <v>216526.49</v>
      </c>
      <c r="K37" s="91"/>
    </row>
    <row r="38" spans="1:12" ht="15.75" x14ac:dyDescent="0.25">
      <c r="A38" s="61"/>
      <c r="B38" s="61"/>
      <c r="C38" s="58"/>
      <c r="D38" s="58"/>
      <c r="E38" s="89"/>
      <c r="F38" s="77" t="s">
        <v>86</v>
      </c>
      <c r="G38" s="83">
        <v>30000</v>
      </c>
      <c r="H38" s="58"/>
      <c r="I38" s="70"/>
      <c r="J38" s="90">
        <f>[8]VH!D39</f>
        <v>30000</v>
      </c>
      <c r="K38" s="91"/>
    </row>
    <row r="39" spans="1:12" ht="15.75" x14ac:dyDescent="0.25">
      <c r="A39" s="61"/>
      <c r="B39" s="61"/>
      <c r="C39" s="58"/>
      <c r="D39" s="58"/>
      <c r="E39" s="89"/>
      <c r="F39" s="77" t="s">
        <v>15</v>
      </c>
      <c r="G39" s="92">
        <v>32334.52</v>
      </c>
      <c r="H39" s="58"/>
      <c r="I39" s="70"/>
      <c r="J39" s="90">
        <f>[8]VH!D43</f>
        <v>32334.52</v>
      </c>
      <c r="K39" s="91"/>
    </row>
    <row r="40" spans="1:12" ht="15.75" x14ac:dyDescent="0.25">
      <c r="A40" s="61"/>
      <c r="B40" s="61"/>
      <c r="C40" s="58" t="s">
        <v>87</v>
      </c>
      <c r="D40" s="58"/>
      <c r="E40" s="89" t="s">
        <v>88</v>
      </c>
      <c r="F40" s="58"/>
      <c r="G40" s="93">
        <f>IF(G34&lt;=0,[8]VH!D18,0)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[8]VH!B39</f>
        <v>78587</v>
      </c>
      <c r="F48" s="116">
        <f>[8]FO!C8</f>
        <v>20000</v>
      </c>
      <c r="G48" s="117">
        <f>[8]FO!C21-[8]FO!C8</f>
        <v>0</v>
      </c>
      <c r="H48" s="118">
        <f>[8]FO!H22</f>
        <v>18100</v>
      </c>
      <c r="I48" s="118">
        <f>E48+F48+G48-H48</f>
        <v>80487</v>
      </c>
      <c r="J48" s="119">
        <f>[8]FO!I23</f>
        <v>80487</v>
      </c>
      <c r="K48" s="120"/>
    </row>
    <row r="49" spans="1:12" x14ac:dyDescent="0.2">
      <c r="A49" s="121"/>
      <c r="B49" s="122"/>
      <c r="C49" s="122" t="s">
        <v>101</v>
      </c>
      <c r="D49" s="122"/>
      <c r="E49" s="123">
        <f>[8]VH!B40</f>
        <v>2393477.17</v>
      </c>
      <c r="F49" s="124"/>
      <c r="G49" s="125">
        <f>[8]FKSP!D19</f>
        <v>571900.66</v>
      </c>
      <c r="H49" s="126">
        <f>[8]FKSP!D36</f>
        <v>1007655</v>
      </c>
      <c r="I49" s="127">
        <f>E49+F49+G49-H49</f>
        <v>1957722.83</v>
      </c>
      <c r="J49" s="128">
        <f>[8]FKSP!E38</f>
        <v>1915354.9899999998</v>
      </c>
      <c r="K49" s="608" t="s">
        <v>425</v>
      </c>
    </row>
    <row r="50" spans="1:12" x14ac:dyDescent="0.2">
      <c r="A50" s="121"/>
      <c r="B50" s="122"/>
      <c r="C50" s="122" t="s">
        <v>102</v>
      </c>
      <c r="D50" s="122"/>
      <c r="E50" s="123">
        <f>[8]VH!B36</f>
        <v>284145.28999999998</v>
      </c>
      <c r="F50" s="124">
        <f>'[8]RF 2.4.'!C9</f>
        <v>248400.94</v>
      </c>
      <c r="G50" s="125">
        <f>'[8]RF 2.4.'!C22-'[8]RF 2.4.'!C9</f>
        <v>0</v>
      </c>
      <c r="H50" s="128">
        <f>'[8]RF 2.4.'!H23</f>
        <v>160671.14000000001</v>
      </c>
      <c r="I50" s="127">
        <f>E50+F50+G50-H50</f>
        <v>371875.08999999997</v>
      </c>
      <c r="J50" s="128">
        <f>'[8]RF 2.4.'!I24</f>
        <v>371875.08999999997</v>
      </c>
      <c r="K50" s="129"/>
    </row>
    <row r="51" spans="1:12" x14ac:dyDescent="0.2">
      <c r="A51" s="130"/>
      <c r="B51" s="131"/>
      <c r="C51" s="131" t="s">
        <v>103</v>
      </c>
      <c r="D51" s="131"/>
      <c r="E51" s="132">
        <f>[8]VH!B37</f>
        <v>3940438</v>
      </c>
      <c r="F51" s="133"/>
      <c r="G51" s="134">
        <f>'[8]RF 2.5.'!C21</f>
        <v>127084</v>
      </c>
      <c r="H51" s="135">
        <f>'[8]RF 2.5.'!H22</f>
        <v>1378522.72</v>
      </c>
      <c r="I51" s="127">
        <f>E51+F51+G51-H51</f>
        <v>2688999.2800000003</v>
      </c>
      <c r="J51" s="135">
        <f>'[8]RF 2.5.'!I23</f>
        <v>2688999.2800000003</v>
      </c>
      <c r="K51" s="136"/>
    </row>
    <row r="52" spans="1:12" ht="13.5" thickBot="1" x14ac:dyDescent="0.25">
      <c r="A52" s="137"/>
      <c r="B52" s="138"/>
      <c r="C52" s="138" t="s">
        <v>104</v>
      </c>
      <c r="D52" s="138"/>
      <c r="E52" s="139">
        <f>[8]VH!B38</f>
        <v>630895.89</v>
      </c>
      <c r="F52" s="140"/>
      <c r="G52" s="141">
        <f>[8]IF!C19</f>
        <v>6180075.1899999995</v>
      </c>
      <c r="H52" s="142">
        <f>[8]IF!H20</f>
        <v>6135183.9700000007</v>
      </c>
      <c r="I52" s="143">
        <f>E52+F52+G52-H52</f>
        <v>675787.10999999847</v>
      </c>
      <c r="J52" s="142">
        <f>[8]IF!I21</f>
        <v>675787.10999999847</v>
      </c>
      <c r="K52" s="144"/>
    </row>
    <row r="53" spans="1:12" ht="15.75" thickBot="1" x14ac:dyDescent="0.3">
      <c r="A53" s="145" t="s">
        <v>52</v>
      </c>
      <c r="B53" s="146"/>
      <c r="C53" s="146"/>
      <c r="D53" s="146"/>
      <c r="E53" s="147">
        <f t="shared" ref="E53:J53" si="1">SUM(E48:E52)</f>
        <v>7327543.3499999996</v>
      </c>
      <c r="F53" s="148">
        <f t="shared" si="1"/>
        <v>268400.94</v>
      </c>
      <c r="G53" s="149">
        <f t="shared" si="1"/>
        <v>6879059.8499999996</v>
      </c>
      <c r="H53" s="148">
        <f t="shared" si="1"/>
        <v>8700132.8300000019</v>
      </c>
      <c r="I53" s="148">
        <f t="shared" si="1"/>
        <v>5774871.3099999987</v>
      </c>
      <c r="J53" s="149">
        <f t="shared" si="1"/>
        <v>5732503.4699999979</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426</v>
      </c>
      <c r="J57" s="799"/>
      <c r="K57" s="800"/>
    </row>
    <row r="58" spans="1:12" ht="15.75" thickTop="1" x14ac:dyDescent="0.25">
      <c r="A58" s="801" t="s">
        <v>116</v>
      </c>
      <c r="B58" s="802"/>
      <c r="C58" s="803"/>
      <c r="D58" s="158"/>
      <c r="E58" s="75">
        <f>'[8]Ná HČ'!F72+'[8]Ná HČ'!F79+'[8]Ná HČ'!F82+'[8]Ná HČ'!F83+'[8]Ná HČ'!F88</f>
        <v>931346</v>
      </c>
      <c r="F58" s="159">
        <f>'[8]Ná HČ'!F105</f>
        <v>1760134</v>
      </c>
      <c r="G58" s="160">
        <f>'[8]Ná HČ'!F29</f>
        <v>5170000</v>
      </c>
      <c r="H58" s="161">
        <v>1040124</v>
      </c>
      <c r="I58" s="162">
        <f>[8]IF!H11</f>
        <v>19643.14</v>
      </c>
      <c r="J58" s="896" t="s">
        <v>117</v>
      </c>
      <c r="K58" s="897"/>
    </row>
    <row r="59" spans="1:12" ht="15" x14ac:dyDescent="0.25">
      <c r="A59" s="163" t="s">
        <v>118</v>
      </c>
      <c r="B59" s="164"/>
      <c r="C59" s="164"/>
      <c r="D59" s="165" t="s">
        <v>427</v>
      </c>
      <c r="E59" s="166"/>
      <c r="F59" s="167">
        <v>152728</v>
      </c>
      <c r="G59" s="166"/>
      <c r="H59" s="168">
        <v>152728</v>
      </c>
      <c r="I59" s="169"/>
      <c r="J59" s="889"/>
      <c r="K59" s="890"/>
    </row>
    <row r="60" spans="1:12" ht="15" x14ac:dyDescent="0.25">
      <c r="A60" s="163" t="s">
        <v>118</v>
      </c>
      <c r="B60" s="164"/>
      <c r="C60" s="164"/>
      <c r="D60" s="170" t="s">
        <v>428</v>
      </c>
      <c r="E60" s="166"/>
      <c r="F60" s="167"/>
      <c r="G60" s="166"/>
      <c r="H60" s="168"/>
      <c r="I60" s="609">
        <v>150000</v>
      </c>
      <c r="J60" s="889" t="s">
        <v>429</v>
      </c>
      <c r="K60" s="890"/>
    </row>
    <row r="61" spans="1:12" ht="15" x14ac:dyDescent="0.25">
      <c r="A61" s="163" t="s">
        <v>118</v>
      </c>
      <c r="B61" s="164"/>
      <c r="C61" s="164"/>
      <c r="D61" s="170" t="s">
        <v>430</v>
      </c>
      <c r="E61" s="166"/>
      <c r="F61" s="167">
        <v>12000</v>
      </c>
      <c r="G61" s="166"/>
      <c r="H61" s="168"/>
      <c r="I61" s="169"/>
      <c r="J61" s="889"/>
      <c r="K61" s="890"/>
    </row>
    <row r="62" spans="1:12" ht="15" x14ac:dyDescent="0.25">
      <c r="A62" s="163" t="s">
        <v>118</v>
      </c>
      <c r="B62" s="164"/>
      <c r="C62" s="164"/>
      <c r="D62" s="170" t="s">
        <v>382</v>
      </c>
      <c r="E62" s="166"/>
      <c r="F62" s="167"/>
      <c r="G62" s="166">
        <v>-400000</v>
      </c>
      <c r="H62" s="168"/>
      <c r="I62" s="169"/>
      <c r="J62" s="889" t="s">
        <v>383</v>
      </c>
      <c r="K62" s="890"/>
    </row>
    <row r="63" spans="1:12" ht="15" x14ac:dyDescent="0.25">
      <c r="A63" s="163" t="s">
        <v>118</v>
      </c>
      <c r="B63" s="164"/>
      <c r="C63" s="164"/>
      <c r="D63" s="170" t="s">
        <v>411</v>
      </c>
      <c r="E63" s="166">
        <v>11100</v>
      </c>
      <c r="F63" s="167"/>
      <c r="G63" s="166"/>
      <c r="H63" s="168"/>
      <c r="I63" s="169"/>
      <c r="J63" s="889"/>
      <c r="K63" s="890"/>
    </row>
    <row r="64" spans="1:12" ht="15" x14ac:dyDescent="0.25">
      <c r="A64" s="163" t="s">
        <v>118</v>
      </c>
      <c r="B64" s="164"/>
      <c r="C64" s="164"/>
      <c r="D64" s="170" t="s">
        <v>163</v>
      </c>
      <c r="E64" s="166">
        <v>7000</v>
      </c>
      <c r="F64" s="167"/>
      <c r="G64" s="166"/>
      <c r="H64" s="168"/>
      <c r="I64" s="169"/>
      <c r="J64" s="889"/>
      <c r="K64" s="890"/>
    </row>
    <row r="65" spans="1:12" ht="15" x14ac:dyDescent="0.25">
      <c r="A65" s="163" t="s">
        <v>118</v>
      </c>
      <c r="B65" s="164"/>
      <c r="C65" s="164"/>
      <c r="D65" s="610" t="s">
        <v>431</v>
      </c>
      <c r="E65" s="166"/>
      <c r="F65" s="167"/>
      <c r="G65" s="166">
        <v>-500000</v>
      </c>
      <c r="H65" s="168"/>
      <c r="I65" s="169"/>
      <c r="J65" s="889" t="s">
        <v>432</v>
      </c>
      <c r="K65" s="890"/>
    </row>
    <row r="66" spans="1:12" ht="15" x14ac:dyDescent="0.25">
      <c r="A66" s="163" t="s">
        <v>118</v>
      </c>
      <c r="B66" s="164"/>
      <c r="C66" s="164"/>
      <c r="D66" s="610" t="s">
        <v>433</v>
      </c>
      <c r="E66" s="166"/>
      <c r="F66" s="167"/>
      <c r="G66" s="166">
        <v>-35000</v>
      </c>
      <c r="H66" s="168"/>
      <c r="I66" s="169"/>
      <c r="J66" s="889" t="s">
        <v>434</v>
      </c>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949446</v>
      </c>
      <c r="F69" s="174">
        <f>SUM(F58:F68)</f>
        <v>1924862</v>
      </c>
      <c r="G69" s="175">
        <f>SUM(G58:G68)</f>
        <v>4235000</v>
      </c>
      <c r="H69" s="176">
        <f>SUM(H58:H68)</f>
        <v>1192852</v>
      </c>
      <c r="I69" s="177">
        <f>SUM(I58:I68)</f>
        <v>169643.14</v>
      </c>
      <c r="J69" s="891" t="s">
        <v>435</v>
      </c>
      <c r="K69" s="892"/>
    </row>
    <row r="70" spans="1:12" ht="15.75" thickTop="1" x14ac:dyDescent="0.25">
      <c r="A70" s="178" t="s">
        <v>120</v>
      </c>
      <c r="B70" s="179"/>
      <c r="C70" s="179"/>
      <c r="D70" s="179"/>
      <c r="E70" s="180">
        <f>'[8]Ná HČ'!H72+'[8]Ná HČ'!H79+'[8]Ná HČ'!H82+'[8]Ná HČ'!H83+'[8]Ná HČ'!H88</f>
        <v>908389.29999999993</v>
      </c>
      <c r="F70" s="181">
        <f>'[8]Ná HČ'!H105</f>
        <v>1913658.1800000002</v>
      </c>
      <c r="G70" s="182">
        <f>'[8]Ná HČ'!H29</f>
        <v>4206216.08</v>
      </c>
      <c r="H70" s="180">
        <f>[8]IF!H7</f>
        <v>1192852</v>
      </c>
      <c r="I70" s="182">
        <f>[8]IF!I11+[8]IF!I13</f>
        <v>169643.14</v>
      </c>
      <c r="J70" s="893"/>
      <c r="K70" s="861"/>
    </row>
    <row r="71" spans="1:12" ht="18.75" customHeight="1" thickBot="1" x14ac:dyDescent="0.3">
      <c r="A71" s="184" t="s">
        <v>121</v>
      </c>
      <c r="B71" s="146"/>
      <c r="C71" s="146"/>
      <c r="D71" s="146"/>
      <c r="E71" s="185">
        <f>E70-E69</f>
        <v>-41056.70000000007</v>
      </c>
      <c r="F71" s="186">
        <f>F70-F69</f>
        <v>-11203.819999999832</v>
      </c>
      <c r="G71" s="187">
        <f>G70-G69</f>
        <v>-28783.919999999925</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130</v>
      </c>
      <c r="B77" s="871"/>
      <c r="C77" s="871"/>
      <c r="D77" s="872"/>
      <c r="E77" s="192">
        <v>33353</v>
      </c>
      <c r="F77" s="836">
        <v>77006159</v>
      </c>
      <c r="G77" s="837"/>
      <c r="H77" s="836">
        <v>77006159</v>
      </c>
      <c r="I77" s="837"/>
      <c r="J77" s="873">
        <f>F77-H77</f>
        <v>0</v>
      </c>
      <c r="K77" s="874"/>
      <c r="L77" s="58"/>
    </row>
    <row r="78" spans="1:12" x14ac:dyDescent="0.2">
      <c r="A78" s="886" t="s">
        <v>173</v>
      </c>
      <c r="B78" s="887"/>
      <c r="C78" s="887"/>
      <c r="D78" s="888"/>
      <c r="E78" s="193">
        <v>33088</v>
      </c>
      <c r="F78" s="847">
        <v>311000</v>
      </c>
      <c r="G78" s="848"/>
      <c r="H78" s="847">
        <v>311000</v>
      </c>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77317159</v>
      </c>
      <c r="G81" s="777"/>
      <c r="H81" s="776">
        <f>SUM(H77:H80)</f>
        <v>77317159</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10216082</v>
      </c>
      <c r="G85" s="864"/>
      <c r="H85" s="836">
        <v>10216082</v>
      </c>
      <c r="I85" s="837"/>
      <c r="J85" s="865">
        <f>F85-H85</f>
        <v>0</v>
      </c>
      <c r="K85" s="866"/>
      <c r="L85" s="62"/>
    </row>
    <row r="86" spans="1:12" x14ac:dyDescent="0.2">
      <c r="A86" s="859" t="s">
        <v>134</v>
      </c>
      <c r="B86" s="860"/>
      <c r="C86" s="860"/>
      <c r="D86" s="861"/>
      <c r="E86" s="202" t="s">
        <v>135</v>
      </c>
      <c r="F86" s="855">
        <v>161596</v>
      </c>
      <c r="G86" s="856"/>
      <c r="H86" s="809">
        <v>155000</v>
      </c>
      <c r="I86" s="810"/>
      <c r="J86" s="857">
        <f t="shared" ref="J86:J99" si="2">F86-H86</f>
        <v>6596</v>
      </c>
      <c r="K86" s="858"/>
      <c r="L86" s="62"/>
    </row>
    <row r="87" spans="1:12" x14ac:dyDescent="0.2">
      <c r="A87" s="852" t="s">
        <v>136</v>
      </c>
      <c r="B87" s="853"/>
      <c r="C87" s="853"/>
      <c r="D87" s="854"/>
      <c r="E87" s="202" t="s">
        <v>137</v>
      </c>
      <c r="F87" s="855">
        <v>122850</v>
      </c>
      <c r="G87" s="856"/>
      <c r="H87" s="847">
        <v>109520</v>
      </c>
      <c r="I87" s="848"/>
      <c r="J87" s="857">
        <f t="shared" si="2"/>
        <v>13330</v>
      </c>
      <c r="K87" s="858"/>
      <c r="L87" s="62"/>
    </row>
    <row r="88" spans="1:12" x14ac:dyDescent="0.2">
      <c r="A88" s="852" t="s">
        <v>436</v>
      </c>
      <c r="B88" s="853"/>
      <c r="C88" s="853"/>
      <c r="D88" s="854"/>
      <c r="E88" s="202" t="s">
        <v>437</v>
      </c>
      <c r="F88" s="855">
        <v>480000</v>
      </c>
      <c r="G88" s="856"/>
      <c r="H88" s="809">
        <v>480000</v>
      </c>
      <c r="I88" s="810"/>
      <c r="J88" s="857">
        <f>F88-H88</f>
        <v>0</v>
      </c>
      <c r="K88" s="858"/>
      <c r="L88" s="62"/>
    </row>
    <row r="89" spans="1:12" x14ac:dyDescent="0.2">
      <c r="A89" s="852" t="s">
        <v>438</v>
      </c>
      <c r="B89" s="853"/>
      <c r="C89" s="853"/>
      <c r="D89" s="854"/>
      <c r="E89" s="202" t="s">
        <v>439</v>
      </c>
      <c r="F89" s="855">
        <v>300000</v>
      </c>
      <c r="G89" s="856"/>
      <c r="H89" s="809">
        <v>300000</v>
      </c>
      <c r="I89" s="810"/>
      <c r="J89" s="857">
        <f>F89-H89</f>
        <v>0</v>
      </c>
      <c r="K89" s="858"/>
      <c r="L89" s="62"/>
    </row>
    <row r="90" spans="1:12" x14ac:dyDescent="0.2">
      <c r="A90" s="852" t="s">
        <v>440</v>
      </c>
      <c r="B90" s="853"/>
      <c r="C90" s="853"/>
      <c r="D90" s="854"/>
      <c r="E90" s="202" t="s">
        <v>441</v>
      </c>
      <c r="F90" s="855">
        <v>300000</v>
      </c>
      <c r="G90" s="856"/>
      <c r="H90" s="809">
        <v>300000</v>
      </c>
      <c r="I90" s="810"/>
      <c r="J90" s="857">
        <f>F90-H90</f>
        <v>0</v>
      </c>
      <c r="K90" s="858"/>
      <c r="L90" s="62"/>
    </row>
    <row r="91" spans="1:12" x14ac:dyDescent="0.2">
      <c r="A91" s="852" t="s">
        <v>442</v>
      </c>
      <c r="B91" s="853"/>
      <c r="C91" s="853"/>
      <c r="D91" s="854"/>
      <c r="E91" s="202" t="s">
        <v>443</v>
      </c>
      <c r="F91" s="855">
        <v>480000</v>
      </c>
      <c r="G91" s="856"/>
      <c r="H91" s="809">
        <v>480000</v>
      </c>
      <c r="I91" s="810"/>
      <c r="J91" s="857">
        <f>F91-H91</f>
        <v>0</v>
      </c>
      <c r="K91" s="858"/>
      <c r="L91" s="62"/>
    </row>
    <row r="92" spans="1:12" x14ac:dyDescent="0.2">
      <c r="A92" s="852" t="s">
        <v>394</v>
      </c>
      <c r="B92" s="853"/>
      <c r="C92" s="853"/>
      <c r="D92" s="854"/>
      <c r="E92" s="202" t="s">
        <v>395</v>
      </c>
      <c r="F92" s="855">
        <v>71000</v>
      </c>
      <c r="G92" s="856"/>
      <c r="H92" s="809">
        <v>71000</v>
      </c>
      <c r="I92" s="810"/>
      <c r="J92" s="857">
        <f>F92-H92</f>
        <v>0</v>
      </c>
      <c r="K92" s="858"/>
      <c r="L92" s="62"/>
    </row>
    <row r="93" spans="1:12" x14ac:dyDescent="0.2">
      <c r="A93" s="852" t="s">
        <v>444</v>
      </c>
      <c r="B93" s="853"/>
      <c r="C93" s="853"/>
      <c r="D93" s="854"/>
      <c r="E93" s="202" t="s">
        <v>445</v>
      </c>
      <c r="F93" s="855">
        <v>1000000</v>
      </c>
      <c r="G93" s="856"/>
      <c r="H93" s="809">
        <v>934737</v>
      </c>
      <c r="I93" s="810"/>
      <c r="J93" s="857">
        <f t="shared" si="2"/>
        <v>65263</v>
      </c>
      <c r="K93" s="858"/>
      <c r="L93" s="62"/>
    </row>
    <row r="94" spans="1:12" x14ac:dyDescent="0.2">
      <c r="A94" s="852" t="s">
        <v>446</v>
      </c>
      <c r="B94" s="853"/>
      <c r="C94" s="853"/>
      <c r="D94" s="854"/>
      <c r="E94" s="202" t="s">
        <v>447</v>
      </c>
      <c r="F94" s="855">
        <v>377768.05</v>
      </c>
      <c r="G94" s="856"/>
      <c r="H94" s="809">
        <v>377768.05</v>
      </c>
      <c r="I94" s="810"/>
      <c r="J94" s="857">
        <f t="shared" si="2"/>
        <v>0</v>
      </c>
      <c r="K94" s="858"/>
      <c r="L94" s="62"/>
    </row>
    <row r="95" spans="1:12" x14ac:dyDescent="0.2">
      <c r="A95" s="852" t="s">
        <v>448</v>
      </c>
      <c r="B95" s="853"/>
      <c r="C95" s="853"/>
      <c r="D95" s="854"/>
      <c r="E95" s="202" t="s">
        <v>175</v>
      </c>
      <c r="F95" s="855">
        <v>2700000</v>
      </c>
      <c r="G95" s="856"/>
      <c r="H95" s="809">
        <v>2648831.42</v>
      </c>
      <c r="I95" s="810"/>
      <c r="J95" s="857">
        <f t="shared" si="2"/>
        <v>51168.580000000075</v>
      </c>
      <c r="K95" s="858"/>
      <c r="L95" s="62"/>
    </row>
    <row r="96" spans="1:12" x14ac:dyDescent="0.2">
      <c r="A96" s="852" t="s">
        <v>449</v>
      </c>
      <c r="B96" s="853"/>
      <c r="C96" s="853"/>
      <c r="D96" s="854"/>
      <c r="E96" s="202" t="s">
        <v>174</v>
      </c>
      <c r="F96" s="855">
        <v>84700</v>
      </c>
      <c r="G96" s="856"/>
      <c r="H96" s="809">
        <v>84700</v>
      </c>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16293996.050000001</v>
      </c>
      <c r="G100" s="777"/>
      <c r="H100" s="776">
        <f>SUM(H85:I99)</f>
        <v>16157638.470000001</v>
      </c>
      <c r="I100" s="777"/>
      <c r="J100" s="776">
        <f>SUM(J85:K99)</f>
        <v>136357.58000000007</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c r="B104" s="845"/>
      <c r="C104" s="845"/>
      <c r="D104" s="846"/>
      <c r="E104" s="211"/>
      <c r="F104" s="847"/>
      <c r="G104" s="848"/>
      <c r="H104" s="847"/>
      <c r="I104" s="848"/>
      <c r="J104" s="849">
        <f>F104-H104</f>
        <v>0</v>
      </c>
      <c r="K104" s="850"/>
    </row>
    <row r="105" spans="1:12" x14ac:dyDescent="0.2">
      <c r="A105" s="844"/>
      <c r="B105" s="845"/>
      <c r="C105" s="845"/>
      <c r="D105" s="846"/>
      <c r="E105" s="211"/>
      <c r="F105" s="847"/>
      <c r="G105" s="848"/>
      <c r="H105" s="847"/>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0</v>
      </c>
      <c r="G109" s="777"/>
      <c r="H109" s="776">
        <f>SUM(H104:I108)</f>
        <v>0</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44" t="s">
        <v>176</v>
      </c>
      <c r="B113" s="845"/>
      <c r="C113" s="845"/>
      <c r="D113" s="846"/>
      <c r="E113" s="211"/>
      <c r="F113" s="847">
        <v>1267239.72</v>
      </c>
      <c r="G113" s="848"/>
      <c r="H113" s="847">
        <v>1267239.72</v>
      </c>
      <c r="I113" s="848"/>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1267239.72</v>
      </c>
      <c r="G116" s="772"/>
      <c r="H116" s="771">
        <f>SUM(H113:I115)</f>
        <v>1267239.72</v>
      </c>
      <c r="I116" s="772"/>
      <c r="J116" s="771">
        <f>SUM(J113:K115)</f>
        <v>0</v>
      </c>
      <c r="K116" s="773"/>
    </row>
    <row r="117" spans="1:11" x14ac:dyDescent="0.2">
      <c r="H117" s="52" t="s">
        <v>148</v>
      </c>
      <c r="I117" s="58"/>
      <c r="J117" s="218" t="s">
        <v>149</v>
      </c>
      <c r="K117" s="219">
        <f>(H81)</f>
        <v>77317159</v>
      </c>
    </row>
    <row r="118" spans="1:11" ht="15" customHeight="1" x14ac:dyDescent="0.2">
      <c r="H118" s="220" t="s">
        <v>150</v>
      </c>
      <c r="I118" s="221">
        <f>'[8]Vý HČ'!S47+'[8]Vý DČ'!H42</f>
        <v>90780700.719999999</v>
      </c>
      <c r="J118" s="222" t="s">
        <v>151</v>
      </c>
      <c r="K118" s="223">
        <f>H100</f>
        <v>16157638.470000001</v>
      </c>
    </row>
    <row r="119" spans="1:11" ht="15" customHeight="1" x14ac:dyDescent="0.2">
      <c r="J119" s="222" t="s">
        <v>152</v>
      </c>
      <c r="K119" s="223">
        <f>H109</f>
        <v>0</v>
      </c>
    </row>
    <row r="120" spans="1:11" x14ac:dyDescent="0.2">
      <c r="J120" s="222" t="s">
        <v>153</v>
      </c>
      <c r="K120" s="223">
        <f>H116</f>
        <v>1267239.72</v>
      </c>
    </row>
    <row r="121" spans="1:11" x14ac:dyDescent="0.2">
      <c r="H121" s="224" t="s">
        <v>154</v>
      </c>
      <c r="I121" s="225">
        <f>I118-K121</f>
        <v>-3961336.4699999988</v>
      </c>
      <c r="J121" s="222" t="s">
        <v>155</v>
      </c>
      <c r="K121" s="226">
        <f>SUM(K117:K120)</f>
        <v>94742037.189999998</v>
      </c>
    </row>
    <row r="122" spans="1:11" x14ac:dyDescent="0.2">
      <c r="H122" s="227"/>
      <c r="I122" s="227"/>
    </row>
    <row r="123" spans="1:11" x14ac:dyDescent="0.2">
      <c r="H123" s="48" t="s">
        <v>156</v>
      </c>
      <c r="I123" s="774" t="s">
        <v>450</v>
      </c>
      <c r="J123" s="774"/>
      <c r="K123" s="774"/>
    </row>
    <row r="124" spans="1:11" x14ac:dyDescent="0.2">
      <c r="C124" s="228"/>
      <c r="H124" s="775" t="s">
        <v>157</v>
      </c>
      <c r="I124" s="775"/>
      <c r="J124" s="775"/>
      <c r="K124" s="775"/>
    </row>
  </sheetData>
  <mergeCells count="179">
    <mergeCell ref="J58:K58"/>
    <mergeCell ref="J59:K59"/>
    <mergeCell ref="J60:K60"/>
    <mergeCell ref="A58:C58"/>
    <mergeCell ref="J19:J20"/>
    <mergeCell ref="A2:D2"/>
    <mergeCell ref="E2:K2"/>
    <mergeCell ref="E3:K3"/>
    <mergeCell ref="E4:I4"/>
    <mergeCell ref="E5:K5"/>
    <mergeCell ref="E6:G6"/>
    <mergeCell ref="E7:K7"/>
    <mergeCell ref="H9:I9"/>
    <mergeCell ref="K10:K13"/>
    <mergeCell ref="D19:D20"/>
    <mergeCell ref="E19:E20"/>
    <mergeCell ref="F19:F20"/>
    <mergeCell ref="G19:G20"/>
    <mergeCell ref="H19:H20"/>
    <mergeCell ref="I19:I20"/>
    <mergeCell ref="J66:K66"/>
    <mergeCell ref="J67:K67"/>
    <mergeCell ref="J68:K68"/>
    <mergeCell ref="J69:K71"/>
    <mergeCell ref="J61:K61"/>
    <mergeCell ref="J62:K62"/>
    <mergeCell ref="J63:K63"/>
    <mergeCell ref="J64:K64"/>
    <mergeCell ref="J65:K65"/>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8:D98"/>
    <mergeCell ref="F98:G98"/>
    <mergeCell ref="H98:I98"/>
    <mergeCell ref="J98:K98"/>
    <mergeCell ref="F99:G99"/>
    <mergeCell ref="H99:I99"/>
    <mergeCell ref="J99:K99"/>
    <mergeCell ref="A96:D96"/>
    <mergeCell ref="F96:G96"/>
    <mergeCell ref="H96:I96"/>
    <mergeCell ref="J96:K96"/>
    <mergeCell ref="A97:D97"/>
    <mergeCell ref="F97:G97"/>
    <mergeCell ref="H97:I97"/>
    <mergeCell ref="J97:K97"/>
    <mergeCell ref="A99:D99"/>
    <mergeCell ref="A107:D107"/>
    <mergeCell ref="F107:G107"/>
    <mergeCell ref="H107:I107"/>
    <mergeCell ref="A104:D104"/>
    <mergeCell ref="A108:D108"/>
    <mergeCell ref="A114:D114"/>
    <mergeCell ref="F114:G114"/>
    <mergeCell ref="H114:I114"/>
    <mergeCell ref="A112:D112"/>
    <mergeCell ref="F112:G112"/>
    <mergeCell ref="H112:I112"/>
    <mergeCell ref="A113:D113"/>
    <mergeCell ref="F113:G113"/>
    <mergeCell ref="H113:I113"/>
    <mergeCell ref="A105:D105"/>
    <mergeCell ref="F105:G105"/>
    <mergeCell ref="H105:I105"/>
    <mergeCell ref="A115:D115"/>
    <mergeCell ref="I36:J36"/>
    <mergeCell ref="G41:J41"/>
    <mergeCell ref="E46:E47"/>
    <mergeCell ref="F46:G46"/>
    <mergeCell ref="H46:H47"/>
    <mergeCell ref="I46:I47"/>
    <mergeCell ref="K46:K47"/>
    <mergeCell ref="D56:D57"/>
    <mergeCell ref="E56:E57"/>
    <mergeCell ref="F56:F57"/>
    <mergeCell ref="G56:G57"/>
    <mergeCell ref="H56:I56"/>
    <mergeCell ref="J56:K57"/>
    <mergeCell ref="J114:K114"/>
    <mergeCell ref="F115:G115"/>
    <mergeCell ref="H115:I115"/>
    <mergeCell ref="J115:K115"/>
    <mergeCell ref="J112:K112"/>
    <mergeCell ref="J113:K113"/>
    <mergeCell ref="F108:G108"/>
    <mergeCell ref="H108:I108"/>
    <mergeCell ref="A106:D106"/>
    <mergeCell ref="F106:G106"/>
    <mergeCell ref="F116:G116"/>
    <mergeCell ref="H116:I116"/>
    <mergeCell ref="J116:K116"/>
    <mergeCell ref="I123:K123"/>
    <mergeCell ref="H124:K124"/>
    <mergeCell ref="F100:G100"/>
    <mergeCell ref="H100:I100"/>
    <mergeCell ref="J100:K100"/>
    <mergeCell ref="F101:G101"/>
    <mergeCell ref="J108:K108"/>
    <mergeCell ref="J106:K106"/>
    <mergeCell ref="J107:K107"/>
    <mergeCell ref="F104:G104"/>
    <mergeCell ref="H104:I104"/>
    <mergeCell ref="J104:K104"/>
    <mergeCell ref="F109:G109"/>
    <mergeCell ref="H109:I109"/>
    <mergeCell ref="J109:K109"/>
    <mergeCell ref="H106:I106"/>
    <mergeCell ref="J105:K105"/>
    <mergeCell ref="F103:G103"/>
    <mergeCell ref="H103:I103"/>
    <mergeCell ref="J103:K103"/>
  </mergeCells>
  <conditionalFormatting sqref="E71:I71">
    <cfRule type="cellIs" dxfId="12"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1"/>
  <sheetViews>
    <sheetView workbookViewId="0">
      <selection activeCell="E22" sqref="E22"/>
    </sheetView>
  </sheetViews>
  <sheetFormatPr defaultColWidth="9.140625" defaultRowHeight="15.6" customHeight="1"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5.6" customHeight="1" x14ac:dyDescent="0.3">
      <c r="A1" s="16" t="s">
        <v>10</v>
      </c>
      <c r="B1" s="16" t="s">
        <v>26</v>
      </c>
    </row>
    <row r="3" spans="1:9" s="17" customFormat="1" ht="15.6" customHeight="1" x14ac:dyDescent="0.25">
      <c r="A3" s="754" t="s">
        <v>255</v>
      </c>
      <c r="B3" s="754"/>
      <c r="C3" s="754"/>
      <c r="D3" s="754"/>
      <c r="E3" s="754"/>
      <c r="F3" s="754"/>
      <c r="G3" s="754"/>
      <c r="H3" s="754"/>
      <c r="I3" s="754"/>
    </row>
    <row r="4" spans="1:9" s="18" customFormat="1" ht="15.6" customHeight="1" x14ac:dyDescent="0.2"/>
    <row r="5" spans="1:9" s="19" customFormat="1" ht="15.6" customHeight="1" x14ac:dyDescent="0.2">
      <c r="A5" s="756" t="s">
        <v>0</v>
      </c>
      <c r="B5" s="756"/>
      <c r="C5" s="675" t="s">
        <v>1</v>
      </c>
      <c r="D5" s="756" t="s">
        <v>256</v>
      </c>
      <c r="E5" s="756"/>
      <c r="F5" s="756"/>
      <c r="G5" s="756"/>
      <c r="H5" s="756"/>
      <c r="I5" s="756"/>
    </row>
    <row r="6" spans="1:9" s="18" customFormat="1" ht="15.6" customHeight="1" x14ac:dyDescent="0.2">
      <c r="A6" s="757" t="s">
        <v>257</v>
      </c>
      <c r="B6" s="757"/>
      <c r="C6" s="37">
        <f>SUM(C7:C9)</f>
        <v>278861.01</v>
      </c>
      <c r="D6" s="758"/>
      <c r="E6" s="758"/>
      <c r="F6" s="758"/>
      <c r="G6" s="758"/>
      <c r="H6" s="758"/>
      <c r="I6" s="758"/>
    </row>
    <row r="7" spans="1:9" s="18" customFormat="1" ht="15.6" customHeight="1" x14ac:dyDescent="0.2">
      <c r="A7" s="757" t="s">
        <v>5</v>
      </c>
      <c r="B7" s="757"/>
      <c r="C7" s="37">
        <v>130666.65</v>
      </c>
      <c r="D7" s="762" t="s">
        <v>208</v>
      </c>
      <c r="E7" s="762"/>
      <c r="F7" s="762"/>
      <c r="G7" s="762"/>
      <c r="H7" s="762"/>
      <c r="I7" s="762"/>
    </row>
    <row r="8" spans="1:9" s="17" customFormat="1" ht="15.6" customHeight="1" x14ac:dyDescent="0.2">
      <c r="A8" s="757" t="s">
        <v>6</v>
      </c>
      <c r="B8" s="757"/>
      <c r="C8" s="37">
        <v>148194.35999999999</v>
      </c>
      <c r="D8" s="762" t="s">
        <v>209</v>
      </c>
      <c r="E8" s="762"/>
      <c r="F8" s="762"/>
      <c r="G8" s="762"/>
      <c r="H8" s="762"/>
      <c r="I8" s="762"/>
    </row>
    <row r="9" spans="1:9" s="17" customFormat="1" ht="15.6" customHeight="1" x14ac:dyDescent="0.2">
      <c r="A9" s="757" t="s">
        <v>2</v>
      </c>
      <c r="B9" s="757"/>
      <c r="C9" s="37">
        <v>0</v>
      </c>
      <c r="D9" s="763"/>
      <c r="E9" s="763"/>
      <c r="F9" s="763"/>
      <c r="G9" s="763"/>
      <c r="H9" s="763"/>
      <c r="I9" s="763"/>
    </row>
    <row r="10" spans="1:9" s="18" customFormat="1" ht="15.6" customHeight="1" x14ac:dyDescent="0.2">
      <c r="C10" s="20"/>
    </row>
    <row r="11" spans="1:9" s="18" customFormat="1" ht="15.6" customHeight="1" x14ac:dyDescent="0.25">
      <c r="A11" s="754" t="s">
        <v>259</v>
      </c>
      <c r="B11" s="754"/>
      <c r="C11" s="754"/>
      <c r="D11" s="754"/>
      <c r="E11" s="754"/>
      <c r="F11" s="754"/>
      <c r="G11" s="754"/>
      <c r="H11" s="754"/>
      <c r="I11" s="754"/>
    </row>
    <row r="12" spans="1:9" s="18" customFormat="1" ht="15.6" customHeight="1" x14ac:dyDescent="0.2">
      <c r="C12" s="20"/>
      <c r="D12" s="21"/>
      <c r="E12" s="21"/>
      <c r="F12" s="21"/>
      <c r="G12" s="21"/>
      <c r="H12" s="21"/>
      <c r="I12" s="21"/>
    </row>
    <row r="13" spans="1:9" s="23" customFormat="1" ht="15.6" customHeight="1" x14ac:dyDescent="0.2">
      <c r="A13" s="756" t="s">
        <v>0</v>
      </c>
      <c r="B13" s="756" t="s">
        <v>3</v>
      </c>
      <c r="C13" s="675" t="s">
        <v>1</v>
      </c>
      <c r="D13" s="22"/>
      <c r="E13" s="22"/>
      <c r="F13" s="22"/>
      <c r="G13" s="22"/>
      <c r="H13" s="22"/>
      <c r="I13" s="22"/>
    </row>
    <row r="14" spans="1:9" s="18" customFormat="1" ht="15.6" customHeight="1" x14ac:dyDescent="0.2">
      <c r="A14" s="11" t="s">
        <v>15</v>
      </c>
      <c r="B14" s="12"/>
      <c r="C14" s="13">
        <v>32334.52</v>
      </c>
      <c r="D14" s="24"/>
      <c r="E14" s="24"/>
      <c r="F14" s="24"/>
      <c r="G14" s="24"/>
      <c r="H14" s="24"/>
      <c r="I14" s="24"/>
    </row>
    <row r="15" spans="1:9" s="18" customFormat="1" ht="15.6" customHeight="1" x14ac:dyDescent="0.2">
      <c r="A15" s="757" t="s">
        <v>7</v>
      </c>
      <c r="B15" s="42" t="s">
        <v>11</v>
      </c>
      <c r="C15" s="13">
        <v>0</v>
      </c>
      <c r="D15" s="24"/>
      <c r="E15" s="24"/>
      <c r="F15" s="24"/>
      <c r="G15" s="24"/>
      <c r="H15" s="24"/>
      <c r="I15" s="24"/>
    </row>
    <row r="16" spans="1:9" s="18" customFormat="1" ht="15.6" customHeight="1" x14ac:dyDescent="0.2">
      <c r="A16" s="757"/>
      <c r="B16" s="14" t="s">
        <v>8</v>
      </c>
      <c r="C16" s="43">
        <v>216526.49</v>
      </c>
      <c r="D16" s="25"/>
      <c r="E16" s="25"/>
      <c r="F16" s="25"/>
      <c r="G16" s="25"/>
      <c r="H16" s="25"/>
      <c r="I16" s="25"/>
    </row>
    <row r="17" spans="1:9" s="18" customFormat="1" ht="15.6" customHeight="1" x14ac:dyDescent="0.2">
      <c r="A17" s="757"/>
      <c r="B17" s="14" t="s">
        <v>4</v>
      </c>
      <c r="C17" s="13">
        <v>30000</v>
      </c>
      <c r="D17" s="26"/>
      <c r="E17" s="26"/>
      <c r="F17" s="26"/>
      <c r="G17" s="26"/>
      <c r="H17" s="26"/>
      <c r="I17" s="26"/>
    </row>
    <row r="18" spans="1:9" s="18" customFormat="1" ht="15.6" customHeight="1" x14ac:dyDescent="0.2">
      <c r="A18" s="676" t="s">
        <v>257</v>
      </c>
      <c r="B18" s="38"/>
      <c r="C18" s="39">
        <f>SUM(C14:C17)</f>
        <v>278861.01</v>
      </c>
      <c r="D18" s="27"/>
      <c r="E18" s="27"/>
      <c r="F18" s="27"/>
      <c r="G18" s="27"/>
      <c r="H18" s="27"/>
      <c r="I18" s="27"/>
    </row>
    <row r="19" spans="1:9" s="29" customFormat="1" ht="15.6" customHeight="1" x14ac:dyDescent="0.2">
      <c r="A19" s="28"/>
      <c r="C19" s="30"/>
      <c r="D19" s="31"/>
      <c r="E19" s="31"/>
      <c r="F19" s="31"/>
      <c r="G19" s="31"/>
      <c r="H19" s="31"/>
      <c r="I19" s="31"/>
    </row>
    <row r="20" spans="1:9" s="18" customFormat="1" ht="15.6" customHeight="1" x14ac:dyDescent="0.2">
      <c r="A20" s="33"/>
      <c r="B20" s="33"/>
      <c r="C20" s="34"/>
      <c r="D20" s="34"/>
      <c r="E20" s="35"/>
    </row>
    <row r="21" spans="1:9" s="18" customFormat="1" ht="15.6" customHeight="1" x14ac:dyDescent="0.25">
      <c r="A21" s="754" t="s">
        <v>260</v>
      </c>
      <c r="B21" s="754"/>
      <c r="C21" s="754"/>
      <c r="D21" s="754"/>
      <c r="E21" s="754"/>
      <c r="F21" s="754"/>
      <c r="G21" s="754"/>
      <c r="H21" s="754"/>
      <c r="I21" s="754"/>
    </row>
    <row r="22" spans="1:9" s="18" customFormat="1" ht="15.6" customHeight="1" x14ac:dyDescent="0.2">
      <c r="A22" s="40" t="s">
        <v>9</v>
      </c>
      <c r="B22" s="36"/>
      <c r="C22" s="36"/>
      <c r="D22" s="36"/>
      <c r="E22" s="36"/>
      <c r="F22" s="36"/>
      <c r="G22" s="36"/>
      <c r="H22" s="36"/>
      <c r="I22" s="36"/>
    </row>
    <row r="23" spans="1:9" s="18" customFormat="1" ht="15.6" customHeight="1" x14ac:dyDescent="0.2">
      <c r="A23" s="751"/>
      <c r="B23" s="752"/>
      <c r="C23" s="752"/>
      <c r="D23" s="752"/>
      <c r="E23" s="752"/>
      <c r="F23" s="752"/>
      <c r="G23" s="752"/>
      <c r="H23" s="752"/>
      <c r="I23" s="753"/>
    </row>
    <row r="24" spans="1:9" s="18" customFormat="1" ht="15.6" customHeight="1" x14ac:dyDescent="0.2">
      <c r="A24" s="751" t="s">
        <v>451</v>
      </c>
      <c r="B24" s="752"/>
      <c r="C24" s="752"/>
      <c r="D24" s="752"/>
      <c r="E24" s="752"/>
      <c r="F24" s="752"/>
      <c r="G24" s="752"/>
      <c r="H24" s="752"/>
      <c r="I24" s="753"/>
    </row>
    <row r="25" spans="1:9" s="18" customFormat="1" ht="15.6" customHeight="1" x14ac:dyDescent="0.2">
      <c r="A25" s="751"/>
      <c r="B25" s="752"/>
      <c r="C25" s="752"/>
      <c r="D25" s="752"/>
      <c r="E25" s="752"/>
      <c r="F25" s="752"/>
      <c r="G25" s="752"/>
      <c r="H25" s="752"/>
      <c r="I25" s="753"/>
    </row>
    <row r="26" spans="1:9" s="18" customFormat="1" ht="15.6" customHeight="1" x14ac:dyDescent="0.2">
      <c r="A26" s="680"/>
      <c r="B26" s="680"/>
      <c r="C26" s="680"/>
      <c r="D26" s="680"/>
      <c r="E26" s="680"/>
      <c r="F26" s="680"/>
      <c r="G26" s="680"/>
      <c r="H26" s="680"/>
      <c r="I26" s="680"/>
    </row>
    <row r="27" spans="1:9" s="17" customFormat="1" ht="15.6" customHeight="1" x14ac:dyDescent="0.25">
      <c r="A27" s="755" t="s">
        <v>262</v>
      </c>
      <c r="B27" s="755"/>
      <c r="C27" s="755"/>
      <c r="D27" s="755"/>
      <c r="E27" s="755"/>
      <c r="F27" s="755"/>
      <c r="G27" s="755"/>
      <c r="H27" s="755"/>
      <c r="I27" s="755"/>
    </row>
    <row r="28" spans="1:9" s="18" customFormat="1" ht="15.6" customHeight="1" x14ac:dyDescent="0.2">
      <c r="A28" s="36" t="s">
        <v>9</v>
      </c>
      <c r="B28" s="36"/>
      <c r="C28" s="36"/>
      <c r="D28" s="36"/>
      <c r="E28" s="36"/>
      <c r="F28" s="36"/>
      <c r="G28" s="36"/>
      <c r="H28" s="36"/>
      <c r="I28" s="36"/>
    </row>
    <row r="29" spans="1:9" s="18" customFormat="1" ht="15.6" customHeight="1" x14ac:dyDescent="0.2">
      <c r="A29" s="751" t="s">
        <v>452</v>
      </c>
      <c r="B29" s="752"/>
      <c r="C29" s="752"/>
      <c r="D29" s="752"/>
      <c r="E29" s="752"/>
      <c r="F29" s="752"/>
      <c r="G29" s="752"/>
      <c r="H29" s="752"/>
      <c r="I29" s="753"/>
    </row>
    <row r="30" spans="1:9" s="18" customFormat="1" ht="15.6" customHeight="1" x14ac:dyDescent="0.2">
      <c r="A30" s="677"/>
      <c r="B30" s="678"/>
      <c r="C30" s="678"/>
      <c r="D30" s="678"/>
      <c r="E30" s="678"/>
      <c r="F30" s="678"/>
      <c r="G30" s="678"/>
      <c r="H30" s="678"/>
      <c r="I30" s="679"/>
    </row>
    <row r="31" spans="1:9" s="18" customFormat="1" ht="15.6" customHeight="1" x14ac:dyDescent="0.2">
      <c r="A31" s="751" t="s">
        <v>453</v>
      </c>
      <c r="B31" s="752"/>
      <c r="C31" s="752"/>
      <c r="D31" s="752"/>
      <c r="E31" s="752"/>
      <c r="F31" s="752"/>
      <c r="G31" s="752"/>
      <c r="H31" s="752"/>
      <c r="I31" s="753"/>
    </row>
    <row r="32" spans="1:9" s="18" customFormat="1" ht="15.6" customHeight="1" x14ac:dyDescent="0.2">
      <c r="A32" s="680"/>
      <c r="B32" s="680"/>
      <c r="C32" s="680"/>
      <c r="D32" s="680"/>
      <c r="E32" s="680"/>
      <c r="F32" s="680"/>
      <c r="G32" s="680"/>
      <c r="H32" s="680"/>
      <c r="I32" s="680"/>
    </row>
    <row r="33" spans="1:9" s="18" customFormat="1" ht="15.6" customHeight="1" x14ac:dyDescent="0.25">
      <c r="A33" s="755" t="s">
        <v>198</v>
      </c>
      <c r="B33" s="755"/>
      <c r="C33" s="755"/>
      <c r="D33" s="755"/>
      <c r="E33" s="755"/>
      <c r="F33" s="755"/>
      <c r="G33" s="755"/>
      <c r="H33" s="755"/>
      <c r="I33" s="755"/>
    </row>
    <row r="34" spans="1:9" s="18" customFormat="1" ht="15.6" customHeight="1" x14ac:dyDescent="0.2">
      <c r="A34" s="36" t="s">
        <v>9</v>
      </c>
      <c r="B34" s="387"/>
      <c r="C34" s="387"/>
      <c r="D34" s="387"/>
      <c r="E34" s="387"/>
      <c r="F34" s="387"/>
      <c r="G34" s="387"/>
      <c r="H34" s="387"/>
      <c r="I34" s="387"/>
    </row>
    <row r="35" spans="1:9" s="18" customFormat="1" ht="15.6" customHeight="1" x14ac:dyDescent="0.2">
      <c r="A35" s="751" t="s">
        <v>454</v>
      </c>
      <c r="B35" s="752"/>
      <c r="C35" s="752"/>
      <c r="D35" s="752"/>
      <c r="E35" s="752"/>
      <c r="F35" s="752"/>
      <c r="G35" s="752"/>
      <c r="H35" s="752"/>
      <c r="I35" s="753"/>
    </row>
    <row r="36" spans="1:9" s="18" customFormat="1" ht="15.6" customHeight="1" x14ac:dyDescent="0.2">
      <c r="A36" s="751"/>
      <c r="B36" s="752"/>
      <c r="C36" s="752"/>
      <c r="D36" s="752"/>
      <c r="E36" s="752"/>
      <c r="F36" s="752"/>
      <c r="G36" s="752"/>
      <c r="H36" s="752"/>
      <c r="I36" s="753"/>
    </row>
    <row r="37" spans="1:9" s="18" customFormat="1" ht="15.6" customHeight="1" x14ac:dyDescent="0.2">
      <c r="A37" s="680"/>
      <c r="B37" s="680"/>
      <c r="C37" s="680"/>
      <c r="D37" s="680"/>
      <c r="E37" s="680"/>
      <c r="F37" s="680"/>
      <c r="G37" s="680"/>
      <c r="H37" s="680"/>
      <c r="I37" s="680"/>
    </row>
    <row r="38" spans="1:9" ht="15.6" customHeight="1" x14ac:dyDescent="0.2">
      <c r="A38" s="40" t="s">
        <v>12</v>
      </c>
      <c r="B38" s="36" t="s">
        <v>210</v>
      </c>
    </row>
    <row r="39" spans="1:9" ht="15.6" customHeight="1" x14ac:dyDescent="0.2">
      <c r="A39" s="40" t="s">
        <v>13</v>
      </c>
      <c r="B39" s="36" t="s">
        <v>455</v>
      </c>
    </row>
    <row r="40" spans="1:9" ht="15.6" customHeight="1" x14ac:dyDescent="0.2">
      <c r="A40" s="40"/>
    </row>
    <row r="41" spans="1:9" ht="15.6" customHeight="1" x14ac:dyDescent="0.2">
      <c r="A41" s="40" t="s">
        <v>14</v>
      </c>
      <c r="B41" s="41">
        <v>45747</v>
      </c>
    </row>
  </sheetData>
  <mergeCells count="24">
    <mergeCell ref="A15:A17"/>
    <mergeCell ref="A27:I27"/>
    <mergeCell ref="A13:B13"/>
    <mergeCell ref="A3:I3"/>
    <mergeCell ref="A11:I11"/>
    <mergeCell ref="A5:B5"/>
    <mergeCell ref="A6:B6"/>
    <mergeCell ref="A7:B7"/>
    <mergeCell ref="A8:B8"/>
    <mergeCell ref="D5:I5"/>
    <mergeCell ref="D6:I6"/>
    <mergeCell ref="D7:I7"/>
    <mergeCell ref="D8:I8"/>
    <mergeCell ref="A9:B9"/>
    <mergeCell ref="D9:I9"/>
    <mergeCell ref="A21:I21"/>
    <mergeCell ref="A33:I33"/>
    <mergeCell ref="A35:I35"/>
    <mergeCell ref="A36:I36"/>
    <mergeCell ref="A23:I23"/>
    <mergeCell ref="A25:I25"/>
    <mergeCell ref="A29:I29"/>
    <mergeCell ref="A31:I31"/>
    <mergeCell ref="A24:I24"/>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125"/>
  <sheetViews>
    <sheetView topLeftCell="A13"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13" width="9.140625" style="48"/>
    <col min="14" max="14" width="11.28515625" style="48" bestFit="1" customWidth="1"/>
    <col min="15"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269" width="9.140625" style="48"/>
    <col min="270" max="270" width="11.28515625" style="48" bestFit="1" customWidth="1"/>
    <col min="271"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525" width="9.140625" style="48"/>
    <col min="526" max="526" width="11.28515625" style="48" bestFit="1" customWidth="1"/>
    <col min="527"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781" width="9.140625" style="48"/>
    <col min="782" max="782" width="11.28515625" style="48" bestFit="1" customWidth="1"/>
    <col min="783"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037" width="9.140625" style="48"/>
    <col min="1038" max="1038" width="11.28515625" style="48" bestFit="1" customWidth="1"/>
    <col min="1039"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293" width="9.140625" style="48"/>
    <col min="1294" max="1294" width="11.28515625" style="48" bestFit="1" customWidth="1"/>
    <col min="1295"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549" width="9.140625" style="48"/>
    <col min="1550" max="1550" width="11.28515625" style="48" bestFit="1" customWidth="1"/>
    <col min="1551"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1805" width="9.140625" style="48"/>
    <col min="1806" max="1806" width="11.28515625" style="48" bestFit="1" customWidth="1"/>
    <col min="1807"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061" width="9.140625" style="48"/>
    <col min="2062" max="2062" width="11.28515625" style="48" bestFit="1" customWidth="1"/>
    <col min="2063"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317" width="9.140625" style="48"/>
    <col min="2318" max="2318" width="11.28515625" style="48" bestFit="1" customWidth="1"/>
    <col min="2319"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573" width="9.140625" style="48"/>
    <col min="2574" max="2574" width="11.28515625" style="48" bestFit="1" customWidth="1"/>
    <col min="2575"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2829" width="9.140625" style="48"/>
    <col min="2830" max="2830" width="11.28515625" style="48" bestFit="1" customWidth="1"/>
    <col min="2831"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085" width="9.140625" style="48"/>
    <col min="3086" max="3086" width="11.28515625" style="48" bestFit="1" customWidth="1"/>
    <col min="3087"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341" width="9.140625" style="48"/>
    <col min="3342" max="3342" width="11.28515625" style="48" bestFit="1" customWidth="1"/>
    <col min="3343"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597" width="9.140625" style="48"/>
    <col min="3598" max="3598" width="11.28515625" style="48" bestFit="1" customWidth="1"/>
    <col min="3599"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3853" width="9.140625" style="48"/>
    <col min="3854" max="3854" width="11.28515625" style="48" bestFit="1" customWidth="1"/>
    <col min="3855"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109" width="9.140625" style="48"/>
    <col min="4110" max="4110" width="11.28515625" style="48" bestFit="1" customWidth="1"/>
    <col min="4111"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365" width="9.140625" style="48"/>
    <col min="4366" max="4366" width="11.28515625" style="48" bestFit="1" customWidth="1"/>
    <col min="4367"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621" width="9.140625" style="48"/>
    <col min="4622" max="4622" width="11.28515625" style="48" bestFit="1" customWidth="1"/>
    <col min="4623"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4877" width="9.140625" style="48"/>
    <col min="4878" max="4878" width="11.28515625" style="48" bestFit="1" customWidth="1"/>
    <col min="4879"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133" width="9.140625" style="48"/>
    <col min="5134" max="5134" width="11.28515625" style="48" bestFit="1" customWidth="1"/>
    <col min="5135"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389" width="9.140625" style="48"/>
    <col min="5390" max="5390" width="11.28515625" style="48" bestFit="1" customWidth="1"/>
    <col min="5391"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645" width="9.140625" style="48"/>
    <col min="5646" max="5646" width="11.28515625" style="48" bestFit="1" customWidth="1"/>
    <col min="5647"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5901" width="9.140625" style="48"/>
    <col min="5902" max="5902" width="11.28515625" style="48" bestFit="1" customWidth="1"/>
    <col min="5903"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157" width="9.140625" style="48"/>
    <col min="6158" max="6158" width="11.28515625" style="48" bestFit="1" customWidth="1"/>
    <col min="6159"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413" width="9.140625" style="48"/>
    <col min="6414" max="6414" width="11.28515625" style="48" bestFit="1" customWidth="1"/>
    <col min="6415"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669" width="9.140625" style="48"/>
    <col min="6670" max="6670" width="11.28515625" style="48" bestFit="1" customWidth="1"/>
    <col min="6671"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6925" width="9.140625" style="48"/>
    <col min="6926" max="6926" width="11.28515625" style="48" bestFit="1" customWidth="1"/>
    <col min="6927"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181" width="9.140625" style="48"/>
    <col min="7182" max="7182" width="11.28515625" style="48" bestFit="1" customWidth="1"/>
    <col min="7183"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437" width="9.140625" style="48"/>
    <col min="7438" max="7438" width="11.28515625" style="48" bestFit="1" customWidth="1"/>
    <col min="7439"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693" width="9.140625" style="48"/>
    <col min="7694" max="7694" width="11.28515625" style="48" bestFit="1" customWidth="1"/>
    <col min="7695"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7949" width="9.140625" style="48"/>
    <col min="7950" max="7950" width="11.28515625" style="48" bestFit="1" customWidth="1"/>
    <col min="7951"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205" width="9.140625" style="48"/>
    <col min="8206" max="8206" width="11.28515625" style="48" bestFit="1" customWidth="1"/>
    <col min="8207"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461" width="9.140625" style="48"/>
    <col min="8462" max="8462" width="11.28515625" style="48" bestFit="1" customWidth="1"/>
    <col min="8463"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717" width="9.140625" style="48"/>
    <col min="8718" max="8718" width="11.28515625" style="48" bestFit="1" customWidth="1"/>
    <col min="8719"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8973" width="9.140625" style="48"/>
    <col min="8974" max="8974" width="11.28515625" style="48" bestFit="1" customWidth="1"/>
    <col min="8975"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229" width="9.140625" style="48"/>
    <col min="9230" max="9230" width="11.28515625" style="48" bestFit="1" customWidth="1"/>
    <col min="9231"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485" width="9.140625" style="48"/>
    <col min="9486" max="9486" width="11.28515625" style="48" bestFit="1" customWidth="1"/>
    <col min="9487"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741" width="9.140625" style="48"/>
    <col min="9742" max="9742" width="11.28515625" style="48" bestFit="1" customWidth="1"/>
    <col min="9743"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9997" width="9.140625" style="48"/>
    <col min="9998" max="9998" width="11.28515625" style="48" bestFit="1" customWidth="1"/>
    <col min="9999"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253" width="9.140625" style="48"/>
    <col min="10254" max="10254" width="11.28515625" style="48" bestFit="1" customWidth="1"/>
    <col min="10255"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509" width="9.140625" style="48"/>
    <col min="10510" max="10510" width="11.28515625" style="48" bestFit="1" customWidth="1"/>
    <col min="10511"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0765" width="9.140625" style="48"/>
    <col min="10766" max="10766" width="11.28515625" style="48" bestFit="1" customWidth="1"/>
    <col min="10767"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021" width="9.140625" style="48"/>
    <col min="11022" max="11022" width="11.28515625" style="48" bestFit="1" customWidth="1"/>
    <col min="11023"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277" width="9.140625" style="48"/>
    <col min="11278" max="11278" width="11.28515625" style="48" bestFit="1" customWidth="1"/>
    <col min="11279"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533" width="9.140625" style="48"/>
    <col min="11534" max="11534" width="11.28515625" style="48" bestFit="1" customWidth="1"/>
    <col min="11535"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1789" width="9.140625" style="48"/>
    <col min="11790" max="11790" width="11.28515625" style="48" bestFit="1" customWidth="1"/>
    <col min="11791"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045" width="9.140625" style="48"/>
    <col min="12046" max="12046" width="11.28515625" style="48" bestFit="1" customWidth="1"/>
    <col min="12047"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301" width="9.140625" style="48"/>
    <col min="12302" max="12302" width="11.28515625" style="48" bestFit="1" customWidth="1"/>
    <col min="12303"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557" width="9.140625" style="48"/>
    <col min="12558" max="12558" width="11.28515625" style="48" bestFit="1" customWidth="1"/>
    <col min="12559"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2813" width="9.140625" style="48"/>
    <col min="12814" max="12814" width="11.28515625" style="48" bestFit="1" customWidth="1"/>
    <col min="12815"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069" width="9.140625" style="48"/>
    <col min="13070" max="13070" width="11.28515625" style="48" bestFit="1" customWidth="1"/>
    <col min="13071"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325" width="9.140625" style="48"/>
    <col min="13326" max="13326" width="11.28515625" style="48" bestFit="1" customWidth="1"/>
    <col min="13327"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581" width="9.140625" style="48"/>
    <col min="13582" max="13582" width="11.28515625" style="48" bestFit="1" customWidth="1"/>
    <col min="13583"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3837" width="9.140625" style="48"/>
    <col min="13838" max="13838" width="11.28515625" style="48" bestFit="1" customWidth="1"/>
    <col min="13839"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093" width="9.140625" style="48"/>
    <col min="14094" max="14094" width="11.28515625" style="48" bestFit="1" customWidth="1"/>
    <col min="14095"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349" width="9.140625" style="48"/>
    <col min="14350" max="14350" width="11.28515625" style="48" bestFit="1" customWidth="1"/>
    <col min="14351"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605" width="9.140625" style="48"/>
    <col min="14606" max="14606" width="11.28515625" style="48" bestFit="1" customWidth="1"/>
    <col min="14607"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4861" width="9.140625" style="48"/>
    <col min="14862" max="14862" width="11.28515625" style="48" bestFit="1" customWidth="1"/>
    <col min="14863"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117" width="9.140625" style="48"/>
    <col min="15118" max="15118" width="11.28515625" style="48" bestFit="1" customWidth="1"/>
    <col min="15119"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373" width="9.140625" style="48"/>
    <col min="15374" max="15374" width="11.28515625" style="48" bestFit="1" customWidth="1"/>
    <col min="15375"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629" width="9.140625" style="48"/>
    <col min="15630" max="15630" width="11.28515625" style="48" bestFit="1" customWidth="1"/>
    <col min="15631"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5885" width="9.140625" style="48"/>
    <col min="15886" max="15886" width="11.28515625" style="48" bestFit="1" customWidth="1"/>
    <col min="15887"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141" width="9.140625" style="48"/>
    <col min="16142" max="16142" width="11.28515625" style="48" bestFit="1" customWidth="1"/>
    <col min="16143"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[9]Úvod.str!C3</f>
        <v>Základní škola a mateřská škola Prostějov, Melantrichova ul. 60</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[9]Úvod.str!C4</f>
        <v>Melantrichova 4082/60,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[9]Úvod.str!C5</f>
        <v>628 60 500</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'[9]Ná HČ'!Q8+'[9]Ná HČ'!Q29+'[9]Ná HČ'!Q35+'[9]Ná DČ'!F9+'[9]Ná DČ'!F23+'[9]Ná DČ'!F29</f>
        <v>8341423</v>
      </c>
      <c r="F15" s="67">
        <f>'[9]Ná HČ'!R8+'[9]Ná HČ'!R29+'[9]Ná HČ'!R35+'[9]Ná DČ'!G9+'[9]Ná DČ'!G23+'[9]Ná DČ'!G29</f>
        <v>8226695.0099999998</v>
      </c>
      <c r="G15" s="67">
        <f>'[9]Ná HČ'!S8+'[9]Ná HČ'!S29+'[9]Ná HČ'!S35+'[9]Ná DČ'!H9+'[9]Ná DČ'!H23+'[9]Ná DČ'!H29</f>
        <v>6780470.6200000001</v>
      </c>
      <c r="H15" s="68">
        <f>'[9]Ná HČ'!S8+'[9]Ná HČ'!S29+'[9]Ná HČ'!S35</f>
        <v>6221538.2199999997</v>
      </c>
      <c r="I15" s="68">
        <f>'[9]Ná DČ'!H9+'[9]Ná DČ'!H23+'[9]Ná DČ'!H29</f>
        <v>558932.4</v>
      </c>
      <c r="J15" s="69" t="str">
        <f>IF(H15+I15=G15,"OK","ne")</f>
        <v>OK</v>
      </c>
      <c r="K15" s="70"/>
    </row>
    <row r="16" spans="1:12" ht="15" x14ac:dyDescent="0.25">
      <c r="A16" s="58" t="s">
        <v>58</v>
      </c>
      <c r="B16" s="58"/>
      <c r="C16" s="58"/>
      <c r="D16" s="66" t="s">
        <v>59</v>
      </c>
      <c r="E16" s="67">
        <f>'[9]Ná HČ'!Q36+'[9]Ná HČ'!Q42+'[9]Ná HČ'!Q46+'[9]Ná HČ'!Q47+'[9]Ná DČ'!F30+'[9]Ná DČ'!F36+'[9]Ná DČ'!F40+'[9]Ná DČ'!F41</f>
        <v>1453356</v>
      </c>
      <c r="F16" s="67">
        <f>'[9]Ná HČ'!R36+'[9]Ná HČ'!R42+'[9]Ná HČ'!R46+'[9]Ná HČ'!R47+'[9]Ná DČ'!G30+'[9]Ná DČ'!G36+'[9]Ná DČ'!G40+'[9]Ná DČ'!G41</f>
        <v>3212695.05</v>
      </c>
      <c r="G16" s="67">
        <f>'[9]Ná HČ'!S36+'[9]Ná HČ'!S42+'[9]Ná HČ'!S46+'[9]Ná HČ'!S47+'[9]Ná DČ'!H30+'[9]Ná DČ'!H36+'[9]Ná DČ'!H40+'[9]Ná DČ'!H41</f>
        <v>2998911.68</v>
      </c>
      <c r="H16" s="68">
        <f>'[9]Ná HČ'!S36+'[9]Ná HČ'!S42+'[9]Ná HČ'!S46+'[9]Ná HČ'!S47</f>
        <v>2871232.48</v>
      </c>
      <c r="I16" s="68">
        <f>'[9]Ná DČ'!H30+'[9]Ná DČ'!H36+'[9]Ná DČ'!H40+'[9]Ná DČ'!H41</f>
        <v>127679.2</v>
      </c>
      <c r="J16" s="69" t="str">
        <f t="shared" ref="J16:J27" si="0">IF(H16+I16=G16,"OK","ne")</f>
        <v>OK</v>
      </c>
      <c r="K16" s="70"/>
    </row>
    <row r="17" spans="1:12" ht="15" x14ac:dyDescent="0.25">
      <c r="A17" s="58" t="s">
        <v>60</v>
      </c>
      <c r="B17" s="58"/>
      <c r="C17" s="58"/>
      <c r="D17" s="66" t="s">
        <v>61</v>
      </c>
      <c r="E17" s="67">
        <f>'[9]Ná HČ'!Q72+'[9]Ná HČ'!Q79+'[9]Ná HČ'!Q82+'[9]Ná HČ'!Q83+'[9]Ná HČ'!Q88+'[9]Ná DČ'!F65+'[9]Ná DČ'!F70+'[9]Ná DČ'!F73+'[9]Ná DČ'!F74+'[9]Ná DČ'!F79</f>
        <v>43373221</v>
      </c>
      <c r="F17" s="67">
        <f>'[9]Ná HČ'!R72+'[9]Ná HČ'!R79+'[9]Ná HČ'!R82+'[9]Ná HČ'!R83+'[9]Ná HČ'!R88+'[9]Ná DČ'!G65+'[9]Ná DČ'!G70+'[9]Ná DČ'!G73+'[9]Ná DČ'!G74+'[9]Ná DČ'!G79</f>
        <v>45922192.439999998</v>
      </c>
      <c r="G17" s="67">
        <f>'[9]Ná HČ'!S72+'[9]Ná HČ'!S79+'[9]Ná HČ'!S82+'[9]Ná HČ'!S83+'[9]Ná HČ'!S88+'[9]Ná DČ'!H65+'[9]Ná DČ'!H70+'[9]Ná DČ'!H73+'[9]Ná DČ'!H74+'[9]Ná DČ'!H79</f>
        <v>45883239.780000001</v>
      </c>
      <c r="H17" s="68">
        <f>'[9]Ná HČ'!S72+'[9]Ná HČ'!S79+'[9]Ná HČ'!S82+'[9]Ná HČ'!S83+'[9]Ná HČ'!S88</f>
        <v>45769143.190000005</v>
      </c>
      <c r="I17" s="68">
        <f>'[9]Ná DČ'!H65+'[9]Ná DČ'!H70+'[9]Ná DČ'!H73+'[9]Ná DČ'!H74+'[9]Ná DČ'!H79</f>
        <v>114096.59</v>
      </c>
      <c r="J17" s="69" t="str">
        <f t="shared" si="0"/>
        <v>OK</v>
      </c>
      <c r="K17" s="70"/>
    </row>
    <row r="18" spans="1:12" ht="15" x14ac:dyDescent="0.25">
      <c r="A18" s="58" t="s">
        <v>62</v>
      </c>
      <c r="B18" s="58"/>
      <c r="C18" s="58"/>
      <c r="D18" s="71">
        <v>551</v>
      </c>
      <c r="E18" s="67">
        <f>'[9]Ná HČ'!Q105+'[9]Ná DČ'!F96</f>
        <v>1679016</v>
      </c>
      <c r="F18" s="67">
        <f>'[9]Ná HČ'!R105+'[9]Ná DČ'!G96</f>
        <v>1791387</v>
      </c>
      <c r="G18" s="67">
        <f>'[9]Ná HČ'!S105+'[9]Ná DČ'!H96</f>
        <v>1788792</v>
      </c>
      <c r="H18" s="68">
        <f>'[9]Ná HČ'!S105</f>
        <v>1659537.67</v>
      </c>
      <c r="I18" s="68">
        <f>'[9]Ná DČ'!H96</f>
        <v>129254.33</v>
      </c>
      <c r="J18" s="69" t="str">
        <f t="shared" si="0"/>
        <v>OK</v>
      </c>
      <c r="K18" s="70"/>
    </row>
    <row r="19" spans="1:12" ht="13.9" customHeight="1" x14ac:dyDescent="0.2">
      <c r="A19" s="72" t="s">
        <v>63</v>
      </c>
      <c r="B19" s="72"/>
      <c r="C19" s="58"/>
      <c r="D19" s="898" t="s">
        <v>64</v>
      </c>
      <c r="E19" s="899">
        <f>'[9]Ná HČ'!Q89+'[9]Ná HČ'!Q93+'[9]Ná HČ'!Q94+'[9]Ná HČ'!Q95+'[9]Ná HČ'!Q96+'[9]Ná HČ'!Q97+'[9]Ná HČ'!Q98+'[9]Ná HČ'!Q99+'[9]Ná HČ'!Q108+'[9]Ná HČ'!Q109+'[9]Ná HČ'!Q120+'[9]Ná HČ'!Q121+'[9]Ná HČ'!Q124+'[9]Ná HČ'!Q125+'[9]Ná HČ'!Q126+'[9]Ná DČ'!F80+'[9]Ná DČ'!F84+'[9]Ná DČ'!F85+'[9]Ná DČ'!F86+'[9]Ná DČ'!F87+'[9]Ná DČ'!F88+'[9]Ná DČ'!F89+'[9]Ná DČ'!F90+'[9]Ná DČ'!F99+'[9]Ná DČ'!F100+'[9]Ná DČ'!F111+'[9]Ná DČ'!F112+'[9]Ná DČ'!F115+'[9]Ná DČ'!F116+'[9]Ná DČ'!F117</f>
        <v>146873</v>
      </c>
      <c r="F19" s="899">
        <f>'[9]Ná HČ'!R89+'[9]Ná HČ'!R93+'[9]Ná HČ'!R94+'[9]Ná HČ'!R95+'[9]Ná HČ'!R96+'[9]Ná HČ'!R97+'[9]Ná HČ'!R98+'[9]Ná HČ'!R99+'[9]Ná HČ'!R108+'[9]Ná HČ'!R109+'[9]Ná HČ'!R120+'[9]Ná HČ'!R121+'[9]Ná HČ'!R124+'[9]Ná HČ'!R125+'[9]Ná HČ'!R126+'[9]Ná DČ'!G80+'[9]Ná DČ'!G84+'[9]Ná DČ'!G85+'[9]Ná DČ'!G86+'[9]Ná DČ'!G87+'[9]Ná DČ'!G88+'[9]Ná DČ'!G89+'[9]Ná DČ'!G90+'[9]Ná DČ'!G99+'[9]Ná DČ'!G100+'[9]Ná DČ'!G111+'[9]Ná DČ'!G112+'[9]Ná DČ'!G115+'[9]Ná DČ'!G116+'[9]Ná DČ'!G117</f>
        <v>754827.33000000007</v>
      </c>
      <c r="G19" s="899">
        <f>'[9]Ná HČ'!S89+'[9]Ná HČ'!S93+'[9]Ná HČ'!S94+'[9]Ná HČ'!S95+'[9]Ná HČ'!S96+'[9]Ná HČ'!S97+'[9]Ná HČ'!S98+'[9]Ná HČ'!S99+'[9]Ná HČ'!S108+'[9]Ná HČ'!S109+'[9]Ná HČ'!S120+'[9]Ná HČ'!S121+'[9]Ná HČ'!S124+'[9]Ná HČ'!S125+'[9]Ná HČ'!S126+'[9]Ná DČ'!H80+'[9]Ná DČ'!H84+'[9]Ná DČ'!H85+'[9]Ná DČ'!H86+'[9]Ná DČ'!H87+'[9]Ná DČ'!H88+'[9]Ná DČ'!H89+'[9]Ná DČ'!H90+'[9]Ná DČ'!H99+'[9]Ná DČ'!H100+'[9]Ná DČ'!H111+'[9]Ná DČ'!H112+'[9]Ná DČ'!H115+'[9]Ná DČ'!H116+'[9]Ná DČ'!H117</f>
        <v>750347.13</v>
      </c>
      <c r="H19" s="907">
        <f>'[9]Ná HČ'!S89+'[9]Ná HČ'!S93+'[9]Ná HČ'!S94+'[9]Ná HČ'!S95+'[9]Ná HČ'!S96+'[9]Ná HČ'!S97+'[9]Ná HČ'!S98+'[9]Ná HČ'!S99+'[9]Ná HČ'!S108+'[9]Ná HČ'!S109+'[9]Ná HČ'!S120+'[9]Ná HČ'!S121+'[9]Ná HČ'!S124+'[9]Ná HČ'!S125+'[9]Ná HČ'!S126</f>
        <v>743291.13</v>
      </c>
      <c r="I19" s="907">
        <f>'[9]Ná DČ'!H80+'[9]Ná DČ'!H84+'[9]Ná DČ'!H85+'[9]Ná DČ'!H86+'[9]Ná DČ'!H87+'[9]Ná DČ'!H88+'[9]Ná DČ'!H89+'[9]Ná DČ'!H90+'[9]Ná DČ'!H99+'[9]Ná DČ'!H100+'[9]Ná DČ'!H111+'[9]Ná DČ'!H112+'[9]Ná DČ'!H115+'[9]Ná DČ'!H116+'[9]Ná DČ'!H117</f>
        <v>7056</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54993889</v>
      </c>
      <c r="F21" s="67">
        <f>SUM(F15:F20)</f>
        <v>59907796.829999998</v>
      </c>
      <c r="G21" s="67">
        <f>SUM(G15:G20)</f>
        <v>58201761.210000001</v>
      </c>
      <c r="H21" s="67">
        <f>SUM(H15:H20)</f>
        <v>57264742.690000005</v>
      </c>
      <c r="I21" s="67">
        <f>SUM(I15:I20)</f>
        <v>937018.5199999999</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'[9]Vý HČ'!Q9+'[9]Vý HČ'!Q10+'[9]Vý HČ'!Q21+'[9]Vý HČ'!Q26+'[9]Vý HČ'!Q27+'[9]Vý HČ'!Q28+'[9]Vý DČ'!F9+'[9]Vý DČ'!F10+'[9]Vý DČ'!F20+'[9]Vý DČ'!F25+'[9]Vý DČ'!F26+'[9]Vý DČ'!F27</f>
        <v>4600400</v>
      </c>
      <c r="F23" s="67">
        <f>'[9]Vý HČ'!R9+'[9]Vý HČ'!R10+'[9]Vý HČ'!R21+'[9]Vý HČ'!R26+'[9]Vý HČ'!R27+'[9]Vý HČ'!R28+'[9]Vý DČ'!G9+'[9]Vý DČ'!G10+'[9]Vý DČ'!G20+'[9]Vý DČ'!G25+'[9]Vý DČ'!G26+'[9]Vý DČ'!G27</f>
        <v>5429249.3300000001</v>
      </c>
      <c r="G23" s="67">
        <f>'[9]Vý HČ'!S9+'[9]Vý HČ'!S10+'[9]Vý HČ'!S21+'[9]Vý HČ'!S26+'[9]Vý HČ'!S27+'[9]Vý HČ'!S28+'[9]Vý DČ'!H9+'[9]Vý DČ'!H10+'[9]Vý DČ'!H20+'[9]Vý DČ'!H25+'[9]Vý DČ'!H26+'[9]Vý DČ'!H27</f>
        <v>4268083.8999999994</v>
      </c>
      <c r="H23" s="68">
        <f>'[9]Vý HČ'!S9+'[9]Vý HČ'!S10+'[9]Vý HČ'!S21+'[9]Vý HČ'!S26+'[9]Vý HČ'!S27+'[9]Vý HČ'!S28</f>
        <v>3107298.52</v>
      </c>
      <c r="I23" s="68">
        <f>'[9]Vý DČ'!H9+'[9]Vý DČ'!H10+'[9]Vý DČ'!H20+'[9]Vý DČ'!H25+'[9]Vý DČ'!H26+'[9]Vý DČ'!H27</f>
        <v>1160785.3799999999</v>
      </c>
      <c r="J23" s="69" t="str">
        <f t="shared" si="0"/>
        <v>OK</v>
      </c>
      <c r="K23" s="75"/>
      <c r="L23" s="76"/>
    </row>
    <row r="24" spans="1:12" ht="15" x14ac:dyDescent="0.25">
      <c r="A24" s="58" t="s">
        <v>69</v>
      </c>
      <c r="B24" s="58"/>
      <c r="C24" s="58"/>
      <c r="D24" s="71" t="s">
        <v>70</v>
      </c>
      <c r="E24" s="67">
        <f>'[9]Vý HČ'!Q47+'[9]Vý DČ'!F42</f>
        <v>50425034</v>
      </c>
      <c r="F24" s="67">
        <f>'[9]Vý HČ'!R47+'[9]Vý DČ'!G42</f>
        <v>54234018.729999997</v>
      </c>
      <c r="G24" s="67">
        <f>'[9]Vý HČ'!S47+'[9]Vý DČ'!H42</f>
        <v>53934018.729999997</v>
      </c>
      <c r="H24" s="68">
        <f>'[9]Vý HČ'!S47</f>
        <v>53934018.729999997</v>
      </c>
      <c r="I24" s="68">
        <f>'[9]Vý DČ'!H42</f>
        <v>0</v>
      </c>
      <c r="J24" s="69" t="str">
        <f t="shared" si="0"/>
        <v>OK</v>
      </c>
      <c r="K24" s="77"/>
      <c r="L24" s="53"/>
    </row>
    <row r="25" spans="1:12" ht="15" x14ac:dyDescent="0.25">
      <c r="A25" s="58"/>
      <c r="B25" s="58"/>
      <c r="C25" s="58"/>
      <c r="D25" s="71" t="s">
        <v>71</v>
      </c>
      <c r="E25" s="67">
        <f>'[9]Vý HČ'!Q53+'[9]Vý DČ'!F48</f>
        <v>0</v>
      </c>
      <c r="F25" s="67">
        <f>'[9]Vý HČ'!R53+'[9]Vý DČ'!G48</f>
        <v>0</v>
      </c>
      <c r="G25" s="67">
        <f>'[9]Vý HČ'!S53+'[9]Vý DČ'!H48</f>
        <v>0</v>
      </c>
      <c r="H25" s="68">
        <f>'[9]Vý HČ'!S53</f>
        <v>0</v>
      </c>
      <c r="I25" s="68">
        <f>'[9]Vý DČ'!H48</f>
        <v>0</v>
      </c>
      <c r="J25" s="69" t="str">
        <f t="shared" si="0"/>
        <v>OK</v>
      </c>
      <c r="K25" s="77"/>
      <c r="L25" s="53"/>
    </row>
    <row r="26" spans="1:12" ht="15" x14ac:dyDescent="0.25">
      <c r="A26" s="58" t="s">
        <v>72</v>
      </c>
      <c r="B26" s="58"/>
      <c r="C26" s="58"/>
      <c r="D26" s="66" t="s">
        <v>73</v>
      </c>
      <c r="E26" s="67">
        <f>'[9]Vý HČ'!Q29+'[9]Vý HČ'!Q30+'[9]Vý HČ'!Q31+'[9]Vý HČ'!Q32+'[9]Vý HČ'!Q33+'[9]Vý HČ'!Q39+'[9]Vý HČ'!Q46+'[9]Vý DČ'!F28+'[9]Vý DČ'!F29+'[9]Vý DČ'!F30+'[9]Vý DČ'!F31+'[9]Vý DČ'!F32+'[9]Vý DČ'!F38+'[9]Vý DČ'!F41</f>
        <v>46000</v>
      </c>
      <c r="F26" s="67">
        <f>'[9]Vý HČ'!R29+'[9]Vý HČ'!R30+'[9]Vý HČ'!R31+'[9]Vý HČ'!R32+'[9]Vý HČ'!R33+'[9]Vý HČ'!R39+'[9]Vý HČ'!R46+'[9]Vý DČ'!G28+'[9]Vý DČ'!G29+'[9]Vý DČ'!G30+'[9]Vý DČ'!G31+'[9]Vý DČ'!G32+'[9]Vý DČ'!G38+'[9]Vý DČ'!G41</f>
        <v>350373.77</v>
      </c>
      <c r="G26" s="67">
        <f>'[9]Vý HČ'!S29+'[9]Vý HČ'!S30+'[9]Vý HČ'!S31+'[9]Vý HČ'!S32+'[9]Vý HČ'!S33+'[9]Vý HČ'!S39+'[9]Vý HČ'!S46+'[9]Vý DČ'!H28+'[9]Vý DČ'!H29+'[9]Vý DČ'!H30+'[9]Vý DČ'!H31+'[9]Vý DČ'!H32+'[9]Vý DČ'!H38+'[9]Vý DČ'!H41</f>
        <v>343489.53</v>
      </c>
      <c r="H26" s="68">
        <f>'[9]Vý HČ'!S29+'[9]Vý HČ'!S30+'[9]Vý HČ'!S31+'[9]Vý HČ'!S32+'[9]Vý HČ'!S33+'[9]Vý HČ'!S39+'[9]Vý HČ'!S46</f>
        <v>273425.53000000003</v>
      </c>
      <c r="I26" s="68">
        <f>'[9]Vý DČ'!H28+'[9]Vý DČ'!H29+'[9]Vý DČ'!H30+'[9]Vý DČ'!H31+'[9]Vý DČ'!H32+'[9]Vý DČ'!H38+'[9]Vý DČ'!H41</f>
        <v>70064</v>
      </c>
      <c r="J26" s="69" t="str">
        <f t="shared" si="0"/>
        <v>OK</v>
      </c>
      <c r="K26" s="75"/>
      <c r="L26" s="53"/>
    </row>
    <row r="27" spans="1:12" ht="14.25" customHeight="1" x14ac:dyDescent="0.25">
      <c r="A27" s="62" t="s">
        <v>65</v>
      </c>
      <c r="B27" s="61"/>
      <c r="C27" s="61"/>
      <c r="D27" s="61"/>
      <c r="E27" s="67">
        <f>E23+E24+E26</f>
        <v>55071434</v>
      </c>
      <c r="F27" s="67">
        <f>F23+F24+F26</f>
        <v>60013641.829999998</v>
      </c>
      <c r="G27" s="67">
        <f>G23+G24+G26</f>
        <v>58545592.159999996</v>
      </c>
      <c r="H27" s="67">
        <f>H23+H24+H26</f>
        <v>57314742.780000001</v>
      </c>
      <c r="I27" s="67">
        <f>I23+I24+I26</f>
        <v>1230849.3799999999</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343830.94999999553</v>
      </c>
      <c r="H30" s="67">
        <f>H27-H21</f>
        <v>50000.089999996126</v>
      </c>
      <c r="I30" s="80">
        <f>I27-I21</f>
        <v>293830.86</v>
      </c>
      <c r="J30" s="81"/>
      <c r="K30" s="61"/>
      <c r="L30" s="61"/>
    </row>
    <row r="31" spans="1:12" ht="15" x14ac:dyDescent="0.25">
      <c r="A31" s="61"/>
      <c r="B31" s="61"/>
      <c r="C31" s="66" t="s">
        <v>77</v>
      </c>
      <c r="D31" s="61"/>
      <c r="E31" s="61"/>
      <c r="F31" s="61"/>
      <c r="G31" s="67">
        <f>'[9]Ná HČ'!S127+'[9]Ná DČ'!H118</f>
        <v>0</v>
      </c>
      <c r="H31" s="68">
        <f>'[9]Ná HČ'!S127</f>
        <v>0</v>
      </c>
      <c r="I31" s="68">
        <f>'[9]Ná DČ'!H118</f>
        <v>0</v>
      </c>
      <c r="J31" s="61"/>
      <c r="K31" s="61"/>
      <c r="L31" s="61"/>
    </row>
    <row r="32" spans="1:12" ht="15" x14ac:dyDescent="0.25">
      <c r="A32" s="61"/>
      <c r="B32" s="61"/>
      <c r="C32" s="66" t="s">
        <v>78</v>
      </c>
      <c r="D32" s="61"/>
      <c r="E32" s="61"/>
      <c r="F32" s="61"/>
      <c r="G32" s="67">
        <f>'[9]Ná HČ'!S128+'[9]Ná DČ'!H119</f>
        <v>0</v>
      </c>
      <c r="H32" s="68">
        <f>'[9]Ná HČ'!S128</f>
        <v>0</v>
      </c>
      <c r="I32" s="68">
        <f>'[9]Ná DČ'!H119</f>
        <v>0</v>
      </c>
      <c r="J32" s="61"/>
      <c r="K32" s="61"/>
      <c r="L32" s="61"/>
    </row>
    <row r="33" spans="1:12" ht="15" x14ac:dyDescent="0.25">
      <c r="A33" s="61"/>
      <c r="B33" s="61"/>
      <c r="C33" s="66" t="s">
        <v>79</v>
      </c>
      <c r="D33" s="61"/>
      <c r="E33" s="61"/>
      <c r="F33" s="61"/>
      <c r="G33" s="82"/>
      <c r="H33" s="83"/>
      <c r="I33" s="83"/>
      <c r="J33" s="84">
        <f>[9]VH!D12</f>
        <v>0</v>
      </c>
      <c r="K33" s="61"/>
      <c r="L33" s="61"/>
    </row>
    <row r="34" spans="1:12" ht="15.75" x14ac:dyDescent="0.25">
      <c r="A34" s="61"/>
      <c r="B34" s="61"/>
      <c r="C34" s="66" t="s">
        <v>80</v>
      </c>
      <c r="D34" s="61"/>
      <c r="E34" s="61"/>
      <c r="F34" s="61"/>
      <c r="G34" s="68">
        <f>G30-G31-G32-G33</f>
        <v>343830.94999999553</v>
      </c>
      <c r="H34" s="68">
        <f>H30-H31-H32-H33</f>
        <v>50000.089999996126</v>
      </c>
      <c r="I34" s="68">
        <f>I30-I31-I32-I33</f>
        <v>293830.86</v>
      </c>
      <c r="J34" s="599">
        <f>[9]VH!D13</f>
        <v>343830.94999998866</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322932.37</v>
      </c>
      <c r="H37" s="58"/>
      <c r="I37" s="70"/>
      <c r="J37" s="90">
        <f>[9]VH!D36</f>
        <v>322932.37</v>
      </c>
      <c r="K37" s="91"/>
    </row>
    <row r="38" spans="1:12" ht="15.75" x14ac:dyDescent="0.25">
      <c r="A38" s="61"/>
      <c r="B38" s="61"/>
      <c r="C38" s="58"/>
      <c r="D38" s="58"/>
      <c r="E38" s="89"/>
      <c r="F38" s="77" t="s">
        <v>86</v>
      </c>
      <c r="G38" s="83">
        <v>20000</v>
      </c>
      <c r="H38" s="58"/>
      <c r="I38" s="70"/>
      <c r="J38" s="90">
        <f>[9]VH!D39</f>
        <v>20000</v>
      </c>
      <c r="K38" s="91"/>
    </row>
    <row r="39" spans="1:12" ht="15.75" x14ac:dyDescent="0.25">
      <c r="A39" s="61"/>
      <c r="B39" s="61"/>
      <c r="C39" s="58"/>
      <c r="D39" s="58"/>
      <c r="E39" s="89"/>
      <c r="F39" s="77" t="s">
        <v>15</v>
      </c>
      <c r="G39" s="92">
        <v>898.58</v>
      </c>
      <c r="H39" s="58"/>
      <c r="I39" s="70"/>
      <c r="J39" s="90">
        <f>[9]VH!D43</f>
        <v>898.58</v>
      </c>
      <c r="K39" s="91"/>
    </row>
    <row r="40" spans="1:12" ht="15.75" x14ac:dyDescent="0.25">
      <c r="A40" s="61"/>
      <c r="B40" s="61"/>
      <c r="C40" s="58" t="s">
        <v>87</v>
      </c>
      <c r="D40" s="58"/>
      <c r="E40" s="89" t="s">
        <v>88</v>
      </c>
      <c r="F40" s="58"/>
      <c r="G40" s="93">
        <f>IF(G34&lt;=0,[9]VH!D18,0)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[9]VH!B39</f>
        <v>22363.72</v>
      </c>
      <c r="F48" s="116">
        <f>[9]FO!C8</f>
        <v>0</v>
      </c>
      <c r="G48" s="117">
        <f>[9]FO!C21-[9]FO!C8</f>
        <v>0</v>
      </c>
      <c r="H48" s="118">
        <f>[9]FO!H22</f>
        <v>12600</v>
      </c>
      <c r="I48" s="118">
        <f>E48+F48+G48-H48</f>
        <v>9763.7200000000012</v>
      </c>
      <c r="J48" s="119">
        <f>[9]FO!I23</f>
        <v>9763.7200000000012</v>
      </c>
      <c r="K48" s="120"/>
    </row>
    <row r="49" spans="1:12" x14ac:dyDescent="0.2">
      <c r="A49" s="121"/>
      <c r="B49" s="122"/>
      <c r="C49" s="122" t="s">
        <v>101</v>
      </c>
      <c r="D49" s="122"/>
      <c r="E49" s="123">
        <f>[9]VH!B40</f>
        <v>376358.03</v>
      </c>
      <c r="F49" s="124"/>
      <c r="G49" s="125">
        <f>[9]FKSP!D19</f>
        <v>335553.52</v>
      </c>
      <c r="H49" s="126">
        <f>[9]FKSP!D36</f>
        <v>310773</v>
      </c>
      <c r="I49" s="127">
        <f>E49+F49+G49-H49</f>
        <v>401138.55000000005</v>
      </c>
      <c r="J49" s="128">
        <f>[9]FKSP!E38</f>
        <v>473493.33000000007</v>
      </c>
      <c r="K49" s="129" t="s">
        <v>456</v>
      </c>
    </row>
    <row r="50" spans="1:12" x14ac:dyDescent="0.2">
      <c r="A50" s="121"/>
      <c r="B50" s="122"/>
      <c r="C50" s="122" t="s">
        <v>102</v>
      </c>
      <c r="D50" s="122"/>
      <c r="E50" s="123">
        <f>[9]VH!B36</f>
        <v>262010.15</v>
      </c>
      <c r="F50" s="124">
        <f>'[9]RF 2.4.'!C9</f>
        <v>278305.44</v>
      </c>
      <c r="G50" s="125">
        <f>'[9]RF 2.4.'!C22-'[9]RF 2.4.'!C9</f>
        <v>0</v>
      </c>
      <c r="H50" s="128">
        <f>'[9]RF 2.4.'!H23</f>
        <v>24924.420000000002</v>
      </c>
      <c r="I50" s="127">
        <f>E50+F50+G50-H50</f>
        <v>515391.17</v>
      </c>
      <c r="J50" s="128">
        <f>'[9]RF 2.4.'!I24</f>
        <v>515391.17</v>
      </c>
      <c r="K50" s="129"/>
    </row>
    <row r="51" spans="1:12" x14ac:dyDescent="0.2">
      <c r="A51" s="130"/>
      <c r="B51" s="131"/>
      <c r="C51" s="131" t="s">
        <v>103</v>
      </c>
      <c r="D51" s="131"/>
      <c r="E51" s="132">
        <f>[9]VH!B37</f>
        <v>3379501</v>
      </c>
      <c r="F51" s="133"/>
      <c r="G51" s="134">
        <f>'[9]RF 2.5.'!C21</f>
        <v>61536</v>
      </c>
      <c r="H51" s="135">
        <f>'[9]RF 2.5.'!H22</f>
        <v>929873.73</v>
      </c>
      <c r="I51" s="127">
        <f>E51+F51+G51-H51</f>
        <v>2511163.27</v>
      </c>
      <c r="J51" s="135">
        <f>'[9]RF 2.5.'!I23</f>
        <v>2511163.27</v>
      </c>
      <c r="K51" s="136"/>
    </row>
    <row r="52" spans="1:12" ht="13.5" thickBot="1" x14ac:dyDescent="0.25">
      <c r="A52" s="137"/>
      <c r="B52" s="138"/>
      <c r="C52" s="138" t="s">
        <v>104</v>
      </c>
      <c r="D52" s="138"/>
      <c r="E52" s="139">
        <f>[9]VH!B38</f>
        <v>440986.94</v>
      </c>
      <c r="F52" s="140"/>
      <c r="G52" s="141">
        <f>[9]IF!C19</f>
        <v>2064322.3699999999</v>
      </c>
      <c r="H52" s="142">
        <f>[9]IF!H20</f>
        <v>2081300.3699999999</v>
      </c>
      <c r="I52" s="143">
        <f>E52+F52+G52-H52</f>
        <v>424008.94000000018</v>
      </c>
      <c r="J52" s="142">
        <f>[9]IF!I21</f>
        <v>424008.93999999948</v>
      </c>
      <c r="K52" s="144"/>
    </row>
    <row r="53" spans="1:12" ht="15.75" thickBot="1" x14ac:dyDescent="0.3">
      <c r="A53" s="145" t="s">
        <v>52</v>
      </c>
      <c r="B53" s="146"/>
      <c r="C53" s="146"/>
      <c r="D53" s="146"/>
      <c r="E53" s="147">
        <f t="shared" ref="E53:J53" si="1">SUM(E48:E52)</f>
        <v>4481219.84</v>
      </c>
      <c r="F53" s="148">
        <f t="shared" si="1"/>
        <v>278305.44</v>
      </c>
      <c r="G53" s="149">
        <f t="shared" si="1"/>
        <v>2461411.8899999997</v>
      </c>
      <c r="H53" s="148">
        <f t="shared" si="1"/>
        <v>3359471.5199999996</v>
      </c>
      <c r="I53" s="148">
        <f t="shared" si="1"/>
        <v>3861465.6500000004</v>
      </c>
      <c r="J53" s="149">
        <f t="shared" si="1"/>
        <v>3933820.4299999997</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'[9]Ná HČ'!F72+'[9]Ná HČ'!F79+'[9]Ná HČ'!F82+'[9]Ná HČ'!F83+'[9]Ná HČ'!F88</f>
        <v>238061</v>
      </c>
      <c r="F58" s="159">
        <f>'[9]Ná HČ'!F105</f>
        <v>1550611</v>
      </c>
      <c r="G58" s="160">
        <f>'[9]Ná HČ'!F29</f>
        <v>3770000</v>
      </c>
      <c r="H58" s="161">
        <v>1420495</v>
      </c>
      <c r="I58" s="162"/>
      <c r="J58" s="896" t="s">
        <v>117</v>
      </c>
      <c r="K58" s="897"/>
    </row>
    <row r="59" spans="1:12" ht="15" x14ac:dyDescent="0.25">
      <c r="A59" s="163" t="s">
        <v>118</v>
      </c>
      <c r="B59" s="164"/>
      <c r="C59" s="164"/>
      <c r="D59" s="165" t="s">
        <v>457</v>
      </c>
      <c r="E59" s="166">
        <v>12000</v>
      </c>
      <c r="F59" s="167">
        <v>109776</v>
      </c>
      <c r="G59" s="166"/>
      <c r="H59" s="168">
        <v>109776</v>
      </c>
      <c r="I59" s="169"/>
      <c r="J59" s="889"/>
      <c r="K59" s="890"/>
    </row>
    <row r="60" spans="1:12" ht="15" x14ac:dyDescent="0.25">
      <c r="A60" s="163" t="s">
        <v>118</v>
      </c>
      <c r="B60" s="164"/>
      <c r="C60" s="164"/>
      <c r="D60" s="170" t="s">
        <v>382</v>
      </c>
      <c r="E60" s="166"/>
      <c r="F60" s="167"/>
      <c r="G60" s="166">
        <v>-420000</v>
      </c>
      <c r="H60" s="168"/>
      <c r="I60" s="169"/>
      <c r="J60" s="889" t="s">
        <v>458</v>
      </c>
      <c r="K60" s="890"/>
    </row>
    <row r="61" spans="1:12" ht="15" x14ac:dyDescent="0.25">
      <c r="A61" s="163" t="s">
        <v>118</v>
      </c>
      <c r="B61" s="164"/>
      <c r="C61" s="164"/>
      <c r="D61" s="170" t="s">
        <v>233</v>
      </c>
      <c r="E61" s="166"/>
      <c r="F61" s="167"/>
      <c r="G61" s="166"/>
      <c r="H61" s="168"/>
      <c r="I61" s="609">
        <v>20665.650000000001</v>
      </c>
      <c r="J61" s="889"/>
      <c r="K61" s="890"/>
    </row>
    <row r="62" spans="1:12" ht="15" x14ac:dyDescent="0.25">
      <c r="A62" s="163" t="s">
        <v>118</v>
      </c>
      <c r="B62" s="164"/>
      <c r="C62" s="164"/>
      <c r="D62" s="170" t="s">
        <v>309</v>
      </c>
      <c r="E62" s="166"/>
      <c r="F62" s="167"/>
      <c r="G62" s="166">
        <v>-480000</v>
      </c>
      <c r="H62" s="168"/>
      <c r="I62" s="169"/>
      <c r="J62" s="889"/>
      <c r="K62" s="890"/>
    </row>
    <row r="63" spans="1:12" ht="15" x14ac:dyDescent="0.25">
      <c r="A63" s="163" t="s">
        <v>118</v>
      </c>
      <c r="B63" s="164"/>
      <c r="C63" s="164"/>
      <c r="D63" s="170" t="s">
        <v>309</v>
      </c>
      <c r="E63" s="166"/>
      <c r="F63" s="167"/>
      <c r="G63" s="166">
        <v>70000</v>
      </c>
      <c r="H63" s="168"/>
      <c r="I63" s="169"/>
      <c r="J63" s="889"/>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t="s">
        <v>411</v>
      </c>
      <c r="E65" s="166">
        <v>12600</v>
      </c>
      <c r="F65" s="167"/>
      <c r="G65" s="166"/>
      <c r="H65" s="168"/>
      <c r="I65" s="169"/>
      <c r="J65" s="889" t="s">
        <v>459</v>
      </c>
      <c r="K65" s="890"/>
    </row>
    <row r="66" spans="1:12" ht="15" x14ac:dyDescent="0.25">
      <c r="A66" s="163" t="s">
        <v>118</v>
      </c>
      <c r="B66" s="164"/>
      <c r="C66" s="164"/>
      <c r="D66" s="170"/>
      <c r="E66" s="166">
        <v>4258.7700000000004</v>
      </c>
      <c r="F66" s="167"/>
      <c r="G66" s="166"/>
      <c r="H66" s="168"/>
      <c r="I66" s="169"/>
      <c r="J66" s="889" t="s">
        <v>460</v>
      </c>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266919.77</v>
      </c>
      <c r="F69" s="174">
        <f>SUM(F58:F68)</f>
        <v>1660387</v>
      </c>
      <c r="G69" s="175">
        <f>SUM(G58:G68)</f>
        <v>2940000</v>
      </c>
      <c r="H69" s="176">
        <f>SUM(H58:H68)</f>
        <v>1530271</v>
      </c>
      <c r="I69" s="177">
        <f>SUM(I58:I68)</f>
        <v>20665.650000000001</v>
      </c>
      <c r="J69" s="891"/>
      <c r="K69" s="892"/>
    </row>
    <row r="70" spans="1:12" ht="15.75" thickTop="1" x14ac:dyDescent="0.25">
      <c r="A70" s="178" t="s">
        <v>120</v>
      </c>
      <c r="B70" s="179"/>
      <c r="C70" s="179"/>
      <c r="D70" s="179"/>
      <c r="E70" s="180">
        <f>'[9]Ná HČ'!H72+'[9]Ná HČ'!H79+'[9]Ná HČ'!H82+'[9]Ná HČ'!H83+'[9]Ná HČ'!H88</f>
        <v>266870.52</v>
      </c>
      <c r="F70" s="181">
        <f>'[9]Ná HČ'!H105</f>
        <v>1659537.67</v>
      </c>
      <c r="G70" s="182">
        <f>'[9]Ná HČ'!H29</f>
        <v>2841471.3</v>
      </c>
      <c r="H70" s="180">
        <f>[9]IF!H7</f>
        <v>1530271</v>
      </c>
      <c r="I70" s="182">
        <f>[9]IF!I11</f>
        <v>20665.650000000001</v>
      </c>
      <c r="J70" s="893"/>
      <c r="K70" s="861"/>
    </row>
    <row r="71" spans="1:12" ht="18.75" customHeight="1" thickBot="1" x14ac:dyDescent="0.3">
      <c r="A71" s="184" t="s">
        <v>121</v>
      </c>
      <c r="B71" s="146"/>
      <c r="C71" s="146"/>
      <c r="D71" s="146"/>
      <c r="E71" s="185">
        <f>E70-E69</f>
        <v>-49.25</v>
      </c>
      <c r="F71" s="186">
        <f>F70-F69</f>
        <v>-849.33000000007451</v>
      </c>
      <c r="G71" s="187">
        <f>G70-G69</f>
        <v>-98528.700000000186</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461</v>
      </c>
      <c r="B77" s="871"/>
      <c r="C77" s="871"/>
      <c r="D77" s="872"/>
      <c r="E77" s="192">
        <v>33353</v>
      </c>
      <c r="F77" s="836">
        <v>45029967</v>
      </c>
      <c r="G77" s="837"/>
      <c r="H77" s="836">
        <v>45029967</v>
      </c>
      <c r="I77" s="837"/>
      <c r="J77" s="873">
        <f>F77-H77</f>
        <v>0</v>
      </c>
      <c r="K77" s="874"/>
      <c r="L77" s="58"/>
    </row>
    <row r="78" spans="1:12" x14ac:dyDescent="0.2">
      <c r="A78" s="879" t="s">
        <v>180</v>
      </c>
      <c r="B78" s="880"/>
      <c r="C78" s="880"/>
      <c r="D78" s="881"/>
      <c r="E78" s="193">
        <v>33088</v>
      </c>
      <c r="F78" s="847">
        <v>164000</v>
      </c>
      <c r="G78" s="848"/>
      <c r="H78" s="847">
        <v>164000</v>
      </c>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4" ht="17.25" customHeight="1" thickTop="1" thickBot="1" x14ac:dyDescent="0.3">
      <c r="A81" s="195" t="s">
        <v>240</v>
      </c>
      <c r="B81" s="196"/>
      <c r="C81" s="196"/>
      <c r="D81" s="197"/>
      <c r="E81" s="198"/>
      <c r="F81" s="776">
        <f>SUM(F77:F80)</f>
        <v>45193967</v>
      </c>
      <c r="G81" s="777"/>
      <c r="H81" s="776">
        <f>SUM(H77:H80)</f>
        <v>45193967</v>
      </c>
      <c r="I81" s="777"/>
      <c r="J81" s="776">
        <f>SUM(J77:K80)</f>
        <v>0</v>
      </c>
      <c r="K81" s="778"/>
      <c r="L81" s="62"/>
    </row>
    <row r="82" spans="1:14" ht="9" customHeight="1" x14ac:dyDescent="0.25">
      <c r="A82" s="61"/>
      <c r="B82" s="62"/>
      <c r="C82" s="62"/>
      <c r="D82" s="62"/>
      <c r="E82" s="62"/>
      <c r="F82" s="600"/>
      <c r="G82" s="600"/>
      <c r="H82" s="600"/>
      <c r="I82" s="600"/>
      <c r="J82" s="600"/>
      <c r="K82" s="600"/>
      <c r="L82" s="62"/>
    </row>
    <row r="83" spans="1:14" ht="18.75" customHeight="1" thickBot="1" x14ac:dyDescent="0.3">
      <c r="A83" s="61" t="s">
        <v>131</v>
      </c>
      <c r="B83" s="62"/>
      <c r="C83" s="61" t="s">
        <v>132</v>
      </c>
      <c r="D83" s="62"/>
      <c r="E83" s="62"/>
      <c r="F83" s="600"/>
      <c r="G83" s="600"/>
      <c r="H83" s="600"/>
      <c r="I83" s="600"/>
      <c r="J83" s="600"/>
      <c r="K83" s="600"/>
      <c r="L83" s="62"/>
    </row>
    <row r="84" spans="1:14" ht="13.5" thickBot="1" x14ac:dyDescent="0.25">
      <c r="A84" s="199" t="s">
        <v>133</v>
      </c>
      <c r="B84" s="200"/>
      <c r="C84" s="200"/>
      <c r="D84" s="200"/>
      <c r="E84" s="191" t="s">
        <v>126</v>
      </c>
      <c r="F84" s="820" t="s">
        <v>127</v>
      </c>
      <c r="G84" s="821"/>
      <c r="H84" s="851" t="s">
        <v>128</v>
      </c>
      <c r="I84" s="851"/>
      <c r="J84" s="820" t="s">
        <v>129</v>
      </c>
      <c r="K84" s="781"/>
      <c r="L84" s="62"/>
    </row>
    <row r="85" spans="1:14" x14ac:dyDescent="0.2">
      <c r="A85" s="833" t="s">
        <v>158</v>
      </c>
      <c r="B85" s="834"/>
      <c r="C85" s="834"/>
      <c r="D85" s="862"/>
      <c r="E85" s="201"/>
      <c r="F85" s="863">
        <v>6229117</v>
      </c>
      <c r="G85" s="864"/>
      <c r="H85" s="836">
        <v>6229117</v>
      </c>
      <c r="I85" s="837"/>
      <c r="J85" s="865">
        <f>F85-H85</f>
        <v>0</v>
      </c>
      <c r="K85" s="866"/>
      <c r="L85" s="62"/>
    </row>
    <row r="86" spans="1:14" x14ac:dyDescent="0.2">
      <c r="A86" s="859" t="s">
        <v>134</v>
      </c>
      <c r="B86" s="860"/>
      <c r="C86" s="860"/>
      <c r="D86" s="861"/>
      <c r="E86" s="202" t="s">
        <v>135</v>
      </c>
      <c r="F86" s="855">
        <v>107330</v>
      </c>
      <c r="G86" s="856"/>
      <c r="H86" s="809">
        <v>107330</v>
      </c>
      <c r="I86" s="810"/>
      <c r="J86" s="857">
        <f t="shared" ref="J86:J99" si="2">F86-H86</f>
        <v>0</v>
      </c>
      <c r="K86" s="858"/>
      <c r="L86" s="62"/>
    </row>
    <row r="87" spans="1:14" x14ac:dyDescent="0.2">
      <c r="A87" s="852" t="s">
        <v>136</v>
      </c>
      <c r="B87" s="853"/>
      <c r="C87" s="853"/>
      <c r="D87" s="854"/>
      <c r="E87" s="202" t="s">
        <v>137</v>
      </c>
      <c r="F87" s="855">
        <v>130730</v>
      </c>
      <c r="G87" s="856"/>
      <c r="H87" s="847">
        <v>130730</v>
      </c>
      <c r="I87" s="848"/>
      <c r="J87" s="857">
        <f t="shared" si="2"/>
        <v>0</v>
      </c>
      <c r="K87" s="858"/>
      <c r="L87" s="62"/>
    </row>
    <row r="88" spans="1:14" x14ac:dyDescent="0.2">
      <c r="A88" s="852" t="s">
        <v>462</v>
      </c>
      <c r="B88" s="853"/>
      <c r="C88" s="853"/>
      <c r="D88" s="854"/>
      <c r="E88" s="202" t="s">
        <v>463</v>
      </c>
      <c r="F88" s="855">
        <v>400000</v>
      </c>
      <c r="G88" s="856"/>
      <c r="H88" s="809">
        <v>400000</v>
      </c>
      <c r="I88" s="810"/>
      <c r="J88" s="857">
        <f>F88-H88</f>
        <v>0</v>
      </c>
      <c r="K88" s="858"/>
      <c r="L88" s="62"/>
    </row>
    <row r="89" spans="1:14" x14ac:dyDescent="0.2">
      <c r="A89" s="852" t="s">
        <v>464</v>
      </c>
      <c r="B89" s="853"/>
      <c r="C89" s="853"/>
      <c r="D89" s="854"/>
      <c r="E89" s="202" t="s">
        <v>465</v>
      </c>
      <c r="F89" s="855">
        <v>300000</v>
      </c>
      <c r="G89" s="856"/>
      <c r="H89" s="809">
        <v>0</v>
      </c>
      <c r="I89" s="810"/>
      <c r="J89" s="857">
        <f>F89-H89</f>
        <v>300000</v>
      </c>
      <c r="K89" s="858"/>
      <c r="L89" s="62"/>
    </row>
    <row r="90" spans="1:14" x14ac:dyDescent="0.2">
      <c r="A90" s="852" t="s">
        <v>466</v>
      </c>
      <c r="B90" s="853"/>
      <c r="C90" s="853"/>
      <c r="D90" s="854"/>
      <c r="E90" s="202" t="s">
        <v>467</v>
      </c>
      <c r="F90" s="855">
        <v>200000</v>
      </c>
      <c r="G90" s="856"/>
      <c r="H90" s="809">
        <v>200000</v>
      </c>
      <c r="I90" s="810"/>
      <c r="J90" s="857">
        <f>F90-H90</f>
        <v>0</v>
      </c>
      <c r="K90" s="858"/>
      <c r="L90" s="62"/>
      <c r="N90" s="232"/>
    </row>
    <row r="91" spans="1:14" x14ac:dyDescent="0.2">
      <c r="A91" s="852" t="s">
        <v>392</v>
      </c>
      <c r="B91" s="853"/>
      <c r="C91" s="853"/>
      <c r="D91" s="854"/>
      <c r="E91" s="202" t="s">
        <v>393</v>
      </c>
      <c r="F91" s="855">
        <v>25000</v>
      </c>
      <c r="G91" s="856"/>
      <c r="H91" s="809">
        <v>25000</v>
      </c>
      <c r="I91" s="810"/>
      <c r="J91" s="857">
        <f>F91-H91</f>
        <v>0</v>
      </c>
      <c r="K91" s="858"/>
      <c r="L91" s="62"/>
      <c r="N91" s="232"/>
    </row>
    <row r="92" spans="1:14" x14ac:dyDescent="0.2">
      <c r="A92" s="852" t="s">
        <v>394</v>
      </c>
      <c r="B92" s="853"/>
      <c r="C92" s="853"/>
      <c r="D92" s="854"/>
      <c r="E92" s="202" t="s">
        <v>395</v>
      </c>
      <c r="F92" s="855">
        <v>39000</v>
      </c>
      <c r="G92" s="856"/>
      <c r="H92" s="809">
        <v>39000</v>
      </c>
      <c r="I92" s="810"/>
      <c r="J92" s="857">
        <f>F92-H92</f>
        <v>0</v>
      </c>
      <c r="K92" s="858"/>
      <c r="L92" s="62"/>
    </row>
    <row r="93" spans="1:14" x14ac:dyDescent="0.2">
      <c r="A93" s="852" t="s">
        <v>468</v>
      </c>
      <c r="B93" s="853"/>
      <c r="C93" s="853"/>
      <c r="D93" s="854"/>
      <c r="E93" s="202" t="s">
        <v>469</v>
      </c>
      <c r="F93" s="855">
        <v>250000</v>
      </c>
      <c r="G93" s="856"/>
      <c r="H93" s="809">
        <v>250000</v>
      </c>
      <c r="I93" s="810"/>
      <c r="J93" s="857">
        <f t="shared" si="2"/>
        <v>0</v>
      </c>
      <c r="K93" s="858"/>
      <c r="L93" s="62"/>
    </row>
    <row r="94" spans="1:14" x14ac:dyDescent="0.2">
      <c r="A94" s="852" t="s">
        <v>470</v>
      </c>
      <c r="B94" s="853"/>
      <c r="C94" s="853"/>
      <c r="D94" s="854"/>
      <c r="E94" s="202" t="s">
        <v>471</v>
      </c>
      <c r="F94" s="855">
        <v>254864.72</v>
      </c>
      <c r="G94" s="856"/>
      <c r="H94" s="809">
        <v>254864.72</v>
      </c>
      <c r="I94" s="810"/>
      <c r="J94" s="857">
        <f t="shared" si="2"/>
        <v>0</v>
      </c>
      <c r="K94" s="858"/>
      <c r="L94" s="62"/>
    </row>
    <row r="95" spans="1:14" x14ac:dyDescent="0.2">
      <c r="A95" s="852" t="s">
        <v>472</v>
      </c>
      <c r="B95" s="853"/>
      <c r="C95" s="853"/>
      <c r="D95" s="854"/>
      <c r="E95" s="202" t="s">
        <v>177</v>
      </c>
      <c r="F95" s="855">
        <v>241000</v>
      </c>
      <c r="G95" s="856"/>
      <c r="H95" s="809">
        <v>241000</v>
      </c>
      <c r="I95" s="810"/>
      <c r="J95" s="857">
        <f t="shared" si="2"/>
        <v>0</v>
      </c>
      <c r="K95" s="858"/>
      <c r="L95" s="62"/>
    </row>
    <row r="96" spans="1:14"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8177041.7199999997</v>
      </c>
      <c r="G100" s="777"/>
      <c r="H100" s="776">
        <f>SUM(H85:I99)</f>
        <v>7877041.7199999997</v>
      </c>
      <c r="I100" s="777"/>
      <c r="J100" s="776">
        <f>SUM(J85:K99)</f>
        <v>300000</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t="s">
        <v>473</v>
      </c>
      <c r="B104" s="845"/>
      <c r="C104" s="845"/>
      <c r="D104" s="846"/>
      <c r="E104" s="211" t="s">
        <v>142</v>
      </c>
      <c r="F104" s="847">
        <v>868337.73</v>
      </c>
      <c r="G104" s="848"/>
      <c r="H104" s="847">
        <v>868337.73</v>
      </c>
      <c r="I104" s="848"/>
      <c r="J104" s="849">
        <f>F104-H104</f>
        <v>0</v>
      </c>
      <c r="K104" s="850"/>
    </row>
    <row r="105" spans="1:12" x14ac:dyDescent="0.2">
      <c r="A105" s="844"/>
      <c r="B105" s="845"/>
      <c r="C105" s="845"/>
      <c r="D105" s="846"/>
      <c r="E105" s="211"/>
      <c r="F105" s="847"/>
      <c r="G105" s="848"/>
      <c r="H105" s="847"/>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868337.73</v>
      </c>
      <c r="G109" s="777"/>
      <c r="H109" s="776">
        <f>SUM(H104:I108)</f>
        <v>868337.73</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33" t="s">
        <v>178</v>
      </c>
      <c r="B113" s="834"/>
      <c r="C113" s="834"/>
      <c r="D113" s="835"/>
      <c r="E113" s="214"/>
      <c r="F113" s="836">
        <v>249537</v>
      </c>
      <c r="G113" s="837"/>
      <c r="H113" s="836">
        <v>249537</v>
      </c>
      <c r="I113" s="837"/>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249537</v>
      </c>
      <c r="G116" s="772"/>
      <c r="H116" s="771">
        <f>SUM(H113:I115)</f>
        <v>249537</v>
      </c>
      <c r="I116" s="772"/>
      <c r="J116" s="771">
        <f>SUM(J113:K115)</f>
        <v>0</v>
      </c>
      <c r="K116" s="773"/>
    </row>
    <row r="117" spans="1:11" x14ac:dyDescent="0.2">
      <c r="H117" s="52" t="s">
        <v>148</v>
      </c>
      <c r="I117" s="58"/>
      <c r="J117" s="218" t="s">
        <v>149</v>
      </c>
      <c r="K117" s="219">
        <f>(H81)</f>
        <v>45193967</v>
      </c>
    </row>
    <row r="118" spans="1:11" ht="15" customHeight="1" x14ac:dyDescent="0.2">
      <c r="H118" s="220" t="s">
        <v>150</v>
      </c>
      <c r="I118" s="221">
        <f>'[9]Vý HČ'!S47+'[9]Vý DČ'!H42</f>
        <v>53934018.729999997</v>
      </c>
      <c r="J118" s="222" t="s">
        <v>151</v>
      </c>
      <c r="K118" s="223">
        <f>H100</f>
        <v>7877041.7199999997</v>
      </c>
    </row>
    <row r="119" spans="1:11" ht="15" customHeight="1" x14ac:dyDescent="0.2">
      <c r="J119" s="222" t="s">
        <v>152</v>
      </c>
      <c r="K119" s="223">
        <f>H109</f>
        <v>868337.73</v>
      </c>
    </row>
    <row r="120" spans="1:11" x14ac:dyDescent="0.2">
      <c r="J120" s="222" t="s">
        <v>153</v>
      </c>
      <c r="K120" s="223">
        <f>H116</f>
        <v>249537</v>
      </c>
    </row>
    <row r="121" spans="1:11" x14ac:dyDescent="0.2">
      <c r="H121" s="224" t="s">
        <v>154</v>
      </c>
      <c r="I121" s="225">
        <f>I118-K121</f>
        <v>-254864.71999999881</v>
      </c>
      <c r="J121" s="222" t="s">
        <v>155</v>
      </c>
      <c r="K121" s="226">
        <f>SUM(K117:K120)</f>
        <v>54188883.449999996</v>
      </c>
    </row>
    <row r="122" spans="1:11" x14ac:dyDescent="0.2">
      <c r="H122" s="227"/>
      <c r="I122" s="227"/>
    </row>
    <row r="123" spans="1:11" x14ac:dyDescent="0.2">
      <c r="H123" s="48" t="s">
        <v>156</v>
      </c>
      <c r="I123" s="774"/>
      <c r="J123" s="774"/>
      <c r="K123" s="774"/>
    </row>
    <row r="124" spans="1:11" x14ac:dyDescent="0.2">
      <c r="C124" s="228"/>
      <c r="H124" s="775" t="s">
        <v>157</v>
      </c>
      <c r="I124" s="775"/>
      <c r="J124" s="775"/>
      <c r="K124" s="775"/>
    </row>
    <row r="125" spans="1:11" x14ac:dyDescent="0.2">
      <c r="H125" s="48" t="s">
        <v>474</v>
      </c>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11"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475</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343830.94999999995</v>
      </c>
      <c r="D6" s="758"/>
      <c r="E6" s="758"/>
      <c r="F6" s="758"/>
      <c r="G6" s="758"/>
      <c r="H6" s="758"/>
      <c r="I6" s="758"/>
    </row>
    <row r="7" spans="1:9" s="18" customFormat="1" ht="33.75" customHeight="1" x14ac:dyDescent="0.2">
      <c r="A7" s="757" t="s">
        <v>5</v>
      </c>
      <c r="B7" s="757"/>
      <c r="C7" s="37">
        <v>50000.09</v>
      </c>
      <c r="D7" s="762" t="s">
        <v>476</v>
      </c>
      <c r="E7" s="762"/>
      <c r="F7" s="762"/>
      <c r="G7" s="762"/>
      <c r="H7" s="762"/>
      <c r="I7" s="762"/>
    </row>
    <row r="8" spans="1:9" s="17" customFormat="1" ht="27" customHeight="1" x14ac:dyDescent="0.2">
      <c r="A8" s="757" t="s">
        <v>6</v>
      </c>
      <c r="B8" s="757"/>
      <c r="C8" s="37">
        <v>293830.86</v>
      </c>
      <c r="D8" s="762" t="s">
        <v>477</v>
      </c>
      <c r="E8" s="762"/>
      <c r="F8" s="762"/>
      <c r="G8" s="762"/>
      <c r="H8" s="762"/>
      <c r="I8" s="762"/>
    </row>
    <row r="9" spans="1:9" s="17" customFormat="1" ht="15" customHeight="1" x14ac:dyDescent="0.2">
      <c r="A9" s="757" t="s">
        <v>2</v>
      </c>
      <c r="B9" s="757"/>
      <c r="C9" s="37"/>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898.58</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322932.37</v>
      </c>
      <c r="D16" s="25"/>
      <c r="E16" s="25"/>
      <c r="F16" s="25"/>
      <c r="G16" s="25"/>
      <c r="H16" s="25"/>
      <c r="I16" s="25"/>
    </row>
    <row r="17" spans="1:9" s="18" customFormat="1" x14ac:dyDescent="0.2">
      <c r="A17" s="757"/>
      <c r="B17" s="14" t="s">
        <v>4</v>
      </c>
      <c r="C17" s="13">
        <v>20000</v>
      </c>
      <c r="D17" s="26"/>
      <c r="E17" s="26"/>
      <c r="F17" s="26"/>
      <c r="G17" s="26"/>
      <c r="H17" s="26"/>
      <c r="I17" s="26"/>
    </row>
    <row r="18" spans="1:9" s="18" customFormat="1" ht="15" customHeight="1" x14ac:dyDescent="0.2">
      <c r="A18" s="396" t="s">
        <v>257</v>
      </c>
      <c r="B18" s="38"/>
      <c r="C18" s="39">
        <f>SUM(C14:C17)</f>
        <v>343830.95</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478</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x14ac:dyDescent="0.2">
      <c r="A29" s="751" t="s">
        <v>478</v>
      </c>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4"/>
      <c r="B31" s="44"/>
      <c r="C31" s="44"/>
      <c r="D31" s="44"/>
      <c r="E31" s="44"/>
      <c r="F31" s="44"/>
      <c r="G31" s="44"/>
      <c r="H31" s="44"/>
      <c r="I31" s="44"/>
    </row>
    <row r="32" spans="1:9" s="18" customFormat="1" ht="12.75" customHeight="1" x14ac:dyDescent="0.25">
      <c r="A32" s="755" t="s">
        <v>198</v>
      </c>
      <c r="B32" s="755"/>
      <c r="C32" s="755"/>
      <c r="D32" s="755"/>
      <c r="E32" s="755"/>
      <c r="F32" s="755"/>
      <c r="G32" s="755"/>
      <c r="H32" s="755"/>
      <c r="I32" s="755"/>
    </row>
    <row r="33" spans="1:9" s="18" customFormat="1" x14ac:dyDescent="0.2">
      <c r="A33" s="36" t="s">
        <v>9</v>
      </c>
      <c r="B33" s="387"/>
      <c r="C33" s="387"/>
      <c r="D33" s="387"/>
      <c r="E33" s="387"/>
      <c r="F33" s="387"/>
      <c r="G33" s="387"/>
      <c r="H33" s="387"/>
      <c r="I33" s="387"/>
    </row>
    <row r="34" spans="1:9" s="18" customFormat="1" x14ac:dyDescent="0.2">
      <c r="A34" s="751" t="s">
        <v>479</v>
      </c>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44"/>
      <c r="B36" s="44"/>
      <c r="C36" s="44"/>
      <c r="D36" s="44"/>
      <c r="E36" s="44"/>
      <c r="F36" s="44"/>
      <c r="G36" s="44"/>
      <c r="H36" s="44"/>
      <c r="I36" s="44"/>
    </row>
    <row r="37" spans="1:9" x14ac:dyDescent="0.2">
      <c r="A37" s="40" t="s">
        <v>37</v>
      </c>
    </row>
    <row r="38" spans="1:9" x14ac:dyDescent="0.2">
      <c r="A38" s="40" t="s">
        <v>38</v>
      </c>
    </row>
    <row r="39" spans="1:9" x14ac:dyDescent="0.2">
      <c r="A39" s="40"/>
    </row>
    <row r="40" spans="1:9" x14ac:dyDescent="0.2">
      <c r="A40" s="40" t="s">
        <v>480</v>
      </c>
    </row>
  </sheetData>
  <mergeCells count="24">
    <mergeCell ref="A35:I35"/>
    <mergeCell ref="A11:I11"/>
    <mergeCell ref="A15:A17"/>
    <mergeCell ref="A29:I29"/>
    <mergeCell ref="A21:I21"/>
    <mergeCell ref="A23:I23"/>
    <mergeCell ref="A24:I24"/>
    <mergeCell ref="A25:I25"/>
    <mergeCell ref="A27:I27"/>
    <mergeCell ref="A30:I30"/>
    <mergeCell ref="A32:I32"/>
    <mergeCell ref="A34:I34"/>
    <mergeCell ref="A13:B13"/>
    <mergeCell ref="A7:B7"/>
    <mergeCell ref="D7:I7"/>
    <mergeCell ref="A8:B8"/>
    <mergeCell ref="D8:I8"/>
    <mergeCell ref="A9:B9"/>
    <mergeCell ref="D9:I9"/>
    <mergeCell ref="A3:I3"/>
    <mergeCell ref="A5:B5"/>
    <mergeCell ref="D5:I5"/>
    <mergeCell ref="A6:B6"/>
    <mergeCell ref="D6:I6"/>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46"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[10]Úvod.str!C3</f>
        <v>Základní škola Prostějov, ul. VI. Majakovského 1</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[10]Úvod.str!C4</f>
        <v>VI. Majakovského 131/1, Prostějov, 798 11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[10]Úvod.str!C5</f>
        <v>628 59 056</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'[10]Ná HČ'!Q8+'[10]Ná HČ'!Q29+'[10]Ná HČ'!Q35+'[10]Ná DČ'!F9+'[10]Ná DČ'!F23+'[10]Ná DČ'!F29</f>
        <v>1573161</v>
      </c>
      <c r="F15" s="67">
        <f>'[10]Ná HČ'!R8+'[10]Ná HČ'!R29+'[10]Ná HČ'!R35+'[10]Ná DČ'!G9+'[10]Ná DČ'!G23+'[10]Ná DČ'!G29</f>
        <v>1851730.09</v>
      </c>
      <c r="G15" s="67">
        <f>'[10]Ná HČ'!S8+'[10]Ná HČ'!S29+'[10]Ná HČ'!S35+'[10]Ná DČ'!H9+'[10]Ná DČ'!H23+'[10]Ná DČ'!H29</f>
        <v>1734030.62</v>
      </c>
      <c r="H15" s="68">
        <f>'[10]Ná HČ'!S8+'[10]Ná HČ'!S29+'[10]Ná HČ'!S35</f>
        <v>1703505.62</v>
      </c>
      <c r="I15" s="68">
        <f>'[10]Ná DČ'!H9+'[10]Ná DČ'!H23+'[10]Ná DČ'!H29</f>
        <v>30525</v>
      </c>
      <c r="J15" s="69" t="str">
        <f>IF(H15+I15=G15,"OK","ne")</f>
        <v>OK</v>
      </c>
      <c r="K15" s="70"/>
    </row>
    <row r="16" spans="1:12" ht="15" x14ac:dyDescent="0.25">
      <c r="A16" s="58" t="s">
        <v>58</v>
      </c>
      <c r="B16" s="58"/>
      <c r="C16" s="58"/>
      <c r="D16" s="66" t="s">
        <v>59</v>
      </c>
      <c r="E16" s="67">
        <f>'[10]Ná HČ'!Q36+'[10]Ná HČ'!Q42+'[10]Ná HČ'!Q46+'[10]Ná HČ'!Q47+'[10]Ná DČ'!F30+'[10]Ná DČ'!F36+'[10]Ná DČ'!F40+'[10]Ná DČ'!F41</f>
        <v>796912</v>
      </c>
      <c r="F16" s="67">
        <f>'[10]Ná HČ'!R36+'[10]Ná HČ'!R42+'[10]Ná HČ'!R46+'[10]Ná HČ'!R47+'[10]Ná DČ'!G30+'[10]Ná DČ'!G36+'[10]Ná DČ'!G40+'[10]Ná DČ'!G41</f>
        <v>1430735.18</v>
      </c>
      <c r="G16" s="67">
        <f>'[10]Ná HČ'!S36+'[10]Ná HČ'!S42+'[10]Ná HČ'!S46+'[10]Ná HČ'!S47+'[10]Ná DČ'!H30+'[10]Ná DČ'!H36+'[10]Ná DČ'!H40+'[10]Ná DČ'!H41</f>
        <v>1296581.08</v>
      </c>
      <c r="H16" s="68">
        <f>'[10]Ná HČ'!S36+'[10]Ná HČ'!S42+'[10]Ná HČ'!S46+'[10]Ná HČ'!S47</f>
        <v>1289846.08</v>
      </c>
      <c r="I16" s="68">
        <f>'[10]Ná DČ'!H30+'[10]Ná DČ'!H36+'[10]Ná DČ'!H40+'[10]Ná DČ'!H41</f>
        <v>6735</v>
      </c>
      <c r="J16" s="69" t="str">
        <f t="shared" ref="J16:J27" si="0">IF(H16+I16=G16,"OK","ne")</f>
        <v>OK</v>
      </c>
      <c r="K16" s="70"/>
    </row>
    <row r="17" spans="1:12" ht="15" x14ac:dyDescent="0.25">
      <c r="A17" s="58" t="s">
        <v>60</v>
      </c>
      <c r="B17" s="58"/>
      <c r="C17" s="58"/>
      <c r="D17" s="66" t="s">
        <v>61</v>
      </c>
      <c r="E17" s="67">
        <f>'[10]Ná HČ'!Q72+'[10]Ná HČ'!Q79+'[10]Ná HČ'!Q82+'[10]Ná HČ'!Q83+'[10]Ná HČ'!Q88+'[10]Ná DČ'!F65+'[10]Ná DČ'!F70+'[10]Ná DČ'!F73+'[10]Ná DČ'!F74+'[10]Ná DČ'!F79</f>
        <v>26015700</v>
      </c>
      <c r="F17" s="67">
        <f>'[10]Ná HČ'!R72+'[10]Ná HČ'!R79+'[10]Ná HČ'!R82+'[10]Ná HČ'!R83+'[10]Ná HČ'!R88+'[10]Ná DČ'!G65+'[10]Ná DČ'!G70+'[10]Ná DČ'!G73+'[10]Ná DČ'!G74+'[10]Ná DČ'!G79</f>
        <v>26403510.43</v>
      </c>
      <c r="G17" s="67">
        <f>'[10]Ná HČ'!S72+'[10]Ná HČ'!S79+'[10]Ná HČ'!S82+'[10]Ná HČ'!S83+'[10]Ná HČ'!S88+'[10]Ná DČ'!H65+'[10]Ná DČ'!H70+'[10]Ná DČ'!H73+'[10]Ná DČ'!H74+'[10]Ná DČ'!H79</f>
        <v>26374577.190000001</v>
      </c>
      <c r="H17" s="68">
        <f>'[10]Ná HČ'!S72+'[10]Ná HČ'!S79+'[10]Ná HČ'!S82+'[10]Ná HČ'!S83+'[10]Ná HČ'!S88</f>
        <v>26350898.190000001</v>
      </c>
      <c r="I17" s="68">
        <f>'[10]Ná DČ'!H65+'[10]Ná DČ'!H70+'[10]Ná DČ'!H73+'[10]Ná DČ'!H74+'[10]Ná DČ'!H79</f>
        <v>23679</v>
      </c>
      <c r="J17" s="69" t="str">
        <f t="shared" si="0"/>
        <v>OK</v>
      </c>
      <c r="K17" s="70"/>
    </row>
    <row r="18" spans="1:12" ht="15" x14ac:dyDescent="0.25">
      <c r="A18" s="58" t="s">
        <v>62</v>
      </c>
      <c r="B18" s="58"/>
      <c r="C18" s="58"/>
      <c r="D18" s="71">
        <v>551</v>
      </c>
      <c r="E18" s="67">
        <f>'[10]Ná HČ'!Q105+'[10]Ná DČ'!F96</f>
        <v>1233204</v>
      </c>
      <c r="F18" s="67">
        <f>'[10]Ná HČ'!R105+'[10]Ná DČ'!G96</f>
        <v>1233204</v>
      </c>
      <c r="G18" s="67">
        <f>'[10]Ná HČ'!S105+'[10]Ná DČ'!H96</f>
        <v>1233204</v>
      </c>
      <c r="H18" s="68">
        <f>'[10]Ná HČ'!S105</f>
        <v>1225644</v>
      </c>
      <c r="I18" s="68">
        <f>'[10]Ná DČ'!H96</f>
        <v>7560</v>
      </c>
      <c r="J18" s="69" t="str">
        <f t="shared" si="0"/>
        <v>OK</v>
      </c>
      <c r="K18" s="70"/>
    </row>
    <row r="19" spans="1:12" ht="13.9" customHeight="1" x14ac:dyDescent="0.2">
      <c r="A19" s="72" t="s">
        <v>63</v>
      </c>
      <c r="B19" s="72"/>
      <c r="C19" s="58"/>
      <c r="D19" s="898" t="s">
        <v>64</v>
      </c>
      <c r="E19" s="899">
        <f>'[10]Ná HČ'!Q89+'[10]Ná HČ'!Q93+'[10]Ná HČ'!Q94+'[10]Ná HČ'!Q95+'[10]Ná HČ'!Q96+'[10]Ná HČ'!Q97+'[10]Ná HČ'!Q98+'[10]Ná HČ'!Q99+'[10]Ná HČ'!Q108+'[10]Ná HČ'!Q109+'[10]Ná HČ'!Q120+'[10]Ná HČ'!Q121+'[10]Ná HČ'!Q124+'[10]Ná HČ'!Q125+'[10]Ná HČ'!Q126+'[10]Ná DČ'!F80+'[10]Ná DČ'!F84+'[10]Ná DČ'!F85+'[10]Ná DČ'!F86+'[10]Ná DČ'!F87+'[10]Ná DČ'!F88+'[10]Ná DČ'!F89+'[10]Ná DČ'!F90+'[10]Ná DČ'!F99+'[10]Ná DČ'!F100+'[10]Ná DČ'!F111+'[10]Ná DČ'!F112+'[10]Ná DČ'!F115+'[10]Ná DČ'!F116+'[10]Ná DČ'!F117</f>
        <v>606</v>
      </c>
      <c r="F19" s="899">
        <f>'[10]Ná HČ'!R89+'[10]Ná HČ'!R93+'[10]Ná HČ'!R94+'[10]Ná HČ'!R95+'[10]Ná HČ'!R96+'[10]Ná HČ'!R97+'[10]Ná HČ'!R98+'[10]Ná HČ'!R99+'[10]Ná HČ'!R108+'[10]Ná HČ'!R109+'[10]Ná HČ'!R120+'[10]Ná HČ'!R121+'[10]Ná HČ'!R124+'[10]Ná HČ'!R125+'[10]Ná HČ'!R126+'[10]Ná DČ'!G80+'[10]Ná DČ'!G84+'[10]Ná DČ'!G85+'[10]Ná DČ'!G86+'[10]Ná DČ'!G87+'[10]Ná DČ'!G88+'[10]Ná DČ'!G89+'[10]Ná DČ'!G90+'[10]Ná DČ'!G99+'[10]Ná DČ'!G100+'[10]Ná DČ'!G111+'[10]Ná DČ'!G112+'[10]Ná DČ'!G115+'[10]Ná DČ'!G116+'[10]Ná DČ'!G117</f>
        <v>773386.58000000007</v>
      </c>
      <c r="G19" s="899">
        <f>'[10]Ná HČ'!S89+'[10]Ná HČ'!S93+'[10]Ná HČ'!S94+'[10]Ná HČ'!S95+'[10]Ná HČ'!S96+'[10]Ná HČ'!S97+'[10]Ná HČ'!S98+'[10]Ná HČ'!S99+'[10]Ná HČ'!S108+'[10]Ná HČ'!S109+'[10]Ná HČ'!S120+'[10]Ná HČ'!S121+'[10]Ná HČ'!S124+'[10]Ná HČ'!S125+'[10]Ná HČ'!S126+'[10]Ná DČ'!H80+'[10]Ná DČ'!H84+'[10]Ná DČ'!H85+'[10]Ná DČ'!H86+'[10]Ná DČ'!H87+'[10]Ná DČ'!H88+'[10]Ná DČ'!H89+'[10]Ná DČ'!H90+'[10]Ná DČ'!H99+'[10]Ná DČ'!H100+'[10]Ná DČ'!H111+'[10]Ná DČ'!H112+'[10]Ná DČ'!H115+'[10]Ná DČ'!H116+'[10]Ná DČ'!H117</f>
        <v>661407.58000000007</v>
      </c>
      <c r="H19" s="907">
        <f>'[10]Ná HČ'!S89+'[10]Ná HČ'!S93+'[10]Ná HČ'!S94+'[10]Ná HČ'!S95+'[10]Ná HČ'!S96+'[10]Ná HČ'!S97+'[10]Ná HČ'!S98+'[10]Ná HČ'!S99+'[10]Ná HČ'!S108+'[10]Ná HČ'!S109+'[10]Ná HČ'!S120+'[10]Ná HČ'!S121+'[10]Ná HČ'!S124+'[10]Ná HČ'!S125+'[10]Ná HČ'!S126</f>
        <v>661407.58000000007</v>
      </c>
      <c r="I19" s="907">
        <f>'[10]Ná DČ'!H80+'[10]Ná DČ'!H84+'[10]Ná DČ'!H85+'[10]Ná DČ'!H86+'[10]Ná DČ'!H87+'[10]Ná DČ'!H88+'[10]Ná DČ'!H89+'[10]Ná DČ'!H90+'[10]Ná DČ'!H99+'[10]Ná DČ'!H100+'[10]Ná DČ'!H111+'[10]Ná DČ'!H112+'[10]Ná DČ'!H115+'[10]Ná DČ'!H116+'[10]Ná DČ'!H117</f>
        <v>0</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29619583</v>
      </c>
      <c r="F21" s="67">
        <f>SUM(F15:F20)</f>
        <v>31692566.280000001</v>
      </c>
      <c r="G21" s="67">
        <f>SUM(G15:G20)</f>
        <v>31299800.469999999</v>
      </c>
      <c r="H21" s="67">
        <f>SUM(H15:H20)</f>
        <v>31231301.469999999</v>
      </c>
      <c r="I21" s="67">
        <f>SUM(I15:I20)</f>
        <v>68499</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'[10]Vý HČ'!Q9+'[10]Vý HČ'!Q10+'[10]Vý HČ'!Q21+'[10]Vý HČ'!Q26+'[10]Vý HČ'!Q27+'[10]Vý HČ'!Q28+'[10]Vý DČ'!F9+'[10]Vý DČ'!F10+'[10]Vý DČ'!F20+'[10]Vý DČ'!F25+'[10]Vý DČ'!F26+'[10]Vý DČ'!F27</f>
        <v>150000</v>
      </c>
      <c r="F23" s="67">
        <f>'[10]Vý HČ'!R9+'[10]Vý HČ'!R10+'[10]Vý HČ'!R21+'[10]Vý HČ'!R26+'[10]Vý HČ'!R27+'[10]Vý HČ'!R28+'[10]Vý DČ'!G9+'[10]Vý DČ'!G10+'[10]Vý DČ'!G20+'[10]Vý DČ'!G25+'[10]Vý DČ'!G26+'[10]Vý DČ'!G27</f>
        <v>265330</v>
      </c>
      <c r="G23" s="67">
        <f>'[10]Vý HČ'!S9+'[10]Vý HČ'!S10+'[10]Vý HČ'!S21+'[10]Vý HČ'!S26+'[10]Vý HČ'!S27+'[10]Vý HČ'!S28+'[10]Vý DČ'!H9+'[10]Vý DČ'!H10+'[10]Vý DČ'!H20+'[10]Vý DČ'!H25+'[10]Vý DČ'!H26+'[10]Vý DČ'!H27</f>
        <v>265330</v>
      </c>
      <c r="H23" s="68">
        <f>'[10]Vý HČ'!S9+'[10]Vý HČ'!S10+'[10]Vý HČ'!S21+'[10]Vý HČ'!S26+'[10]Vý HČ'!S27+'[10]Vý HČ'!S28</f>
        <v>156040</v>
      </c>
      <c r="I23" s="68">
        <f>'[10]Vý DČ'!H9+'[10]Vý DČ'!H10+'[10]Vý DČ'!H20+'[10]Vý DČ'!H25+'[10]Vý DČ'!H26+'[10]Vý DČ'!H27</f>
        <v>109290</v>
      </c>
      <c r="J23" s="69" t="str">
        <f t="shared" si="0"/>
        <v>OK</v>
      </c>
      <c r="K23" s="75"/>
      <c r="L23" s="76"/>
    </row>
    <row r="24" spans="1:12" ht="15" x14ac:dyDescent="0.25">
      <c r="A24" s="58" t="s">
        <v>69</v>
      </c>
      <c r="B24" s="58"/>
      <c r="C24" s="58"/>
      <c r="D24" s="71" t="s">
        <v>70</v>
      </c>
      <c r="E24" s="67">
        <f>'[10]Vý HČ'!Q47+'[10]Vý DČ'!F42</f>
        <v>29474983</v>
      </c>
      <c r="F24" s="67">
        <f>'[10]Vý HČ'!R47+'[10]Vý DČ'!G42</f>
        <v>31393506.280000001</v>
      </c>
      <c r="G24" s="67">
        <f>'[10]Vý HČ'!S47+'[10]Vý DČ'!H42</f>
        <v>31070493.120000001</v>
      </c>
      <c r="H24" s="68">
        <f>'[10]Vý HČ'!S47</f>
        <v>31070493.120000001</v>
      </c>
      <c r="I24" s="68">
        <f>'[10]Vý DČ'!H42</f>
        <v>0</v>
      </c>
      <c r="J24" s="69" t="str">
        <f t="shared" si="0"/>
        <v>OK</v>
      </c>
      <c r="K24" s="77"/>
      <c r="L24" s="53"/>
    </row>
    <row r="25" spans="1:12" ht="15" x14ac:dyDescent="0.25">
      <c r="A25" s="58"/>
      <c r="B25" s="58"/>
      <c r="C25" s="58"/>
      <c r="D25" s="71" t="s">
        <v>71</v>
      </c>
      <c r="E25" s="67">
        <f>'[10]Vý HČ'!Q53+'[10]Vý DČ'!F48</f>
        <v>0</v>
      </c>
      <c r="F25" s="67">
        <f>'[10]Vý HČ'!R53+'[10]Vý DČ'!G48</f>
        <v>0</v>
      </c>
      <c r="G25" s="67">
        <f>'[10]Vý HČ'!S53+'[10]Vý DČ'!H48</f>
        <v>0</v>
      </c>
      <c r="H25" s="68">
        <f>'[10]Vý HČ'!S53</f>
        <v>0</v>
      </c>
      <c r="I25" s="68">
        <f>'[10]Vý DČ'!H48</f>
        <v>0</v>
      </c>
      <c r="J25" s="69" t="str">
        <f t="shared" si="0"/>
        <v>OK</v>
      </c>
      <c r="K25" s="77"/>
      <c r="L25" s="53"/>
    </row>
    <row r="26" spans="1:12" ht="15" x14ac:dyDescent="0.25">
      <c r="A26" s="58" t="s">
        <v>72</v>
      </c>
      <c r="B26" s="58"/>
      <c r="C26" s="58"/>
      <c r="D26" s="66" t="s">
        <v>73</v>
      </c>
      <c r="E26" s="67">
        <f>'[10]Vý HČ'!Q29+'[10]Vý HČ'!Q30+'[10]Vý HČ'!Q31+'[10]Vý HČ'!Q32+'[10]Vý HČ'!Q33+'[10]Vý HČ'!Q39+'[10]Vý HČ'!Q46+'[10]Vý DČ'!F28+'[10]Vý DČ'!F29+'[10]Vý DČ'!F30+'[10]Vý DČ'!F31+'[10]Vý DČ'!F32+'[10]Vý DČ'!F38+'[10]Vý DČ'!F41</f>
        <v>0</v>
      </c>
      <c r="F26" s="67">
        <f>'[10]Vý HČ'!R29+'[10]Vý HČ'!R30+'[10]Vý HČ'!R31+'[10]Vý HČ'!R32+'[10]Vý HČ'!R33+'[10]Vý HČ'!R39+'[10]Vý HČ'!R46+'[10]Vý DČ'!G28+'[10]Vý DČ'!G29+'[10]Vý DČ'!G30+'[10]Vý DČ'!G31+'[10]Vý DČ'!G32+'[10]Vý DČ'!G38+'[10]Vý DČ'!G41</f>
        <v>74521</v>
      </c>
      <c r="G26" s="67">
        <f>'[10]Vý HČ'!S29+'[10]Vý HČ'!S30+'[10]Vý HČ'!S31+'[10]Vý HČ'!S32+'[10]Vý HČ'!S33+'[10]Vý HČ'!S39+'[10]Vý HČ'!S46+'[10]Vý DČ'!H28+'[10]Vý DČ'!H29+'[10]Vý DČ'!H30+'[10]Vý DČ'!H31+'[10]Vý DČ'!H32+'[10]Vý DČ'!H38+'[10]Vý DČ'!H41</f>
        <v>74521</v>
      </c>
      <c r="H26" s="68">
        <f>'[10]Vý HČ'!S29+'[10]Vý HČ'!S30+'[10]Vý HČ'!S31+'[10]Vý HČ'!S32+'[10]Vý HČ'!S33+'[10]Vý HČ'!S39+'[10]Vý HČ'!S46</f>
        <v>74521</v>
      </c>
      <c r="I26" s="68">
        <f>'[10]Vý DČ'!H28+'[10]Vý DČ'!H29+'[10]Vý DČ'!H30+'[10]Vý DČ'!H31+'[10]Vý DČ'!H32+'[10]Vý DČ'!H38+'[10]Vý DČ'!H41</f>
        <v>0</v>
      </c>
      <c r="J26" s="69" t="str">
        <f t="shared" si="0"/>
        <v>OK</v>
      </c>
      <c r="K26" s="75"/>
      <c r="L26" s="53"/>
    </row>
    <row r="27" spans="1:12" ht="14.25" customHeight="1" x14ac:dyDescent="0.25">
      <c r="A27" s="62" t="s">
        <v>65</v>
      </c>
      <c r="B27" s="61"/>
      <c r="C27" s="61"/>
      <c r="D27" s="61"/>
      <c r="E27" s="67">
        <f>E23+E24+E26</f>
        <v>29624983</v>
      </c>
      <c r="F27" s="67">
        <f>F23+F24+F26</f>
        <v>31733357.280000001</v>
      </c>
      <c r="G27" s="67">
        <f>G23+G24+G26</f>
        <v>31410344.120000001</v>
      </c>
      <c r="H27" s="67">
        <f>H23+H24+H26</f>
        <v>31301054.120000001</v>
      </c>
      <c r="I27" s="67">
        <f>I23+I24+I26</f>
        <v>109290</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110543.65000000224</v>
      </c>
      <c r="H30" s="67">
        <f>H27-H21</f>
        <v>69752.650000002235</v>
      </c>
      <c r="I30" s="80">
        <f>I27-I21</f>
        <v>40791</v>
      </c>
      <c r="J30" s="81"/>
      <c r="K30" s="61"/>
      <c r="L30" s="61"/>
    </row>
    <row r="31" spans="1:12" ht="15" x14ac:dyDescent="0.25">
      <c r="A31" s="61"/>
      <c r="B31" s="61"/>
      <c r="C31" s="66" t="s">
        <v>77</v>
      </c>
      <c r="D31" s="61"/>
      <c r="E31" s="61"/>
      <c r="F31" s="61"/>
      <c r="G31" s="67">
        <f>'[10]Ná HČ'!S127+'[10]Ná DČ'!H118</f>
        <v>0</v>
      </c>
      <c r="H31" s="68">
        <f>'[10]Ná HČ'!S127</f>
        <v>0</v>
      </c>
      <c r="I31" s="68">
        <f>'[10]Ná DČ'!H118</f>
        <v>0</v>
      </c>
      <c r="J31" s="61"/>
      <c r="K31" s="61"/>
      <c r="L31" s="61"/>
    </row>
    <row r="32" spans="1:12" ht="15" x14ac:dyDescent="0.25">
      <c r="A32" s="61"/>
      <c r="B32" s="61"/>
      <c r="C32" s="66" t="s">
        <v>78</v>
      </c>
      <c r="D32" s="61"/>
      <c r="E32" s="61"/>
      <c r="F32" s="61"/>
      <c r="G32" s="67">
        <f>'[10]Ná HČ'!S128+'[10]Ná DČ'!H119</f>
        <v>0</v>
      </c>
      <c r="H32" s="68">
        <f>'[10]Ná HČ'!S128</f>
        <v>0</v>
      </c>
      <c r="I32" s="68">
        <f>'[10]Ná DČ'!H119</f>
        <v>0</v>
      </c>
      <c r="J32" s="61"/>
      <c r="K32" s="61"/>
      <c r="L32" s="61"/>
    </row>
    <row r="33" spans="1:12" ht="15" x14ac:dyDescent="0.25">
      <c r="A33" s="61"/>
      <c r="B33" s="61"/>
      <c r="C33" s="66" t="s">
        <v>79</v>
      </c>
      <c r="D33" s="61"/>
      <c r="E33" s="61"/>
      <c r="F33" s="61"/>
      <c r="G33" s="82"/>
      <c r="H33" s="83"/>
      <c r="I33" s="83"/>
      <c r="J33" s="84">
        <f>[10]VH!D12</f>
        <v>0</v>
      </c>
      <c r="K33" s="61"/>
      <c r="L33" s="61"/>
    </row>
    <row r="34" spans="1:12" ht="15.75" x14ac:dyDescent="0.25">
      <c r="A34" s="61"/>
      <c r="B34" s="61"/>
      <c r="C34" s="66" t="s">
        <v>80</v>
      </c>
      <c r="D34" s="61"/>
      <c r="E34" s="61"/>
      <c r="F34" s="61"/>
      <c r="G34" s="68">
        <f>G30-G31-G32-G33</f>
        <v>110543.65000000224</v>
      </c>
      <c r="H34" s="68">
        <f>H30-H31-H32-H33</f>
        <v>69752.650000002235</v>
      </c>
      <c r="I34" s="68">
        <f>I30-I31-I32-I33</f>
        <v>40791</v>
      </c>
      <c r="J34" s="599">
        <f>[10]VH!D13</f>
        <v>110543.65000000224</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109628.65</v>
      </c>
      <c r="H37" s="58"/>
      <c r="I37" s="70"/>
      <c r="J37" s="90">
        <f>[10]VH!D36</f>
        <v>109628.65</v>
      </c>
      <c r="K37" s="91"/>
    </row>
    <row r="38" spans="1:12" ht="15.75" x14ac:dyDescent="0.25">
      <c r="A38" s="61"/>
      <c r="B38" s="61"/>
      <c r="C38" s="58"/>
      <c r="D38" s="58"/>
      <c r="E38" s="89"/>
      <c r="F38" s="77" t="s">
        <v>86</v>
      </c>
      <c r="G38" s="83"/>
      <c r="H38" s="58"/>
      <c r="I38" s="70"/>
      <c r="J38" s="90">
        <f>[10]VH!D39</f>
        <v>0</v>
      </c>
      <c r="K38" s="91"/>
    </row>
    <row r="39" spans="1:12" ht="15.75" x14ac:dyDescent="0.25">
      <c r="A39" s="61"/>
      <c r="B39" s="61"/>
      <c r="C39" s="58"/>
      <c r="D39" s="58"/>
      <c r="E39" s="89"/>
      <c r="F39" s="77" t="s">
        <v>15</v>
      </c>
      <c r="G39" s="92">
        <v>915</v>
      </c>
      <c r="H39" s="58"/>
      <c r="I39" s="70"/>
      <c r="J39" s="90">
        <f>[10]VH!D43</f>
        <v>915</v>
      </c>
      <c r="K39" s="91"/>
    </row>
    <row r="40" spans="1:12" ht="15.75" x14ac:dyDescent="0.25">
      <c r="A40" s="61"/>
      <c r="B40" s="61"/>
      <c r="C40" s="58" t="s">
        <v>87</v>
      </c>
      <c r="D40" s="58"/>
      <c r="E40" s="89" t="s">
        <v>88</v>
      </c>
      <c r="F40" s="58"/>
      <c r="G40" s="93">
        <f>IF(G34&lt;=0,[10]VH!D18,0)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[10]VH!B39</f>
        <v>28335.98</v>
      </c>
      <c r="F48" s="116">
        <f>[10]FO!C8</f>
        <v>0</v>
      </c>
      <c r="G48" s="117">
        <f>[10]FO!C21-[10]FO!C8</f>
        <v>0</v>
      </c>
      <c r="H48" s="118">
        <f>[10]FO!H22</f>
        <v>2300</v>
      </c>
      <c r="I48" s="118">
        <f>E48+F48+G48-H48</f>
        <v>26035.98</v>
      </c>
      <c r="J48" s="119">
        <f>[10]FO!I23</f>
        <v>26035.98</v>
      </c>
      <c r="K48" s="120"/>
    </row>
    <row r="49" spans="1:12" x14ac:dyDescent="0.2">
      <c r="A49" s="121"/>
      <c r="B49" s="122"/>
      <c r="C49" s="122" t="s">
        <v>101</v>
      </c>
      <c r="D49" s="122"/>
      <c r="E49" s="123">
        <f>[10]VH!B40</f>
        <v>513870.19</v>
      </c>
      <c r="F49" s="124"/>
      <c r="G49" s="125">
        <f>[10]FKSP!D19</f>
        <v>193685</v>
      </c>
      <c r="H49" s="126">
        <f>[10]FKSP!D36</f>
        <v>179932</v>
      </c>
      <c r="I49" s="127">
        <f>E49+F49+G49-H49</f>
        <v>527623.18999999994</v>
      </c>
      <c r="J49" s="128">
        <f>[10]FKSP!E38</f>
        <v>496645.18999999994</v>
      </c>
      <c r="K49" s="129"/>
    </row>
    <row r="50" spans="1:12" x14ac:dyDescent="0.2">
      <c r="A50" s="121"/>
      <c r="B50" s="122"/>
      <c r="C50" s="122" t="s">
        <v>102</v>
      </c>
      <c r="D50" s="122"/>
      <c r="E50" s="123">
        <f>[10]VH!B36</f>
        <v>185201.45</v>
      </c>
      <c r="F50" s="124">
        <f>'[10]RF 2.4.'!C9</f>
        <v>80794.52</v>
      </c>
      <c r="G50" s="125">
        <f>'[10]RF 2.4.'!C22-'[10]RF 2.4.'!C9</f>
        <v>0</v>
      </c>
      <c r="H50" s="128">
        <f>'[10]RF 2.4.'!H23</f>
        <v>1951.4</v>
      </c>
      <c r="I50" s="127">
        <f>E50+F50+G50-H50</f>
        <v>264044.57</v>
      </c>
      <c r="J50" s="128">
        <f>'[10]RF 2.4.'!I24</f>
        <v>264044.57</v>
      </c>
      <c r="K50" s="129"/>
    </row>
    <row r="51" spans="1:12" x14ac:dyDescent="0.2">
      <c r="A51" s="130"/>
      <c r="B51" s="131"/>
      <c r="C51" s="131" t="s">
        <v>103</v>
      </c>
      <c r="D51" s="131"/>
      <c r="E51" s="132">
        <f>[10]VH!B37</f>
        <v>1167396.3700000001</v>
      </c>
      <c r="F51" s="133"/>
      <c r="G51" s="134">
        <f>'[10]RF 2.5.'!C21</f>
        <v>0</v>
      </c>
      <c r="H51" s="135">
        <f>'[10]RF 2.5.'!H22</f>
        <v>855888.12</v>
      </c>
      <c r="I51" s="127">
        <f>E51+F51+G51-H51</f>
        <v>311508.25000000012</v>
      </c>
      <c r="J51" s="135">
        <f>'[10]RF 2.5.'!I23</f>
        <v>311508.25000000012</v>
      </c>
      <c r="K51" s="136"/>
    </row>
    <row r="52" spans="1:12" ht="13.5" thickBot="1" x14ac:dyDescent="0.25">
      <c r="A52" s="137"/>
      <c r="B52" s="138"/>
      <c r="C52" s="138" t="s">
        <v>104</v>
      </c>
      <c r="D52" s="138"/>
      <c r="E52" s="139">
        <f>[10]VH!B38</f>
        <v>55530.8</v>
      </c>
      <c r="F52" s="140"/>
      <c r="G52" s="141">
        <f>[10]IF!C19</f>
        <v>1233204</v>
      </c>
      <c r="H52" s="142">
        <f>[10]IF!H20</f>
        <v>1224624</v>
      </c>
      <c r="I52" s="143">
        <f>E52+F52+G52-H52</f>
        <v>64110.800000000047</v>
      </c>
      <c r="J52" s="142">
        <f>[10]IF!I21</f>
        <v>64110.800000000047</v>
      </c>
      <c r="K52" s="144"/>
    </row>
    <row r="53" spans="1:12" ht="15.75" thickBot="1" x14ac:dyDescent="0.3">
      <c r="A53" s="145" t="s">
        <v>52</v>
      </c>
      <c r="B53" s="146"/>
      <c r="C53" s="146"/>
      <c r="D53" s="146"/>
      <c r="E53" s="147">
        <f t="shared" ref="E53:J53" si="1">SUM(E48:E52)</f>
        <v>1950334.7900000003</v>
      </c>
      <c r="F53" s="148">
        <f t="shared" si="1"/>
        <v>80794.52</v>
      </c>
      <c r="G53" s="149">
        <f t="shared" si="1"/>
        <v>1426889</v>
      </c>
      <c r="H53" s="148">
        <f t="shared" si="1"/>
        <v>2264695.52</v>
      </c>
      <c r="I53" s="148">
        <f t="shared" si="1"/>
        <v>1193322.7900000003</v>
      </c>
      <c r="J53" s="149">
        <f t="shared" si="1"/>
        <v>1162344.7900000003</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'[10]Ná HČ'!F72+'[10]Ná HČ'!F79+'[10]Ná HČ'!F82+'[10]Ná HČ'!F83+'[10]Ná HČ'!F88</f>
        <v>245881</v>
      </c>
      <c r="F58" s="159">
        <f>'[10]Ná HČ'!F105</f>
        <v>1225644</v>
      </c>
      <c r="G58" s="160">
        <f>'[10]Ná HČ'!F29</f>
        <v>1270337</v>
      </c>
      <c r="H58" s="161">
        <v>1224624</v>
      </c>
      <c r="I58" s="162">
        <f>[10]IF!H11</f>
        <v>0</v>
      </c>
      <c r="J58" s="896" t="s">
        <v>117</v>
      </c>
      <c r="K58" s="897"/>
    </row>
    <row r="59" spans="1:12" ht="15" x14ac:dyDescent="0.25">
      <c r="A59" s="163" t="s">
        <v>118</v>
      </c>
      <c r="B59" s="164"/>
      <c r="C59" s="164"/>
      <c r="D59" s="165" t="s">
        <v>481</v>
      </c>
      <c r="E59" s="166"/>
      <c r="F59" s="167"/>
      <c r="G59" s="166">
        <v>-200000</v>
      </c>
      <c r="H59" s="168"/>
      <c r="I59" s="169"/>
      <c r="J59" s="889" t="s">
        <v>482</v>
      </c>
      <c r="K59" s="890"/>
    </row>
    <row r="60" spans="1:12" ht="15" x14ac:dyDescent="0.25">
      <c r="A60" s="163" t="s">
        <v>118</v>
      </c>
      <c r="B60" s="164"/>
      <c r="C60" s="164"/>
      <c r="D60" s="170" t="s">
        <v>483</v>
      </c>
      <c r="E60" s="166">
        <v>2300</v>
      </c>
      <c r="F60" s="167"/>
      <c r="G60" s="166"/>
      <c r="H60" s="168"/>
      <c r="I60" s="169"/>
      <c r="J60" s="889"/>
      <c r="K60" s="890"/>
    </row>
    <row r="61" spans="1:12" ht="15" x14ac:dyDescent="0.25">
      <c r="A61" s="163" t="s">
        <v>118</v>
      </c>
      <c r="B61" s="164"/>
      <c r="C61" s="164"/>
      <c r="D61" s="170"/>
      <c r="E61" s="166">
        <v>777</v>
      </c>
      <c r="F61" s="167"/>
      <c r="G61" s="166"/>
      <c r="H61" s="168"/>
      <c r="I61" s="169"/>
      <c r="J61" s="889"/>
      <c r="K61" s="890"/>
    </row>
    <row r="62" spans="1:12" ht="15" x14ac:dyDescent="0.25">
      <c r="A62" s="163" t="s">
        <v>118</v>
      </c>
      <c r="B62" s="164"/>
      <c r="C62" s="164"/>
      <c r="D62" s="170"/>
      <c r="E62" s="166">
        <v>23</v>
      </c>
      <c r="F62" s="167"/>
      <c r="G62" s="166"/>
      <c r="H62" s="168"/>
      <c r="I62" s="169"/>
      <c r="J62" s="889"/>
      <c r="K62" s="890"/>
    </row>
    <row r="63" spans="1:12" ht="15" x14ac:dyDescent="0.25">
      <c r="A63" s="163" t="s">
        <v>118</v>
      </c>
      <c r="B63" s="164"/>
      <c r="C63" s="164"/>
      <c r="D63" s="170"/>
      <c r="E63" s="166"/>
      <c r="F63" s="167"/>
      <c r="G63" s="166"/>
      <c r="H63" s="168"/>
      <c r="I63" s="169"/>
      <c r="J63" s="889"/>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248981</v>
      </c>
      <c r="F69" s="174">
        <f>SUM(F58:F68)</f>
        <v>1225644</v>
      </c>
      <c r="G69" s="175">
        <f>SUM(G58:G68)</f>
        <v>1070337</v>
      </c>
      <c r="H69" s="176">
        <f>SUM(H58:H68)</f>
        <v>1224624</v>
      </c>
      <c r="I69" s="177">
        <f>SUM(I58:I68)</f>
        <v>0</v>
      </c>
      <c r="J69" s="891" t="s">
        <v>484</v>
      </c>
      <c r="K69" s="892"/>
    </row>
    <row r="70" spans="1:12" ht="15.75" thickTop="1" x14ac:dyDescent="0.25">
      <c r="A70" s="178" t="s">
        <v>120</v>
      </c>
      <c r="B70" s="179"/>
      <c r="C70" s="179"/>
      <c r="D70" s="179"/>
      <c r="E70" s="180">
        <f>'[10]Ná HČ'!H72+'[10]Ná HČ'!H79+'[10]Ná HČ'!H82+'[10]Ná HČ'!H83+'[10]Ná HČ'!H88</f>
        <v>225442</v>
      </c>
      <c r="F70" s="181">
        <f>'[10]Ná HČ'!H105</f>
        <v>1225644</v>
      </c>
      <c r="G70" s="182">
        <f>'[10]Ná HČ'!H29</f>
        <v>1001499.35</v>
      </c>
      <c r="H70" s="180">
        <f>[10]IF!H7</f>
        <v>1224624</v>
      </c>
      <c r="I70" s="182">
        <f>[10]IF!I11</f>
        <v>0</v>
      </c>
      <c r="J70" s="893"/>
      <c r="K70" s="861"/>
    </row>
    <row r="71" spans="1:12" ht="18.75" customHeight="1" thickBot="1" x14ac:dyDescent="0.3">
      <c r="A71" s="184" t="s">
        <v>121</v>
      </c>
      <c r="B71" s="146"/>
      <c r="C71" s="146"/>
      <c r="D71" s="146"/>
      <c r="E71" s="185">
        <f>E70-E69</f>
        <v>-23539</v>
      </c>
      <c r="F71" s="186">
        <f>F70-F69</f>
        <v>0</v>
      </c>
      <c r="G71" s="187">
        <f>G70-G69</f>
        <v>-68837.650000000023</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130</v>
      </c>
      <c r="B77" s="871"/>
      <c r="C77" s="871"/>
      <c r="D77" s="872"/>
      <c r="E77" s="192">
        <v>33353</v>
      </c>
      <c r="F77" s="836">
        <v>26107293</v>
      </c>
      <c r="G77" s="837"/>
      <c r="H77" s="836">
        <v>26107293</v>
      </c>
      <c r="I77" s="837"/>
      <c r="J77" s="873">
        <f>F77-H77</f>
        <v>0</v>
      </c>
      <c r="K77" s="874"/>
      <c r="L77" s="58"/>
    </row>
    <row r="78" spans="1:12" x14ac:dyDescent="0.2">
      <c r="A78" s="879" t="s">
        <v>485</v>
      </c>
      <c r="B78" s="880"/>
      <c r="C78" s="880"/>
      <c r="D78" s="881"/>
      <c r="E78" s="193">
        <v>33088</v>
      </c>
      <c r="F78" s="847">
        <v>201000</v>
      </c>
      <c r="G78" s="848"/>
      <c r="H78" s="847">
        <v>201000</v>
      </c>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26308293</v>
      </c>
      <c r="G81" s="777"/>
      <c r="H81" s="776">
        <f>SUM(H77:H80)</f>
        <v>26308293</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3193055</v>
      </c>
      <c r="G85" s="864"/>
      <c r="H85" s="836">
        <v>3123302.35</v>
      </c>
      <c r="I85" s="837"/>
      <c r="J85" s="865">
        <f>F85-H85</f>
        <v>69752.649999999907</v>
      </c>
      <c r="K85" s="866"/>
      <c r="L85" s="62"/>
    </row>
    <row r="86" spans="1:12" x14ac:dyDescent="0.2">
      <c r="A86" s="859" t="s">
        <v>134</v>
      </c>
      <c r="B86" s="860"/>
      <c r="C86" s="860"/>
      <c r="D86" s="861"/>
      <c r="E86" s="202" t="s">
        <v>135</v>
      </c>
      <c r="F86" s="855">
        <v>79323</v>
      </c>
      <c r="G86" s="856"/>
      <c r="H86" s="809">
        <v>62800</v>
      </c>
      <c r="I86" s="810"/>
      <c r="J86" s="857">
        <f t="shared" ref="J86:J99" si="2">F86-H86</f>
        <v>16523</v>
      </c>
      <c r="K86" s="858"/>
      <c r="L86" s="62"/>
    </row>
    <row r="87" spans="1:12" x14ac:dyDescent="0.2">
      <c r="A87" s="852" t="s">
        <v>136</v>
      </c>
      <c r="B87" s="853"/>
      <c r="C87" s="853"/>
      <c r="D87" s="854"/>
      <c r="E87" s="202" t="s">
        <v>137</v>
      </c>
      <c r="F87" s="855">
        <v>127558</v>
      </c>
      <c r="G87" s="856"/>
      <c r="H87" s="847">
        <v>121457</v>
      </c>
      <c r="I87" s="848"/>
      <c r="J87" s="857">
        <f t="shared" si="2"/>
        <v>6101</v>
      </c>
      <c r="K87" s="858"/>
      <c r="L87" s="62"/>
    </row>
    <row r="88" spans="1:12" x14ac:dyDescent="0.2">
      <c r="A88" s="852" t="s">
        <v>486</v>
      </c>
      <c r="B88" s="853"/>
      <c r="C88" s="853"/>
      <c r="D88" s="854"/>
      <c r="E88" s="202" t="s">
        <v>487</v>
      </c>
      <c r="F88" s="855">
        <v>430000</v>
      </c>
      <c r="G88" s="856"/>
      <c r="H88" s="809">
        <v>430000</v>
      </c>
      <c r="I88" s="810"/>
      <c r="J88" s="857">
        <f>F88-H88</f>
        <v>0</v>
      </c>
      <c r="K88" s="858"/>
      <c r="L88" s="62"/>
    </row>
    <row r="89" spans="1:12" x14ac:dyDescent="0.2">
      <c r="A89" s="852" t="s">
        <v>392</v>
      </c>
      <c r="B89" s="853"/>
      <c r="C89" s="853"/>
      <c r="D89" s="854"/>
      <c r="E89" s="202" t="s">
        <v>393</v>
      </c>
      <c r="F89" s="855">
        <v>62000</v>
      </c>
      <c r="G89" s="856"/>
      <c r="H89" s="809">
        <v>62000</v>
      </c>
      <c r="I89" s="810"/>
      <c r="J89" s="857">
        <f>F89-H89</f>
        <v>0</v>
      </c>
      <c r="K89" s="858"/>
      <c r="L89" s="62"/>
    </row>
    <row r="90" spans="1:12" x14ac:dyDescent="0.2">
      <c r="A90" s="852" t="s">
        <v>394</v>
      </c>
      <c r="B90" s="853"/>
      <c r="C90" s="853"/>
      <c r="D90" s="854"/>
      <c r="E90" s="202" t="s">
        <v>395</v>
      </c>
      <c r="F90" s="855">
        <v>37000</v>
      </c>
      <c r="G90" s="856"/>
      <c r="H90" s="809">
        <v>37000</v>
      </c>
      <c r="I90" s="810"/>
      <c r="J90" s="857">
        <f>F90-H90</f>
        <v>0</v>
      </c>
      <c r="K90" s="858"/>
      <c r="L90" s="62"/>
    </row>
    <row r="91" spans="1:12" x14ac:dyDescent="0.2">
      <c r="A91" s="852"/>
      <c r="B91" s="853"/>
      <c r="C91" s="853"/>
      <c r="D91" s="854"/>
      <c r="E91" s="202"/>
      <c r="F91" s="855"/>
      <c r="G91" s="856"/>
      <c r="H91" s="809"/>
      <c r="I91" s="810"/>
      <c r="J91" s="857">
        <f>F91-H91</f>
        <v>0</v>
      </c>
      <c r="K91" s="858"/>
      <c r="L91" s="62"/>
    </row>
    <row r="92" spans="1:12" x14ac:dyDescent="0.2">
      <c r="A92" s="852"/>
      <c r="B92" s="853"/>
      <c r="C92" s="853"/>
      <c r="D92" s="854"/>
      <c r="E92" s="202"/>
      <c r="F92" s="855"/>
      <c r="G92" s="856"/>
      <c r="H92" s="809"/>
      <c r="I92" s="810"/>
      <c r="J92" s="857">
        <f>F92-H92</f>
        <v>0</v>
      </c>
      <c r="K92" s="858"/>
      <c r="L92" s="62"/>
    </row>
    <row r="93" spans="1:12" x14ac:dyDescent="0.2">
      <c r="A93" s="852"/>
      <c r="B93" s="853"/>
      <c r="C93" s="853"/>
      <c r="D93" s="854"/>
      <c r="E93" s="202"/>
      <c r="F93" s="855"/>
      <c r="G93" s="856"/>
      <c r="H93" s="809"/>
      <c r="I93" s="810"/>
      <c r="J93" s="857">
        <f t="shared" si="2"/>
        <v>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3928936</v>
      </c>
      <c r="G100" s="777"/>
      <c r="H100" s="776">
        <f>SUM(H85:I99)</f>
        <v>3836559.35</v>
      </c>
      <c r="I100" s="777"/>
      <c r="J100" s="776">
        <f>SUM(J85:K99)</f>
        <v>92376.649999999907</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t="s">
        <v>488</v>
      </c>
      <c r="B104" s="845"/>
      <c r="C104" s="845"/>
      <c r="D104" s="846"/>
      <c r="E104" s="211" t="s">
        <v>142</v>
      </c>
      <c r="F104" s="847">
        <v>1156277.28</v>
      </c>
      <c r="G104" s="848"/>
      <c r="H104" s="847">
        <v>855888.12</v>
      </c>
      <c r="I104" s="848"/>
      <c r="J104" s="849">
        <f>F104-H104</f>
        <v>300389.16000000003</v>
      </c>
      <c r="K104" s="850"/>
    </row>
    <row r="105" spans="1:12" x14ac:dyDescent="0.2">
      <c r="A105" s="844"/>
      <c r="B105" s="845"/>
      <c r="C105" s="845"/>
      <c r="D105" s="846"/>
      <c r="E105" s="211"/>
      <c r="F105" s="847"/>
      <c r="G105" s="848"/>
      <c r="H105" s="847"/>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1156277.28</v>
      </c>
      <c r="G109" s="777"/>
      <c r="H109" s="776">
        <f>SUM(H104:I108)</f>
        <v>855888.12</v>
      </c>
      <c r="I109" s="777"/>
      <c r="J109" s="776">
        <f>SUM(J104:K108)</f>
        <v>300389.16000000003</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33"/>
      <c r="B113" s="834"/>
      <c r="C113" s="834"/>
      <c r="D113" s="835"/>
      <c r="E113" s="214"/>
      <c r="F113" s="836"/>
      <c r="G113" s="837"/>
      <c r="H113" s="836"/>
      <c r="I113" s="837"/>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0</v>
      </c>
      <c r="G116" s="772"/>
      <c r="H116" s="771">
        <f>SUM(H113:I115)</f>
        <v>0</v>
      </c>
      <c r="I116" s="772"/>
      <c r="J116" s="771">
        <f>SUM(J113:K115)</f>
        <v>0</v>
      </c>
      <c r="K116" s="773"/>
    </row>
    <row r="117" spans="1:11" x14ac:dyDescent="0.2">
      <c r="H117" s="52" t="s">
        <v>148</v>
      </c>
      <c r="I117" s="58"/>
      <c r="J117" s="218" t="s">
        <v>149</v>
      </c>
      <c r="K117" s="219">
        <f>(H81)</f>
        <v>26308293</v>
      </c>
    </row>
    <row r="118" spans="1:11" ht="15" customHeight="1" x14ac:dyDescent="0.2">
      <c r="H118" s="220" t="s">
        <v>150</v>
      </c>
      <c r="I118" s="221">
        <f>'[10]Vý HČ'!S47+'[10]Vý DČ'!H42</f>
        <v>31070493.120000001</v>
      </c>
      <c r="J118" s="222" t="s">
        <v>151</v>
      </c>
      <c r="K118" s="223">
        <f>H100</f>
        <v>3836559.35</v>
      </c>
    </row>
    <row r="119" spans="1:11" ht="15" customHeight="1" x14ac:dyDescent="0.2">
      <c r="J119" s="222" t="s">
        <v>152</v>
      </c>
      <c r="K119" s="223">
        <f>H109</f>
        <v>855888.12</v>
      </c>
    </row>
    <row r="120" spans="1:11" x14ac:dyDescent="0.2">
      <c r="J120" s="222" t="s">
        <v>153</v>
      </c>
      <c r="K120" s="223">
        <f>H116</f>
        <v>0</v>
      </c>
    </row>
    <row r="121" spans="1:11" x14ac:dyDescent="0.2">
      <c r="H121" s="224" t="s">
        <v>154</v>
      </c>
      <c r="I121" s="225">
        <f>I118-K121</f>
        <v>69752.64999999851</v>
      </c>
      <c r="J121" s="222" t="s">
        <v>155</v>
      </c>
      <c r="K121" s="226">
        <f>SUM(K117:K120)</f>
        <v>31000740.470000003</v>
      </c>
    </row>
    <row r="122" spans="1:11" x14ac:dyDescent="0.2">
      <c r="H122" s="227"/>
      <c r="I122" s="227"/>
    </row>
    <row r="123" spans="1:11" x14ac:dyDescent="0.2">
      <c r="H123" s="48" t="s">
        <v>156</v>
      </c>
      <c r="I123" s="902" t="s">
        <v>489</v>
      </c>
      <c r="J123" s="902"/>
      <c r="K123" s="902"/>
    </row>
    <row r="124" spans="1:11" x14ac:dyDescent="0.2">
      <c r="C124" s="228"/>
      <c r="H124" s="775" t="s">
        <v>157</v>
      </c>
      <c r="I124" s="775"/>
      <c r="J124" s="775"/>
      <c r="K124" s="775"/>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10"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211</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110543.65</v>
      </c>
      <c r="D6" s="758"/>
      <c r="E6" s="758"/>
      <c r="F6" s="758"/>
      <c r="G6" s="758"/>
      <c r="H6" s="758"/>
      <c r="I6" s="758"/>
    </row>
    <row r="7" spans="1:9" s="18" customFormat="1" ht="33.75" customHeight="1" x14ac:dyDescent="0.2">
      <c r="A7" s="757" t="s">
        <v>5</v>
      </c>
      <c r="B7" s="757"/>
      <c r="C7" s="37">
        <v>69752.649999999994</v>
      </c>
      <c r="D7" s="762" t="s">
        <v>490</v>
      </c>
      <c r="E7" s="762"/>
      <c r="F7" s="762"/>
      <c r="G7" s="762"/>
      <c r="H7" s="762"/>
      <c r="I7" s="762"/>
    </row>
    <row r="8" spans="1:9" s="17" customFormat="1" ht="27" customHeight="1" x14ac:dyDescent="0.2">
      <c r="A8" s="757" t="s">
        <v>6</v>
      </c>
      <c r="B8" s="757"/>
      <c r="C8" s="37">
        <v>40791</v>
      </c>
      <c r="D8" s="762"/>
      <c r="E8" s="762"/>
      <c r="F8" s="762"/>
      <c r="G8" s="762"/>
      <c r="H8" s="762"/>
      <c r="I8" s="762"/>
    </row>
    <row r="9" spans="1:9" s="17" customFormat="1" ht="15" customHeight="1" x14ac:dyDescent="0.2">
      <c r="A9" s="757" t="s">
        <v>2</v>
      </c>
      <c r="B9" s="757"/>
      <c r="C9" s="37"/>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915</v>
      </c>
      <c r="D14" s="24"/>
      <c r="E14" s="24"/>
      <c r="F14" s="24"/>
      <c r="G14" s="24"/>
      <c r="H14" s="24"/>
      <c r="I14" s="24"/>
    </row>
    <row r="15" spans="1:9" s="18" customFormat="1" x14ac:dyDescent="0.2">
      <c r="A15" s="757" t="s">
        <v>7</v>
      </c>
      <c r="B15" s="42" t="s">
        <v>11</v>
      </c>
      <c r="C15" s="13"/>
      <c r="D15" s="24"/>
      <c r="E15" s="24"/>
      <c r="F15" s="24"/>
      <c r="G15" s="24"/>
      <c r="H15" s="24"/>
      <c r="I15" s="24"/>
    </row>
    <row r="16" spans="1:9" s="18" customFormat="1" x14ac:dyDescent="0.2">
      <c r="A16" s="757"/>
      <c r="B16" s="14" t="s">
        <v>8</v>
      </c>
      <c r="C16" s="43">
        <v>109628.65</v>
      </c>
      <c r="D16" s="25"/>
      <c r="E16" s="25"/>
      <c r="F16" s="25"/>
      <c r="G16" s="25"/>
      <c r="H16" s="25"/>
      <c r="I16" s="25"/>
    </row>
    <row r="17" spans="1:9" s="18" customFormat="1" x14ac:dyDescent="0.2">
      <c r="A17" s="757"/>
      <c r="B17" s="14" t="s">
        <v>4</v>
      </c>
      <c r="C17" s="13"/>
      <c r="D17" s="26"/>
      <c r="E17" s="26"/>
      <c r="F17" s="26"/>
      <c r="G17" s="26"/>
      <c r="H17" s="26"/>
      <c r="I17" s="26"/>
    </row>
    <row r="18" spans="1:9" s="18" customFormat="1" ht="15" customHeight="1" x14ac:dyDescent="0.2">
      <c r="A18" s="396" t="s">
        <v>257</v>
      </c>
      <c r="B18" s="38"/>
      <c r="C18" s="39">
        <f>SUM(C14:C17)</f>
        <v>110543.65</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491</v>
      </c>
      <c r="B22" s="36"/>
      <c r="C22" s="36"/>
      <c r="D22" s="36"/>
      <c r="E22" s="36"/>
      <c r="F22" s="36"/>
      <c r="G22" s="36"/>
      <c r="H22" s="36"/>
      <c r="I22" s="36"/>
    </row>
    <row r="23" spans="1:9" s="18" customFormat="1" x14ac:dyDescent="0.2">
      <c r="A23" s="751"/>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x14ac:dyDescent="0.2">
      <c r="A29" s="751"/>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4"/>
      <c r="B31" s="44"/>
      <c r="C31" s="44"/>
      <c r="D31" s="44"/>
      <c r="E31" s="44"/>
      <c r="F31" s="44"/>
      <c r="G31" s="44"/>
      <c r="H31" s="44"/>
      <c r="I31" s="44"/>
    </row>
    <row r="32" spans="1:9" s="18" customFormat="1" ht="12.75" customHeight="1" x14ac:dyDescent="0.25">
      <c r="A32" s="755" t="s">
        <v>198</v>
      </c>
      <c r="B32" s="755"/>
      <c r="C32" s="755"/>
      <c r="D32" s="755"/>
      <c r="E32" s="755"/>
      <c r="F32" s="755"/>
      <c r="G32" s="755"/>
      <c r="H32" s="755"/>
      <c r="I32" s="755"/>
    </row>
    <row r="33" spans="1:9" s="18" customFormat="1" x14ac:dyDescent="0.2">
      <c r="A33" s="36" t="s">
        <v>9</v>
      </c>
      <c r="B33" s="387"/>
      <c r="C33" s="387"/>
      <c r="D33" s="387"/>
      <c r="E33" s="387"/>
      <c r="F33" s="387"/>
      <c r="G33" s="387"/>
      <c r="H33" s="387"/>
      <c r="I33" s="387"/>
    </row>
    <row r="34" spans="1:9" s="18" customFormat="1" x14ac:dyDescent="0.2">
      <c r="A34" s="751"/>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44"/>
      <c r="B36" s="44"/>
      <c r="C36" s="44"/>
      <c r="D36" s="44"/>
      <c r="E36" s="44"/>
      <c r="F36" s="44"/>
      <c r="G36" s="44"/>
      <c r="H36" s="44"/>
      <c r="I36" s="44"/>
    </row>
    <row r="37" spans="1:9" x14ac:dyDescent="0.2">
      <c r="A37" s="40" t="s">
        <v>212</v>
      </c>
    </row>
    <row r="38" spans="1:9" x14ac:dyDescent="0.2">
      <c r="A38" s="40" t="s">
        <v>492</v>
      </c>
    </row>
    <row r="39" spans="1:9" x14ac:dyDescent="0.2">
      <c r="A39" s="40"/>
    </row>
    <row r="40" spans="1:9" x14ac:dyDescent="0.2">
      <c r="A40" s="40" t="s">
        <v>480</v>
      </c>
    </row>
  </sheetData>
  <mergeCells count="24">
    <mergeCell ref="A32:I32"/>
    <mergeCell ref="A15:A17"/>
    <mergeCell ref="A21:I21"/>
    <mergeCell ref="A24:I24"/>
    <mergeCell ref="A27:I27"/>
    <mergeCell ref="A23:I23"/>
    <mergeCell ref="A25:I25"/>
    <mergeCell ref="A30:I30"/>
    <mergeCell ref="A34:I34"/>
    <mergeCell ref="A35:I35"/>
    <mergeCell ref="A13:B13"/>
    <mergeCell ref="A3:I3"/>
    <mergeCell ref="A5:B5"/>
    <mergeCell ref="D5:I5"/>
    <mergeCell ref="A6:B6"/>
    <mergeCell ref="D6:I6"/>
    <mergeCell ref="A7:B7"/>
    <mergeCell ref="D7:I7"/>
    <mergeCell ref="A8:B8"/>
    <mergeCell ref="D8:I8"/>
    <mergeCell ref="A9:B9"/>
    <mergeCell ref="D9:I9"/>
    <mergeCell ref="A11:I11"/>
    <mergeCell ref="A29:I29"/>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7"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[11]Úvod.str!C3</f>
        <v>Reálné gymnázium a základní škola Otto Wichterleho, Prostějov</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[11]Úvod.str!C4</f>
        <v>Studentská 4/2,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[11]Úvod.str!C5</f>
        <v>441 59 960</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'[11]Ná HČ'!Q8+'[11]Ná HČ'!Q29+'[11]Ná HČ'!Q35+'[11]Ná DČ'!F9+'[11]Ná DČ'!F23+'[11]Ná DČ'!F29</f>
        <v>11016277</v>
      </c>
      <c r="F15" s="67">
        <f>'[11]Ná HČ'!R8+'[11]Ná HČ'!R29+'[11]Ná HČ'!R35+'[11]Ná DČ'!G9+'[11]Ná DČ'!G23+'[11]Ná DČ'!G29</f>
        <v>11927260</v>
      </c>
      <c r="G15" s="67">
        <f>'[11]Ná HČ'!S8+'[11]Ná HČ'!S29+'[11]Ná HČ'!S35+'[11]Ná DČ'!H9+'[11]Ná DČ'!H23+'[11]Ná DČ'!H29</f>
        <v>11802253.73</v>
      </c>
      <c r="H15" s="68">
        <f>'[11]Ná HČ'!S8+'[11]Ná HČ'!S29+'[11]Ná HČ'!S35</f>
        <v>11207935.07</v>
      </c>
      <c r="I15" s="68">
        <f>'[11]Ná DČ'!H9+'[11]Ná DČ'!H23+'[11]Ná DČ'!H29</f>
        <v>594318.66</v>
      </c>
      <c r="J15" s="69" t="str">
        <f>IF(H15+I15=G15,"OK","ne")</f>
        <v>OK</v>
      </c>
      <c r="K15" s="70"/>
    </row>
    <row r="16" spans="1:12" ht="15" x14ac:dyDescent="0.25">
      <c r="A16" s="58" t="s">
        <v>58</v>
      </c>
      <c r="B16" s="58"/>
      <c r="C16" s="58"/>
      <c r="D16" s="66" t="s">
        <v>59</v>
      </c>
      <c r="E16" s="67">
        <f>'[11]Ná HČ'!Q36+'[11]Ná HČ'!Q42+'[11]Ná HČ'!Q46+'[11]Ná HČ'!Q47+'[11]Ná DČ'!F30+'[11]Ná DČ'!F36+'[11]Ná DČ'!F40+'[11]Ná DČ'!F41</f>
        <v>1459300</v>
      </c>
      <c r="F16" s="67">
        <f>'[11]Ná HČ'!R36+'[11]Ná HČ'!R42+'[11]Ná HČ'!R46+'[11]Ná HČ'!R47+'[11]Ná DČ'!G30+'[11]Ná DČ'!G36+'[11]Ná DČ'!G40+'[11]Ná DČ'!G41</f>
        <v>2373361</v>
      </c>
      <c r="G16" s="67">
        <f>'[11]Ná HČ'!S36+'[11]Ná HČ'!S42+'[11]Ná HČ'!S46+'[11]Ná HČ'!S47+'[11]Ná DČ'!H30+'[11]Ná DČ'!H36+'[11]Ná DČ'!H40+'[11]Ná DČ'!H41</f>
        <v>2373050.16</v>
      </c>
      <c r="H16" s="68">
        <f>'[11]Ná HČ'!S36+'[11]Ná HČ'!S42+'[11]Ná HČ'!S46+'[11]Ná HČ'!S47</f>
        <v>2242636.3600000003</v>
      </c>
      <c r="I16" s="68">
        <f>'[11]Ná DČ'!H30+'[11]Ná DČ'!H36+'[11]Ná DČ'!H40+'[11]Ná DČ'!H41</f>
        <v>130413.8</v>
      </c>
      <c r="J16" s="69" t="str">
        <f t="shared" ref="J16:J27" si="0">IF(H16+I16=G16,"OK","ne")</f>
        <v>OK</v>
      </c>
      <c r="K16" s="70"/>
    </row>
    <row r="17" spans="1:12" ht="15" x14ac:dyDescent="0.25">
      <c r="A17" s="58" t="s">
        <v>60</v>
      </c>
      <c r="B17" s="58"/>
      <c r="C17" s="58"/>
      <c r="D17" s="66" t="s">
        <v>61</v>
      </c>
      <c r="E17" s="67">
        <f>'[11]Ná HČ'!Q72+'[11]Ná HČ'!Q79+'[11]Ná HČ'!Q82+'[11]Ná HČ'!Q83+'[11]Ná HČ'!Q88+'[11]Ná DČ'!F65+'[11]Ná DČ'!F70+'[11]Ná DČ'!F73+'[11]Ná DČ'!F74+'[11]Ná DČ'!F79</f>
        <v>69871371</v>
      </c>
      <c r="F17" s="67">
        <f>'[11]Ná HČ'!R72+'[11]Ná HČ'!R79+'[11]Ná HČ'!R82+'[11]Ná HČ'!R83+'[11]Ná HČ'!R88+'[11]Ná DČ'!G65+'[11]Ná DČ'!G70+'[11]Ná DČ'!G73+'[11]Ná DČ'!G74+'[11]Ná DČ'!G79</f>
        <v>70940171.700000003</v>
      </c>
      <c r="G17" s="67">
        <f>'[11]Ná HČ'!S72+'[11]Ná HČ'!S79+'[11]Ná HČ'!S82+'[11]Ná HČ'!S83+'[11]Ná HČ'!S88+'[11]Ná DČ'!H65+'[11]Ná DČ'!H70+'[11]Ná DČ'!H73+'[11]Ná DČ'!H74+'[11]Ná DČ'!H79</f>
        <v>70946798.349999994</v>
      </c>
      <c r="H17" s="68">
        <f>'[11]Ná HČ'!S72+'[11]Ná HČ'!S79+'[11]Ná HČ'!S82+'[11]Ná HČ'!S83+'[11]Ná HČ'!S88</f>
        <v>70822816.36999999</v>
      </c>
      <c r="I17" s="68">
        <f>'[11]Ná DČ'!H65+'[11]Ná DČ'!H70+'[11]Ná DČ'!H73+'[11]Ná DČ'!H74+'[11]Ná DČ'!H79</f>
        <v>123981.98</v>
      </c>
      <c r="J17" s="69" t="str">
        <f t="shared" si="0"/>
        <v>OK</v>
      </c>
      <c r="K17" s="70"/>
    </row>
    <row r="18" spans="1:12" ht="15" x14ac:dyDescent="0.25">
      <c r="A18" s="58" t="s">
        <v>62</v>
      </c>
      <c r="B18" s="58"/>
      <c r="C18" s="58"/>
      <c r="D18" s="71">
        <v>551</v>
      </c>
      <c r="E18" s="67">
        <f>'[11]Ná HČ'!Q105+'[11]Ná DČ'!F96</f>
        <v>1212219</v>
      </c>
      <c r="F18" s="67">
        <f>'[11]Ná HČ'!R105+'[11]Ná DČ'!G96</f>
        <v>1416402</v>
      </c>
      <c r="G18" s="67">
        <f>'[11]Ná HČ'!S105+'[11]Ná DČ'!H96</f>
        <v>1416402</v>
      </c>
      <c r="H18" s="68">
        <f>'[11]Ná HČ'!S105</f>
        <v>1287918</v>
      </c>
      <c r="I18" s="68">
        <f>'[11]Ná DČ'!H96</f>
        <v>128484</v>
      </c>
      <c r="J18" s="69" t="str">
        <f t="shared" si="0"/>
        <v>OK</v>
      </c>
      <c r="K18" s="70"/>
    </row>
    <row r="19" spans="1:12" ht="13.9" customHeight="1" x14ac:dyDescent="0.2">
      <c r="A19" s="72" t="s">
        <v>63</v>
      </c>
      <c r="B19" s="72"/>
      <c r="C19" s="58"/>
      <c r="D19" s="898" t="s">
        <v>64</v>
      </c>
      <c r="E19" s="899">
        <f>'[11]Ná HČ'!Q89+'[11]Ná HČ'!Q93+'[11]Ná HČ'!Q94+'[11]Ná HČ'!Q95+'[11]Ná HČ'!Q96+'[11]Ná HČ'!Q97+'[11]Ná HČ'!Q98+'[11]Ná HČ'!Q99+'[11]Ná HČ'!Q108+'[11]Ná HČ'!Q109+'[11]Ná HČ'!Q120+'[11]Ná HČ'!Q121+'[11]Ná HČ'!Q124+'[11]Ná HČ'!Q125+'[11]Ná HČ'!Q126+'[11]Ná DČ'!F80+'[11]Ná DČ'!F84+'[11]Ná DČ'!F85+'[11]Ná DČ'!F86+'[11]Ná DČ'!F87+'[11]Ná DČ'!F88+'[11]Ná DČ'!F89+'[11]Ná DČ'!F90+'[11]Ná DČ'!F99+'[11]Ná DČ'!F100+'[11]Ná DČ'!F111+'[11]Ná DČ'!F112+'[11]Ná DČ'!F115+'[11]Ná DČ'!F116+'[11]Ná DČ'!F117</f>
        <v>318800</v>
      </c>
      <c r="F19" s="899">
        <f>'[11]Ná HČ'!R89+'[11]Ná HČ'!R93+'[11]Ná HČ'!R94+'[11]Ná HČ'!R95+'[11]Ná HČ'!R96+'[11]Ná HČ'!R97+'[11]Ná HČ'!R98+'[11]Ná HČ'!R99+'[11]Ná HČ'!R108+'[11]Ná HČ'!R109+'[11]Ná HČ'!R120+'[11]Ná HČ'!R121+'[11]Ná HČ'!R124+'[11]Ná HČ'!R125+'[11]Ná HČ'!R126+'[11]Ná DČ'!G80+'[11]Ná DČ'!G84+'[11]Ná DČ'!G85+'[11]Ná DČ'!G86+'[11]Ná DČ'!G87+'[11]Ná DČ'!G88+'[11]Ná DČ'!G89+'[11]Ná DČ'!G90+'[11]Ná DČ'!G99+'[11]Ná DČ'!G100+'[11]Ná DČ'!G111+'[11]Ná DČ'!G112+'[11]Ná DČ'!G115+'[11]Ná DČ'!G116+'[11]Ná DČ'!G117</f>
        <v>707463</v>
      </c>
      <c r="G19" s="899">
        <f>'[11]Ná HČ'!S89+'[11]Ná HČ'!S93+'[11]Ná HČ'!S94+'[11]Ná HČ'!S95+'[11]Ná HČ'!S96+'[11]Ná HČ'!S97+'[11]Ná HČ'!S98+'[11]Ná HČ'!S99+'[11]Ná HČ'!S108+'[11]Ná HČ'!S109+'[11]Ná HČ'!S120+'[11]Ná HČ'!S121+'[11]Ná HČ'!S124+'[11]Ná HČ'!S125+'[11]Ná HČ'!S126+'[11]Ná DČ'!H80+'[11]Ná DČ'!H84+'[11]Ná DČ'!H85+'[11]Ná DČ'!H86+'[11]Ná DČ'!H87+'[11]Ná DČ'!H88+'[11]Ná DČ'!H89+'[11]Ná DČ'!H90+'[11]Ná DČ'!H99+'[11]Ná DČ'!H100+'[11]Ná DČ'!H111+'[11]Ná DČ'!H112+'[11]Ná DČ'!H115+'[11]Ná DČ'!H116+'[11]Ná DČ'!H117</f>
        <v>707393.5</v>
      </c>
      <c r="H19" s="907">
        <f>'[11]Ná HČ'!S89+'[11]Ná HČ'!S93+'[11]Ná HČ'!S94+'[11]Ná HČ'!S95+'[11]Ná HČ'!S96+'[11]Ná HČ'!S97+'[11]Ná HČ'!S98+'[11]Ná HČ'!S99+'[11]Ná HČ'!S108+'[11]Ná HČ'!S109+'[11]Ná HČ'!S120+'[11]Ná HČ'!S121+'[11]Ná HČ'!S124+'[11]Ná HČ'!S125+'[11]Ná HČ'!S126</f>
        <v>706047.5</v>
      </c>
      <c r="I19" s="907">
        <f>'[11]Ná DČ'!H80+'[11]Ná DČ'!H84+'[11]Ná DČ'!H85+'[11]Ná DČ'!H86+'[11]Ná DČ'!H87+'[11]Ná DČ'!H88+'[11]Ná DČ'!H89+'[11]Ná DČ'!H90+'[11]Ná DČ'!H99+'[11]Ná DČ'!H100+'[11]Ná DČ'!H111+'[11]Ná DČ'!H112+'[11]Ná DČ'!H115+'[11]Ná DČ'!H116+'[11]Ná DČ'!H117</f>
        <v>1346</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83877967</v>
      </c>
      <c r="F21" s="67">
        <f>SUM(F15:F20)</f>
        <v>87364657.700000003</v>
      </c>
      <c r="G21" s="67">
        <f>SUM(G15:G20)</f>
        <v>87245897.739999995</v>
      </c>
      <c r="H21" s="67">
        <f>SUM(H15:H20)</f>
        <v>86267353.299999982</v>
      </c>
      <c r="I21" s="67">
        <f>SUM(I15:I20)</f>
        <v>978544.44000000006</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'[11]Vý HČ'!Q9+'[11]Vý HČ'!Q10+'[11]Vý HČ'!Q21+'[11]Vý HČ'!Q26+'[11]Vý HČ'!Q27+'[11]Vý HČ'!Q28+'[11]Vý DČ'!F9+'[11]Vý DČ'!F10+'[11]Vý DČ'!F20+'[11]Vý DČ'!F25+'[11]Vý DČ'!F26+'[11]Vý DČ'!F27</f>
        <v>6358600</v>
      </c>
      <c r="F23" s="67">
        <f>'[11]Vý HČ'!R9+'[11]Vý HČ'!R10+'[11]Vý HČ'!R21+'[11]Vý HČ'!R26+'[11]Vý HČ'!R27+'[11]Vý HČ'!R28+'[11]Vý DČ'!G9+'[11]Vý DČ'!G10+'[11]Vý DČ'!G20+'[11]Vý DČ'!G25+'[11]Vý DČ'!G26+'[11]Vý DČ'!G27</f>
        <v>7363866</v>
      </c>
      <c r="G23" s="67">
        <f>'[11]Vý HČ'!S9+'[11]Vý HČ'!S10+'[11]Vý HČ'!S21+'[11]Vý HČ'!S26+'[11]Vý HČ'!S27+'[11]Vý HČ'!S28+'[11]Vý DČ'!H9+'[11]Vý DČ'!H10+'[11]Vý DČ'!H20+'[11]Vý DČ'!H25+'[11]Vý DČ'!H26+'[11]Vý DČ'!H27</f>
        <v>7625070.75</v>
      </c>
      <c r="H23" s="68">
        <f>'[11]Vý HČ'!S9+'[11]Vý HČ'!S10+'[11]Vý HČ'!S21+'[11]Vý HČ'!S26+'[11]Vý HČ'!S27+'[11]Vý HČ'!S28</f>
        <v>6347841</v>
      </c>
      <c r="I23" s="68">
        <f>'[11]Vý DČ'!H9+'[11]Vý DČ'!H10+'[11]Vý DČ'!H20+'[11]Vý DČ'!H25+'[11]Vý DČ'!H26+'[11]Vý DČ'!H27</f>
        <v>1277229.75</v>
      </c>
      <c r="J23" s="69" t="str">
        <f t="shared" si="0"/>
        <v>OK</v>
      </c>
      <c r="K23" s="75"/>
      <c r="L23" s="76"/>
    </row>
    <row r="24" spans="1:12" ht="15" x14ac:dyDescent="0.25">
      <c r="A24" s="58" t="s">
        <v>69</v>
      </c>
      <c r="B24" s="58"/>
      <c r="C24" s="58"/>
      <c r="D24" s="71" t="s">
        <v>70</v>
      </c>
      <c r="E24" s="67">
        <f>'[11]Vý HČ'!Q47+'[11]Vý DČ'!F42</f>
        <v>77374927</v>
      </c>
      <c r="F24" s="67">
        <f>'[11]Vý HČ'!R47+'[11]Vý DČ'!G42</f>
        <v>79646983.699999988</v>
      </c>
      <c r="G24" s="67">
        <f>'[11]Vý HČ'!S47+'[11]Vý DČ'!H42</f>
        <v>79646983.699999988</v>
      </c>
      <c r="H24" s="68">
        <f>'[11]Vý HČ'!S47</f>
        <v>79646983.699999988</v>
      </c>
      <c r="I24" s="68">
        <f>'[11]Vý DČ'!H42</f>
        <v>0</v>
      </c>
      <c r="J24" s="69" t="str">
        <f t="shared" si="0"/>
        <v>OK</v>
      </c>
      <c r="K24" s="77"/>
      <c r="L24" s="53"/>
    </row>
    <row r="25" spans="1:12" ht="15" x14ac:dyDescent="0.25">
      <c r="A25" s="58"/>
      <c r="B25" s="58"/>
      <c r="C25" s="58"/>
      <c r="D25" s="71" t="s">
        <v>71</v>
      </c>
      <c r="E25" s="67">
        <f>'[11]Vý HČ'!Q53+'[11]Vý DČ'!F48</f>
        <v>0</v>
      </c>
      <c r="F25" s="67">
        <f>'[11]Vý HČ'!R53+'[11]Vý DČ'!G48</f>
        <v>0</v>
      </c>
      <c r="G25" s="67">
        <f>'[11]Vý HČ'!S53+'[11]Vý DČ'!H48</f>
        <v>0</v>
      </c>
      <c r="H25" s="68">
        <f>'[11]Vý HČ'!S53</f>
        <v>0</v>
      </c>
      <c r="I25" s="68">
        <f>'[11]Vý DČ'!H48</f>
        <v>0</v>
      </c>
      <c r="J25" s="69" t="str">
        <f t="shared" si="0"/>
        <v>OK</v>
      </c>
      <c r="K25" s="77"/>
      <c r="L25" s="53"/>
    </row>
    <row r="26" spans="1:12" ht="15" x14ac:dyDescent="0.25">
      <c r="A26" s="58" t="s">
        <v>72</v>
      </c>
      <c r="B26" s="58"/>
      <c r="C26" s="58"/>
      <c r="D26" s="66" t="s">
        <v>73</v>
      </c>
      <c r="E26" s="67">
        <f>'[11]Vý HČ'!Q29+'[11]Vý HČ'!Q30+'[11]Vý HČ'!Q31+'[11]Vý HČ'!Q32+'[11]Vý HČ'!Q33+'[11]Vý HČ'!Q39+'[11]Vý HČ'!Q46+'[11]Vý DČ'!F28+'[11]Vý DČ'!F29+'[11]Vý DČ'!F30+'[11]Vý DČ'!F31+'[11]Vý DČ'!F32+'[11]Vý DČ'!F38+'[11]Vý DČ'!F41</f>
        <v>187000</v>
      </c>
      <c r="F26" s="67">
        <f>'[11]Vý HČ'!R29+'[11]Vý HČ'!R30+'[11]Vý HČ'!R31+'[11]Vý HČ'!R32+'[11]Vý HČ'!R33+'[11]Vý HČ'!R39+'[11]Vý HČ'!R46+'[11]Vý DČ'!G28+'[11]Vý DČ'!G29+'[11]Vý DČ'!G30+'[11]Vý DČ'!G31+'[11]Vý DČ'!G32+'[11]Vý DČ'!G38+'[11]Vý DČ'!G41</f>
        <v>395768</v>
      </c>
      <c r="G26" s="67">
        <f>'[11]Vý HČ'!S29+'[11]Vý HČ'!S30+'[11]Vý HČ'!S31+'[11]Vý HČ'!S32+'[11]Vý HČ'!S33+'[11]Vý HČ'!S39+'[11]Vý HČ'!S46+'[11]Vý DČ'!H28+'[11]Vý DČ'!H29+'[11]Vý DČ'!H30+'[11]Vý DČ'!H31+'[11]Vý DČ'!H32+'[11]Vý DČ'!H38+'[11]Vý DČ'!H41</f>
        <v>293291.95</v>
      </c>
      <c r="H26" s="68">
        <f>'[11]Vý HČ'!S29+'[11]Vý HČ'!S30+'[11]Vý HČ'!S31+'[11]Vý HČ'!S32+'[11]Vý HČ'!S33+'[11]Vý HČ'!S39+'[11]Vý HČ'!S46</f>
        <v>293291.95</v>
      </c>
      <c r="I26" s="68">
        <f>'[11]Vý DČ'!H28+'[11]Vý DČ'!H29+'[11]Vý DČ'!H30+'[11]Vý DČ'!H31+'[11]Vý DČ'!H32+'[11]Vý DČ'!H38+'[11]Vý DČ'!H41</f>
        <v>0</v>
      </c>
      <c r="J26" s="69" t="str">
        <f t="shared" si="0"/>
        <v>OK</v>
      </c>
      <c r="K26" s="75"/>
      <c r="L26" s="53"/>
    </row>
    <row r="27" spans="1:12" ht="14.25" customHeight="1" x14ac:dyDescent="0.25">
      <c r="A27" s="62" t="s">
        <v>65</v>
      </c>
      <c r="B27" s="61"/>
      <c r="C27" s="61"/>
      <c r="D27" s="61"/>
      <c r="E27" s="67">
        <f>E23+E24+E26</f>
        <v>83920527</v>
      </c>
      <c r="F27" s="67">
        <f>F23+F24+F26</f>
        <v>87406617.699999988</v>
      </c>
      <c r="G27" s="67">
        <f>G23+G24+G26</f>
        <v>87565346.399999991</v>
      </c>
      <c r="H27" s="67">
        <f>H23+H24+H26</f>
        <v>86288116.649999991</v>
      </c>
      <c r="I27" s="67">
        <f>I23+I24+I26</f>
        <v>1277229.75</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319448.65999999642</v>
      </c>
      <c r="H30" s="67">
        <f>H27-H21</f>
        <v>20763.350000008941</v>
      </c>
      <c r="I30" s="80">
        <f>I27-I21</f>
        <v>298685.30999999994</v>
      </c>
      <c r="J30" s="81"/>
      <c r="K30" s="61"/>
      <c r="L30" s="61"/>
    </row>
    <row r="31" spans="1:12" ht="15" x14ac:dyDescent="0.25">
      <c r="A31" s="61"/>
      <c r="B31" s="61"/>
      <c r="C31" s="66" t="s">
        <v>77</v>
      </c>
      <c r="D31" s="61"/>
      <c r="E31" s="61"/>
      <c r="F31" s="61"/>
      <c r="G31" s="67">
        <f>'[11]Ná HČ'!S127+'[11]Ná DČ'!H118</f>
        <v>0</v>
      </c>
      <c r="H31" s="68">
        <f>'[11]Ná HČ'!S127</f>
        <v>0</v>
      </c>
      <c r="I31" s="68">
        <f>'[11]Ná DČ'!H118</f>
        <v>0</v>
      </c>
      <c r="J31" s="61"/>
      <c r="K31" s="61"/>
      <c r="L31" s="61"/>
    </row>
    <row r="32" spans="1:12" ht="15" x14ac:dyDescent="0.25">
      <c r="A32" s="61"/>
      <c r="B32" s="61"/>
      <c r="C32" s="66" t="s">
        <v>78</v>
      </c>
      <c r="D32" s="61"/>
      <c r="E32" s="61"/>
      <c r="F32" s="61"/>
      <c r="G32" s="67">
        <f>'[11]Ná HČ'!S128+'[11]Ná DČ'!H119</f>
        <v>0</v>
      </c>
      <c r="H32" s="68">
        <f>'[11]Ná HČ'!S128</f>
        <v>0</v>
      </c>
      <c r="I32" s="68">
        <f>'[11]Ná DČ'!H119</f>
        <v>0</v>
      </c>
      <c r="J32" s="61"/>
      <c r="K32" s="61"/>
      <c r="L32" s="61"/>
    </row>
    <row r="33" spans="1:12" ht="15" x14ac:dyDescent="0.25">
      <c r="A33" s="61"/>
      <c r="B33" s="61"/>
      <c r="C33" s="66" t="s">
        <v>79</v>
      </c>
      <c r="D33" s="61"/>
      <c r="E33" s="61"/>
      <c r="F33" s="61"/>
      <c r="G33" s="82"/>
      <c r="H33" s="83"/>
      <c r="I33" s="83"/>
      <c r="J33" s="84">
        <f>[11]VH!D12</f>
        <v>0</v>
      </c>
      <c r="K33" s="61"/>
      <c r="L33" s="61"/>
    </row>
    <row r="34" spans="1:12" ht="15.75" x14ac:dyDescent="0.25">
      <c r="A34" s="61"/>
      <c r="B34" s="61"/>
      <c r="C34" s="66" t="s">
        <v>80</v>
      </c>
      <c r="D34" s="61"/>
      <c r="E34" s="61"/>
      <c r="F34" s="61"/>
      <c r="G34" s="68">
        <f>G30-G31-G32-G33</f>
        <v>319448.65999999642</v>
      </c>
      <c r="H34" s="68">
        <f>H30-H31-H32-H33</f>
        <v>20763.350000008941</v>
      </c>
      <c r="I34" s="68">
        <f>I30-I31-I32-I33</f>
        <v>298685.30999999994</v>
      </c>
      <c r="J34" s="599">
        <f>[11]VH!D13</f>
        <v>319448.65999999398</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v>319448.65999999997</v>
      </c>
      <c r="H36" s="87" t="s">
        <v>83</v>
      </c>
      <c r="I36" s="822" t="s">
        <v>75</v>
      </c>
      <c r="J36" s="822"/>
      <c r="K36" s="88"/>
      <c r="L36" s="58"/>
    </row>
    <row r="37" spans="1:12" ht="15.75" x14ac:dyDescent="0.25">
      <c r="A37" s="61"/>
      <c r="B37" s="61"/>
      <c r="C37" s="58" t="s">
        <v>84</v>
      </c>
      <c r="D37" s="58"/>
      <c r="E37" s="89"/>
      <c r="F37" s="77" t="s">
        <v>85</v>
      </c>
      <c r="G37" s="83">
        <v>269438.65999999997</v>
      </c>
      <c r="H37" s="58"/>
      <c r="I37" s="70"/>
      <c r="J37" s="90">
        <f>[11]VH!D36</f>
        <v>269438.65999999997</v>
      </c>
      <c r="K37" s="91"/>
    </row>
    <row r="38" spans="1:12" ht="15.75" x14ac:dyDescent="0.25">
      <c r="A38" s="61"/>
      <c r="B38" s="61"/>
      <c r="C38" s="58"/>
      <c r="D38" s="58"/>
      <c r="E38" s="89"/>
      <c r="F38" s="77" t="s">
        <v>86</v>
      </c>
      <c r="G38" s="83">
        <v>50000</v>
      </c>
      <c r="H38" s="58"/>
      <c r="I38" s="70"/>
      <c r="J38" s="90">
        <f>[11]VH!D39</f>
        <v>50000</v>
      </c>
      <c r="K38" s="91"/>
    </row>
    <row r="39" spans="1:12" ht="15.75" x14ac:dyDescent="0.25">
      <c r="A39" s="61"/>
      <c r="B39" s="61"/>
      <c r="C39" s="58"/>
      <c r="D39" s="58"/>
      <c r="E39" s="89"/>
      <c r="F39" s="77" t="s">
        <v>15</v>
      </c>
      <c r="G39" s="92">
        <v>10</v>
      </c>
      <c r="H39" s="58"/>
      <c r="I39" s="70"/>
      <c r="J39" s="90">
        <f>[11]VH!D43</f>
        <v>10</v>
      </c>
      <c r="K39" s="91"/>
    </row>
    <row r="40" spans="1:12" ht="15.75" x14ac:dyDescent="0.25">
      <c r="A40" s="61"/>
      <c r="B40" s="61"/>
      <c r="C40" s="58" t="s">
        <v>87</v>
      </c>
      <c r="D40" s="58"/>
      <c r="E40" s="89" t="s">
        <v>88</v>
      </c>
      <c r="F40" s="58"/>
      <c r="G40" s="93">
        <f>IF(G34&lt;=0,[11]VH!D18,0)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[11]VH!B39</f>
        <v>8184</v>
      </c>
      <c r="F48" s="116">
        <f>[11]FO!C8</f>
        <v>28000</v>
      </c>
      <c r="G48" s="117">
        <f>[11]FO!C21-[11]FO!C8</f>
        <v>0</v>
      </c>
      <c r="H48" s="118">
        <f>[11]FO!H22</f>
        <v>28000</v>
      </c>
      <c r="I48" s="118">
        <f>E48+F48+G48-H48</f>
        <v>8184</v>
      </c>
      <c r="J48" s="119">
        <f>[11]FO!I23</f>
        <v>8184</v>
      </c>
      <c r="K48" s="120"/>
    </row>
    <row r="49" spans="1:12" x14ac:dyDescent="0.2">
      <c r="A49" s="121"/>
      <c r="B49" s="122"/>
      <c r="C49" s="122" t="s">
        <v>101</v>
      </c>
      <c r="D49" s="122"/>
      <c r="E49" s="123">
        <f>[11]VH!B40</f>
        <v>38159.629999999997</v>
      </c>
      <c r="F49" s="124"/>
      <c r="G49" s="125">
        <f>[11]FKSP!D19</f>
        <v>522093.04</v>
      </c>
      <c r="H49" s="126">
        <f>[11]FKSP!D36</f>
        <v>464960</v>
      </c>
      <c r="I49" s="127">
        <f>E49+F49+G49-H49</f>
        <v>95292.669999999925</v>
      </c>
      <c r="J49" s="128">
        <f>[11]FKSP!E38</f>
        <v>192111.46999999997</v>
      </c>
      <c r="K49" s="129"/>
    </row>
    <row r="50" spans="1:12" x14ac:dyDescent="0.2">
      <c r="A50" s="121"/>
      <c r="B50" s="122"/>
      <c r="C50" s="122" t="s">
        <v>102</v>
      </c>
      <c r="D50" s="122"/>
      <c r="E50" s="123">
        <f>[11]VH!B36</f>
        <v>142572.82</v>
      </c>
      <c r="F50" s="124">
        <f>'[11]RF 2.4.'!C9</f>
        <v>119242.98</v>
      </c>
      <c r="G50" s="125">
        <f>'[11]RF 2.4.'!C22-'[11]RF 2.4.'!C9</f>
        <v>0</v>
      </c>
      <c r="H50" s="128">
        <f>'[11]RF 2.4.'!H23</f>
        <v>0</v>
      </c>
      <c r="I50" s="127">
        <f>E50+F50+G50-H50</f>
        <v>261815.8</v>
      </c>
      <c r="J50" s="128">
        <f>'[11]RF 2.4.'!I24</f>
        <v>261815.8</v>
      </c>
      <c r="K50" s="129"/>
    </row>
    <row r="51" spans="1:12" x14ac:dyDescent="0.2">
      <c r="A51" s="130"/>
      <c r="B51" s="131"/>
      <c r="C51" s="131" t="s">
        <v>103</v>
      </c>
      <c r="D51" s="131"/>
      <c r="E51" s="132">
        <f>[11]VH!B37</f>
        <v>1955297.65</v>
      </c>
      <c r="F51" s="133"/>
      <c r="G51" s="134">
        <f>'[11]RF 2.5.'!C21</f>
        <v>810292.65</v>
      </c>
      <c r="H51" s="135">
        <f>'[11]RF 2.5.'!H22</f>
        <v>2019233.89</v>
      </c>
      <c r="I51" s="127">
        <f>E51+F51+G51-H51</f>
        <v>746356.40999999992</v>
      </c>
      <c r="J51" s="135">
        <f>'[11]RF 2.5.'!I23</f>
        <v>746356.40999999992</v>
      </c>
      <c r="K51" s="136"/>
    </row>
    <row r="52" spans="1:12" ht="13.5" thickBot="1" x14ac:dyDescent="0.25">
      <c r="A52" s="137"/>
      <c r="B52" s="138"/>
      <c r="C52" s="138" t="s">
        <v>104</v>
      </c>
      <c r="D52" s="138"/>
      <c r="E52" s="139">
        <f>[11]VH!B38</f>
        <v>186090.83</v>
      </c>
      <c r="F52" s="140"/>
      <c r="G52" s="141">
        <f>[11]IF!C19</f>
        <v>1469802</v>
      </c>
      <c r="H52" s="142">
        <f>[11]IF!H20</f>
        <v>1443911.54</v>
      </c>
      <c r="I52" s="143">
        <f>E52+F52+G52-H52</f>
        <v>211981.29000000004</v>
      </c>
      <c r="J52" s="142">
        <f>[11]IF!I21</f>
        <v>211981.29000000004</v>
      </c>
      <c r="K52" s="144"/>
    </row>
    <row r="53" spans="1:12" ht="15.75" thickBot="1" x14ac:dyDescent="0.3">
      <c r="A53" s="145" t="s">
        <v>52</v>
      </c>
      <c r="B53" s="146"/>
      <c r="C53" s="146"/>
      <c r="D53" s="146"/>
      <c r="E53" s="147">
        <f t="shared" ref="E53:J53" si="1">SUM(E48:E52)</f>
        <v>2330304.9300000002</v>
      </c>
      <c r="F53" s="148">
        <f t="shared" si="1"/>
        <v>147242.97999999998</v>
      </c>
      <c r="G53" s="149">
        <f t="shared" si="1"/>
        <v>2802187.69</v>
      </c>
      <c r="H53" s="148">
        <f t="shared" si="1"/>
        <v>3956105.4299999997</v>
      </c>
      <c r="I53" s="148">
        <f t="shared" si="1"/>
        <v>1323630.17</v>
      </c>
      <c r="J53" s="149">
        <f t="shared" si="1"/>
        <v>1420448.97</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'[11]Ná HČ'!F72+'[11]Ná HČ'!F79+'[11]Ná HČ'!F82+'[11]Ná HČ'!F83+'[11]Ná HČ'!F88</f>
        <v>273358</v>
      </c>
      <c r="F58" s="159">
        <f>'[11]Ná HČ'!F105</f>
        <v>1105279</v>
      </c>
      <c r="G58" s="160">
        <f>'[11]Ná HČ'!F29</f>
        <v>4540000</v>
      </c>
      <c r="H58" s="161">
        <v>823000</v>
      </c>
      <c r="I58" s="162">
        <f>[11]IF!H11</f>
        <v>0</v>
      </c>
      <c r="J58" s="896" t="s">
        <v>117</v>
      </c>
      <c r="K58" s="897"/>
    </row>
    <row r="59" spans="1:12" ht="15" x14ac:dyDescent="0.25">
      <c r="A59" s="163" t="s">
        <v>118</v>
      </c>
      <c r="B59" s="164"/>
      <c r="C59" s="164"/>
      <c r="D59" s="165" t="s">
        <v>493</v>
      </c>
      <c r="E59" s="166"/>
      <c r="F59" s="167">
        <v>191877</v>
      </c>
      <c r="G59" s="166"/>
      <c r="H59" s="168">
        <v>191877</v>
      </c>
      <c r="I59" s="169"/>
      <c r="J59" s="889" t="s">
        <v>494</v>
      </c>
      <c r="K59" s="890"/>
    </row>
    <row r="60" spans="1:12" ht="15" x14ac:dyDescent="0.25">
      <c r="A60" s="163" t="s">
        <v>118</v>
      </c>
      <c r="B60" s="164"/>
      <c r="C60" s="164"/>
      <c r="D60" s="170" t="s">
        <v>495</v>
      </c>
      <c r="E60" s="166"/>
      <c r="F60" s="167">
        <v>-9228</v>
      </c>
      <c r="G60" s="166"/>
      <c r="H60" s="168"/>
      <c r="I60" s="169"/>
      <c r="J60" s="889" t="s">
        <v>496</v>
      </c>
      <c r="K60" s="890"/>
    </row>
    <row r="61" spans="1:12" ht="15" x14ac:dyDescent="0.25">
      <c r="A61" s="163" t="s">
        <v>118</v>
      </c>
      <c r="B61" s="164"/>
      <c r="C61" s="164"/>
      <c r="D61" s="170" t="s">
        <v>309</v>
      </c>
      <c r="E61" s="166"/>
      <c r="F61" s="167"/>
      <c r="G61" s="166">
        <v>-500000</v>
      </c>
      <c r="H61" s="168"/>
      <c r="I61" s="169"/>
      <c r="J61" s="889" t="s">
        <v>497</v>
      </c>
      <c r="K61" s="890"/>
    </row>
    <row r="62" spans="1:12" ht="15" x14ac:dyDescent="0.25">
      <c r="A62" s="163" t="s">
        <v>118</v>
      </c>
      <c r="B62" s="164"/>
      <c r="C62" s="164"/>
      <c r="D62" s="170" t="s">
        <v>498</v>
      </c>
      <c r="E62" s="166"/>
      <c r="F62" s="167"/>
      <c r="G62" s="166">
        <v>-90000</v>
      </c>
      <c r="H62" s="168"/>
      <c r="I62" s="169"/>
      <c r="J62" s="889" t="s">
        <v>497</v>
      </c>
      <c r="K62" s="890"/>
    </row>
    <row r="63" spans="1:12" ht="15" x14ac:dyDescent="0.25">
      <c r="A63" s="163" t="s">
        <v>118</v>
      </c>
      <c r="B63" s="164"/>
      <c r="C63" s="164"/>
      <c r="D63" s="170" t="s">
        <v>499</v>
      </c>
      <c r="E63" s="166"/>
      <c r="F63" s="167"/>
      <c r="G63" s="166">
        <v>-100000</v>
      </c>
      <c r="H63" s="168"/>
      <c r="I63" s="169"/>
      <c r="J63" s="889" t="s">
        <v>500</v>
      </c>
      <c r="K63" s="890"/>
    </row>
    <row r="64" spans="1:12" ht="15" x14ac:dyDescent="0.25">
      <c r="A64" s="163" t="s">
        <v>118</v>
      </c>
      <c r="B64" s="164"/>
      <c r="C64" s="164"/>
      <c r="D64" s="170"/>
      <c r="E64" s="166">
        <v>28000</v>
      </c>
      <c r="F64" s="167"/>
      <c r="G64" s="166"/>
      <c r="H64" s="168"/>
      <c r="I64" s="169"/>
      <c r="J64" s="889" t="s">
        <v>501</v>
      </c>
      <c r="K64" s="890"/>
    </row>
    <row r="65" spans="1:12" ht="15" x14ac:dyDescent="0.25">
      <c r="A65" s="163" t="s">
        <v>118</v>
      </c>
      <c r="B65" s="164"/>
      <c r="C65" s="164"/>
      <c r="D65" s="170"/>
      <c r="E65" s="166">
        <v>-8000</v>
      </c>
      <c r="F65" s="167"/>
      <c r="G65" s="166"/>
      <c r="H65" s="168"/>
      <c r="I65" s="169"/>
      <c r="J65" s="889" t="s">
        <v>502</v>
      </c>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293358</v>
      </c>
      <c r="F69" s="174">
        <f>SUM(F58:F68)</f>
        <v>1287928</v>
      </c>
      <c r="G69" s="175">
        <f>SUM(G58:G68)</f>
        <v>3850000</v>
      </c>
      <c r="H69" s="176">
        <f>SUM(H58:H68)</f>
        <v>1014877</v>
      </c>
      <c r="I69" s="177">
        <f>SUM(I58:I68)</f>
        <v>0</v>
      </c>
      <c r="J69" s="891" t="s">
        <v>503</v>
      </c>
      <c r="K69" s="892"/>
    </row>
    <row r="70" spans="1:12" ht="15.75" thickTop="1" x14ac:dyDescent="0.25">
      <c r="A70" s="178" t="s">
        <v>120</v>
      </c>
      <c r="B70" s="179"/>
      <c r="C70" s="179"/>
      <c r="D70" s="179"/>
      <c r="E70" s="180">
        <f>'[11]Ná HČ'!H72+'[11]Ná HČ'!H79+'[11]Ná HČ'!H82+'[11]Ná HČ'!H83+'[11]Ná HČ'!H88</f>
        <v>293358</v>
      </c>
      <c r="F70" s="181">
        <f>'[11]Ná HČ'!H105</f>
        <v>1287918</v>
      </c>
      <c r="G70" s="182">
        <f>'[11]Ná HČ'!H29</f>
        <v>3799516.33</v>
      </c>
      <c r="H70" s="180">
        <f>[11]IF!H7</f>
        <v>1014877</v>
      </c>
      <c r="I70" s="182">
        <f>[11]IF!I11</f>
        <v>0</v>
      </c>
      <c r="J70" s="893"/>
      <c r="K70" s="861"/>
    </row>
    <row r="71" spans="1:12" ht="18.75" customHeight="1" thickBot="1" x14ac:dyDescent="0.3">
      <c r="A71" s="184" t="s">
        <v>121</v>
      </c>
      <c r="B71" s="146"/>
      <c r="C71" s="146"/>
      <c r="D71" s="146"/>
      <c r="E71" s="185">
        <f>E70-E69</f>
        <v>0</v>
      </c>
      <c r="F71" s="186">
        <f>F70-F69</f>
        <v>-10</v>
      </c>
      <c r="G71" s="187">
        <f>G70-G69</f>
        <v>-50483.669999999925</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504</v>
      </c>
      <c r="B77" s="871"/>
      <c r="C77" s="871"/>
      <c r="D77" s="872"/>
      <c r="E77" s="192">
        <v>33353</v>
      </c>
      <c r="F77" s="836">
        <v>70130642</v>
      </c>
      <c r="G77" s="837"/>
      <c r="H77" s="836">
        <v>70130642</v>
      </c>
      <c r="I77" s="837"/>
      <c r="J77" s="873">
        <f>F77-H77</f>
        <v>0</v>
      </c>
      <c r="K77" s="874"/>
      <c r="L77" s="58"/>
    </row>
    <row r="78" spans="1:12" x14ac:dyDescent="0.2">
      <c r="A78" s="879" t="s">
        <v>505</v>
      </c>
      <c r="B78" s="880"/>
      <c r="C78" s="880"/>
      <c r="D78" s="881"/>
      <c r="E78" s="193">
        <v>33352</v>
      </c>
      <c r="F78" s="847">
        <v>155166.79999999999</v>
      </c>
      <c r="G78" s="848"/>
      <c r="H78" s="847">
        <v>155166.79999999999</v>
      </c>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70285808.799999997</v>
      </c>
      <c r="G81" s="777"/>
      <c r="H81" s="776">
        <f>SUM(H77:H80)</f>
        <v>70285808.799999997</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7237873</v>
      </c>
      <c r="G85" s="864"/>
      <c r="H85" s="836">
        <f>F85</f>
        <v>7237873</v>
      </c>
      <c r="I85" s="837"/>
      <c r="J85" s="865">
        <f>F85-H85</f>
        <v>0</v>
      </c>
      <c r="K85" s="866"/>
      <c r="L85" s="62"/>
    </row>
    <row r="86" spans="1:12" x14ac:dyDescent="0.2">
      <c r="A86" s="859" t="s">
        <v>134</v>
      </c>
      <c r="B86" s="860"/>
      <c r="C86" s="860"/>
      <c r="D86" s="861"/>
      <c r="E86" s="202" t="s">
        <v>135</v>
      </c>
      <c r="F86" s="855">
        <v>123474</v>
      </c>
      <c r="G86" s="856"/>
      <c r="H86" s="809">
        <v>123474</v>
      </c>
      <c r="I86" s="810"/>
      <c r="J86" s="857">
        <f t="shared" ref="J86:J99" si="2">F86-H86</f>
        <v>0</v>
      </c>
      <c r="K86" s="858"/>
      <c r="L86" s="62"/>
    </row>
    <row r="87" spans="1:12" x14ac:dyDescent="0.2">
      <c r="A87" s="852" t="s">
        <v>136</v>
      </c>
      <c r="B87" s="853"/>
      <c r="C87" s="853"/>
      <c r="D87" s="854"/>
      <c r="E87" s="202" t="s">
        <v>137</v>
      </c>
      <c r="F87" s="855">
        <v>130730</v>
      </c>
      <c r="G87" s="856"/>
      <c r="H87" s="847">
        <v>130730</v>
      </c>
      <c r="I87" s="848"/>
      <c r="J87" s="857">
        <f t="shared" si="2"/>
        <v>0</v>
      </c>
      <c r="K87" s="858"/>
      <c r="L87" s="62"/>
    </row>
    <row r="88" spans="1:12" x14ac:dyDescent="0.2">
      <c r="A88" s="852" t="s">
        <v>506</v>
      </c>
      <c r="B88" s="853"/>
      <c r="C88" s="853"/>
      <c r="D88" s="854"/>
      <c r="E88" s="202" t="s">
        <v>507</v>
      </c>
      <c r="F88" s="855">
        <v>388119.6</v>
      </c>
      <c r="G88" s="856"/>
      <c r="H88" s="809">
        <v>388119.6</v>
      </c>
      <c r="I88" s="810"/>
      <c r="J88" s="857">
        <f>F88-H88</f>
        <v>0</v>
      </c>
      <c r="K88" s="858"/>
      <c r="L88" s="62"/>
    </row>
    <row r="89" spans="1:12" x14ac:dyDescent="0.2">
      <c r="A89" s="852" t="s">
        <v>508</v>
      </c>
      <c r="B89" s="853"/>
      <c r="C89" s="853"/>
      <c r="D89" s="854"/>
      <c r="E89" s="202" t="s">
        <v>509</v>
      </c>
      <c r="F89" s="855">
        <v>140000</v>
      </c>
      <c r="G89" s="856"/>
      <c r="H89" s="809">
        <v>140000</v>
      </c>
      <c r="I89" s="810"/>
      <c r="J89" s="857">
        <f>F89-H89</f>
        <v>0</v>
      </c>
      <c r="K89" s="858"/>
      <c r="L89" s="62"/>
    </row>
    <row r="90" spans="1:12" x14ac:dyDescent="0.2">
      <c r="A90" s="852" t="s">
        <v>179</v>
      </c>
      <c r="B90" s="853"/>
      <c r="C90" s="853"/>
      <c r="D90" s="854"/>
      <c r="E90" s="202" t="s">
        <v>510</v>
      </c>
      <c r="F90" s="855">
        <v>45000</v>
      </c>
      <c r="G90" s="856"/>
      <c r="H90" s="809">
        <v>45000</v>
      </c>
      <c r="I90" s="810"/>
      <c r="J90" s="857">
        <f>F90-H90</f>
        <v>0</v>
      </c>
      <c r="K90" s="858"/>
      <c r="L90" s="62"/>
    </row>
    <row r="91" spans="1:12" x14ac:dyDescent="0.2">
      <c r="A91" s="852" t="s">
        <v>394</v>
      </c>
      <c r="B91" s="853"/>
      <c r="C91" s="853"/>
      <c r="D91" s="854"/>
      <c r="E91" s="202" t="s">
        <v>395</v>
      </c>
      <c r="F91" s="855">
        <v>58000</v>
      </c>
      <c r="G91" s="856"/>
      <c r="H91" s="809">
        <v>58000</v>
      </c>
      <c r="I91" s="810"/>
      <c r="J91" s="857">
        <f>F91-H91</f>
        <v>0</v>
      </c>
      <c r="K91" s="858"/>
      <c r="L91" s="62"/>
    </row>
    <row r="92" spans="1:12" x14ac:dyDescent="0.2">
      <c r="A92" s="852" t="s">
        <v>511</v>
      </c>
      <c r="B92" s="853"/>
      <c r="C92" s="853"/>
      <c r="D92" s="854"/>
      <c r="E92" s="202" t="s">
        <v>512</v>
      </c>
      <c r="F92" s="855">
        <v>11880.4</v>
      </c>
      <c r="G92" s="856"/>
      <c r="H92" s="809">
        <v>11880.4</v>
      </c>
      <c r="I92" s="810"/>
      <c r="J92" s="857">
        <f>F92-H92</f>
        <v>0</v>
      </c>
      <c r="K92" s="858"/>
      <c r="L92" s="62"/>
    </row>
    <row r="93" spans="1:12" x14ac:dyDescent="0.2">
      <c r="A93" s="852" t="s">
        <v>513</v>
      </c>
      <c r="B93" s="853"/>
      <c r="C93" s="853"/>
      <c r="D93" s="854"/>
      <c r="E93" s="202" t="s">
        <v>514</v>
      </c>
      <c r="F93" s="855">
        <v>48400</v>
      </c>
      <c r="G93" s="856"/>
      <c r="H93" s="809">
        <v>48400</v>
      </c>
      <c r="I93" s="810"/>
      <c r="J93" s="857">
        <f t="shared" si="2"/>
        <v>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8183477</v>
      </c>
      <c r="G100" s="777"/>
      <c r="H100" s="776">
        <f>SUM(H85:I99)</f>
        <v>8183477</v>
      </c>
      <c r="I100" s="777"/>
      <c r="J100" s="776">
        <f>SUM(J85:K99)</f>
        <v>0</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t="s">
        <v>515</v>
      </c>
      <c r="B104" s="845"/>
      <c r="C104" s="845"/>
      <c r="D104" s="846"/>
      <c r="E104" s="211" t="s">
        <v>142</v>
      </c>
      <c r="F104" s="847">
        <v>1009618.57</v>
      </c>
      <c r="G104" s="848"/>
      <c r="H104" s="847">
        <v>1009618.57</v>
      </c>
      <c r="I104" s="848"/>
      <c r="J104" s="849">
        <f>F104-H104</f>
        <v>0</v>
      </c>
      <c r="K104" s="850"/>
    </row>
    <row r="105" spans="1:12" x14ac:dyDescent="0.2">
      <c r="A105" s="844" t="s">
        <v>516</v>
      </c>
      <c r="B105" s="845"/>
      <c r="C105" s="845"/>
      <c r="D105" s="846"/>
      <c r="E105" s="211" t="s">
        <v>142</v>
      </c>
      <c r="F105" s="847">
        <v>187186.67</v>
      </c>
      <c r="G105" s="848"/>
      <c r="H105" s="847">
        <v>187186.67</v>
      </c>
      <c r="I105" s="848"/>
      <c r="J105" s="849">
        <f>F105-H105</f>
        <v>0</v>
      </c>
      <c r="K105" s="850"/>
    </row>
    <row r="106" spans="1:12" x14ac:dyDescent="0.2">
      <c r="A106" s="844" t="s">
        <v>517</v>
      </c>
      <c r="B106" s="845"/>
      <c r="C106" s="845"/>
      <c r="D106" s="846"/>
      <c r="E106" s="211" t="s">
        <v>518</v>
      </c>
      <c r="F106" s="847">
        <v>10136</v>
      </c>
      <c r="G106" s="848"/>
      <c r="H106" s="847">
        <v>10136</v>
      </c>
      <c r="I106" s="848"/>
      <c r="J106" s="849">
        <f>F106-H106</f>
        <v>0</v>
      </c>
      <c r="K106" s="850"/>
    </row>
    <row r="107" spans="1:12" x14ac:dyDescent="0.2">
      <c r="A107" s="844" t="s">
        <v>519</v>
      </c>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1206941.24</v>
      </c>
      <c r="G109" s="777"/>
      <c r="H109" s="776">
        <f>SUM(H104:I108)</f>
        <v>1206941.24</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921" t="s">
        <v>520</v>
      </c>
      <c r="B113" s="922"/>
      <c r="C113" s="922"/>
      <c r="D113" s="923"/>
      <c r="E113" s="215">
        <v>20</v>
      </c>
      <c r="F113" s="809">
        <v>19156.66</v>
      </c>
      <c r="G113" s="810"/>
      <c r="H113" s="809">
        <f>F113</f>
        <v>19156.66</v>
      </c>
      <c r="I113" s="810"/>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19156.66</v>
      </c>
      <c r="G116" s="772"/>
      <c r="H116" s="771">
        <f>SUM(H113:I115)</f>
        <v>19156.66</v>
      </c>
      <c r="I116" s="772"/>
      <c r="J116" s="771">
        <f>SUM(J113:K115)</f>
        <v>0</v>
      </c>
      <c r="K116" s="773"/>
    </row>
    <row r="117" spans="1:11" x14ac:dyDescent="0.2">
      <c r="H117" s="52" t="s">
        <v>148</v>
      </c>
      <c r="I117" s="58"/>
      <c r="J117" s="218" t="s">
        <v>149</v>
      </c>
      <c r="K117" s="219">
        <f>(H81)</f>
        <v>70285808.799999997</v>
      </c>
    </row>
    <row r="118" spans="1:11" ht="15" customHeight="1" x14ac:dyDescent="0.2">
      <c r="H118" s="220" t="s">
        <v>150</v>
      </c>
      <c r="I118" s="221">
        <f>'[11]Vý HČ'!S47+'[11]Vý DČ'!H42</f>
        <v>79646983.699999988</v>
      </c>
      <c r="J118" s="222" t="s">
        <v>151</v>
      </c>
      <c r="K118" s="223">
        <f>H100</f>
        <v>8183477</v>
      </c>
    </row>
    <row r="119" spans="1:11" ht="15" customHeight="1" x14ac:dyDescent="0.2">
      <c r="J119" s="222" t="s">
        <v>152</v>
      </c>
      <c r="K119" s="223">
        <f>H109</f>
        <v>1206941.24</v>
      </c>
    </row>
    <row r="120" spans="1:11" x14ac:dyDescent="0.2">
      <c r="J120" s="222" t="s">
        <v>153</v>
      </c>
      <c r="K120" s="223">
        <f>H116</f>
        <v>19156.66</v>
      </c>
    </row>
    <row r="121" spans="1:11" x14ac:dyDescent="0.2">
      <c r="H121" s="224" t="s">
        <v>154</v>
      </c>
      <c r="I121" s="225">
        <f>I118-K121</f>
        <v>-48400</v>
      </c>
      <c r="J121" s="222" t="s">
        <v>155</v>
      </c>
      <c r="K121" s="226">
        <f>SUM(K117:K120)</f>
        <v>79695383.699999988</v>
      </c>
    </row>
    <row r="122" spans="1:11" x14ac:dyDescent="0.2">
      <c r="H122" s="227"/>
      <c r="I122" s="227"/>
    </row>
    <row r="123" spans="1:11" x14ac:dyDescent="0.2">
      <c r="H123" s="48" t="s">
        <v>156</v>
      </c>
      <c r="I123" s="774" t="s">
        <v>521</v>
      </c>
      <c r="J123" s="774"/>
      <c r="K123" s="774"/>
    </row>
    <row r="124" spans="1:11" x14ac:dyDescent="0.2">
      <c r="C124" s="228"/>
      <c r="H124" s="775" t="s">
        <v>157</v>
      </c>
      <c r="I124" s="775"/>
      <c r="J124" s="775"/>
      <c r="K124" s="775"/>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9"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3"/>
  <sheetViews>
    <sheetView topLeftCell="A7"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18</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319448.65999999997</v>
      </c>
      <c r="D6" s="758"/>
      <c r="E6" s="758"/>
      <c r="F6" s="758"/>
      <c r="G6" s="758"/>
      <c r="H6" s="758"/>
      <c r="I6" s="758"/>
    </row>
    <row r="7" spans="1:9" s="18" customFormat="1" ht="196.15" customHeight="1" x14ac:dyDescent="0.2">
      <c r="A7" s="757" t="s">
        <v>5</v>
      </c>
      <c r="B7" s="757"/>
      <c r="C7" s="37">
        <v>20763.349999999999</v>
      </c>
      <c r="D7" s="759" t="s">
        <v>522</v>
      </c>
      <c r="E7" s="760"/>
      <c r="F7" s="760"/>
      <c r="G7" s="760"/>
      <c r="H7" s="760"/>
      <c r="I7" s="761"/>
    </row>
    <row r="8" spans="1:9" s="17" customFormat="1" ht="177.6" customHeight="1" x14ac:dyDescent="0.2">
      <c r="A8" s="757" t="s">
        <v>6</v>
      </c>
      <c r="B8" s="757"/>
      <c r="C8" s="37">
        <v>298685.31</v>
      </c>
      <c r="D8" s="759" t="s">
        <v>523</v>
      </c>
      <c r="E8" s="760"/>
      <c r="F8" s="760"/>
      <c r="G8" s="760"/>
      <c r="H8" s="760"/>
      <c r="I8" s="761"/>
    </row>
    <row r="9" spans="1:9" s="17" customFormat="1" ht="15" customHeight="1" x14ac:dyDescent="0.2">
      <c r="A9" s="757" t="s">
        <v>2</v>
      </c>
      <c r="B9" s="757"/>
      <c r="C9" s="37">
        <v>0</v>
      </c>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10</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269438.65999999997</v>
      </c>
      <c r="D16" s="25"/>
      <c r="E16" s="25"/>
      <c r="F16" s="25"/>
      <c r="G16" s="25"/>
      <c r="H16" s="25"/>
      <c r="I16" s="25"/>
    </row>
    <row r="17" spans="1:9" s="18" customFormat="1" x14ac:dyDescent="0.2">
      <c r="A17" s="757"/>
      <c r="B17" s="14" t="s">
        <v>4</v>
      </c>
      <c r="C17" s="13">
        <v>50000</v>
      </c>
      <c r="D17" s="26"/>
      <c r="E17" s="26"/>
      <c r="F17" s="26"/>
      <c r="G17" s="26"/>
      <c r="H17" s="26"/>
      <c r="I17" s="26"/>
    </row>
    <row r="18" spans="1:9" s="18" customFormat="1" ht="15" customHeight="1" x14ac:dyDescent="0.2">
      <c r="A18" s="396" t="s">
        <v>257</v>
      </c>
      <c r="B18" s="38"/>
      <c r="C18" s="39">
        <f>SUM(C14:C17)</f>
        <v>319448.65999999997</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524</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ht="27" customHeight="1" x14ac:dyDescent="0.2">
      <c r="A29" s="751" t="s">
        <v>525</v>
      </c>
      <c r="B29" s="752"/>
      <c r="C29" s="752"/>
      <c r="D29" s="752"/>
      <c r="E29" s="752"/>
      <c r="F29" s="752"/>
      <c r="G29" s="752"/>
      <c r="H29" s="752"/>
      <c r="I29" s="753"/>
    </row>
    <row r="30" spans="1:9" s="18" customFormat="1" ht="27" customHeight="1" x14ac:dyDescent="0.2">
      <c r="A30" s="751" t="s">
        <v>526</v>
      </c>
      <c r="B30" s="752"/>
      <c r="C30" s="752"/>
      <c r="D30" s="752"/>
      <c r="E30" s="752"/>
      <c r="F30" s="752"/>
      <c r="G30" s="752"/>
      <c r="H30" s="752"/>
      <c r="I30" s="753"/>
    </row>
    <row r="31" spans="1:9" s="18" customFormat="1" ht="28.9" customHeight="1" x14ac:dyDescent="0.2">
      <c r="A31" s="751" t="s">
        <v>527</v>
      </c>
      <c r="B31" s="752"/>
      <c r="C31" s="752"/>
      <c r="D31" s="752"/>
      <c r="E31" s="752"/>
      <c r="F31" s="752"/>
      <c r="G31" s="752"/>
      <c r="H31" s="752"/>
      <c r="I31" s="753"/>
    </row>
    <row r="32" spans="1:9" s="18" customFormat="1" ht="51.6" customHeight="1" x14ac:dyDescent="0.2">
      <c r="A32" s="916" t="s">
        <v>528</v>
      </c>
      <c r="B32" s="916"/>
      <c r="C32" s="916"/>
      <c r="D32" s="916"/>
      <c r="E32" s="916"/>
      <c r="F32" s="916"/>
      <c r="G32" s="916"/>
      <c r="H32" s="916"/>
      <c r="I32" s="916"/>
    </row>
    <row r="33" spans="1:9" s="18" customFormat="1" ht="28.9" customHeight="1" x14ac:dyDescent="0.2">
      <c r="A33" s="919" t="s">
        <v>529</v>
      </c>
      <c r="B33" s="919"/>
      <c r="C33" s="919"/>
      <c r="D33" s="919"/>
      <c r="E33" s="919"/>
      <c r="F33" s="919"/>
      <c r="G33" s="919"/>
      <c r="H33" s="919"/>
      <c r="I33" s="919"/>
    </row>
    <row r="34" spans="1:9" s="18" customFormat="1" x14ac:dyDescent="0.2">
      <c r="A34" s="44"/>
      <c r="B34" s="44"/>
      <c r="C34" s="44"/>
      <c r="D34" s="44"/>
      <c r="E34" s="44"/>
      <c r="F34" s="44"/>
      <c r="G34" s="44"/>
      <c r="H34" s="44"/>
      <c r="I34" s="44"/>
    </row>
    <row r="35" spans="1:9" s="18" customFormat="1" ht="12.75" customHeight="1" x14ac:dyDescent="0.25">
      <c r="A35" s="755" t="s">
        <v>198</v>
      </c>
      <c r="B35" s="755"/>
      <c r="C35" s="755"/>
      <c r="D35" s="755"/>
      <c r="E35" s="755"/>
      <c r="F35" s="755"/>
      <c r="G35" s="755"/>
      <c r="H35" s="755"/>
      <c r="I35" s="755"/>
    </row>
    <row r="36" spans="1:9" s="18" customFormat="1" x14ac:dyDescent="0.2">
      <c r="A36" s="36" t="s">
        <v>9</v>
      </c>
      <c r="B36" s="387"/>
      <c r="C36" s="387"/>
      <c r="D36" s="387"/>
      <c r="E36" s="387"/>
      <c r="F36" s="387"/>
      <c r="G36" s="387"/>
      <c r="H36" s="387"/>
      <c r="I36" s="387"/>
    </row>
    <row r="37" spans="1:9" s="18" customFormat="1" x14ac:dyDescent="0.2">
      <c r="A37" s="751"/>
      <c r="B37" s="752"/>
      <c r="C37" s="752"/>
      <c r="D37" s="752"/>
      <c r="E37" s="752"/>
      <c r="F37" s="752"/>
      <c r="G37" s="752"/>
      <c r="H37" s="752"/>
      <c r="I37" s="753"/>
    </row>
    <row r="38" spans="1:9" s="18" customFormat="1" x14ac:dyDescent="0.2">
      <c r="A38" s="751"/>
      <c r="B38" s="752"/>
      <c r="C38" s="752"/>
      <c r="D38" s="752"/>
      <c r="E38" s="752"/>
      <c r="F38" s="752"/>
      <c r="G38" s="752"/>
      <c r="H38" s="752"/>
      <c r="I38" s="753"/>
    </row>
    <row r="39" spans="1:9" s="18" customFormat="1" ht="16.149999999999999" customHeight="1" x14ac:dyDescent="0.2">
      <c r="A39" s="44"/>
      <c r="B39" s="44"/>
      <c r="C39" s="44"/>
      <c r="D39" s="44"/>
      <c r="E39" s="44"/>
      <c r="F39" s="44"/>
      <c r="G39" s="44"/>
      <c r="H39" s="44"/>
      <c r="I39" s="44"/>
    </row>
    <row r="40" spans="1:9" x14ac:dyDescent="0.2">
      <c r="A40" s="40" t="s">
        <v>12</v>
      </c>
      <c r="B40" s="36" t="s">
        <v>19</v>
      </c>
    </row>
    <row r="41" spans="1:9" x14ac:dyDescent="0.2">
      <c r="A41" s="40" t="s">
        <v>13</v>
      </c>
      <c r="B41" s="36" t="s">
        <v>20</v>
      </c>
    </row>
    <row r="42" spans="1:9" x14ac:dyDescent="0.2">
      <c r="A42" s="40"/>
    </row>
    <row r="43" spans="1:9" x14ac:dyDescent="0.2">
      <c r="A43" s="40" t="s">
        <v>14</v>
      </c>
      <c r="B43" s="41">
        <v>45747</v>
      </c>
    </row>
  </sheetData>
  <mergeCells count="27">
    <mergeCell ref="A27:I27"/>
    <mergeCell ref="A29:I29"/>
    <mergeCell ref="A31:I31"/>
    <mergeCell ref="A13:B13"/>
    <mergeCell ref="A15:A17"/>
    <mergeCell ref="A21:I21"/>
    <mergeCell ref="A23:I23"/>
    <mergeCell ref="A25:I25"/>
    <mergeCell ref="A24:I24"/>
    <mergeCell ref="A30:I30"/>
    <mergeCell ref="A8:B8"/>
    <mergeCell ref="D8:I8"/>
    <mergeCell ref="A9:B9"/>
    <mergeCell ref="D9:I9"/>
    <mergeCell ref="A11:I11"/>
    <mergeCell ref="A7:B7"/>
    <mergeCell ref="D7:I7"/>
    <mergeCell ref="A3:I3"/>
    <mergeCell ref="A5:B5"/>
    <mergeCell ref="D5:I5"/>
    <mergeCell ref="A6:B6"/>
    <mergeCell ref="D6:I6"/>
    <mergeCell ref="A32:I32"/>
    <mergeCell ref="A33:I33"/>
    <mergeCell ref="A35:I35"/>
    <mergeCell ref="A37:I37"/>
    <mergeCell ref="A38:I38"/>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125"/>
  <sheetViews>
    <sheetView topLeftCell="A7"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13" width="11.28515625" style="48" bestFit="1" customWidth="1"/>
    <col min="14"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269" width="11.28515625" style="48" bestFit="1" customWidth="1"/>
    <col min="270"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525" width="11.28515625" style="48" bestFit="1" customWidth="1"/>
    <col min="526"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781" width="11.28515625" style="48" bestFit="1" customWidth="1"/>
    <col min="782"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037" width="11.28515625" style="48" bestFit="1" customWidth="1"/>
    <col min="1038"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293" width="11.28515625" style="48" bestFit="1" customWidth="1"/>
    <col min="1294"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549" width="11.28515625" style="48" bestFit="1" customWidth="1"/>
    <col min="1550"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1805" width="11.28515625" style="48" bestFit="1" customWidth="1"/>
    <col min="1806"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061" width="11.28515625" style="48" bestFit="1" customWidth="1"/>
    <col min="2062"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317" width="11.28515625" style="48" bestFit="1" customWidth="1"/>
    <col min="2318"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573" width="11.28515625" style="48" bestFit="1" customWidth="1"/>
    <col min="2574"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2829" width="11.28515625" style="48" bestFit="1" customWidth="1"/>
    <col min="2830"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085" width="11.28515625" style="48" bestFit="1" customWidth="1"/>
    <col min="3086"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341" width="11.28515625" style="48" bestFit="1" customWidth="1"/>
    <col min="3342"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597" width="11.28515625" style="48" bestFit="1" customWidth="1"/>
    <col min="3598"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3853" width="11.28515625" style="48" bestFit="1" customWidth="1"/>
    <col min="3854"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109" width="11.28515625" style="48" bestFit="1" customWidth="1"/>
    <col min="4110"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365" width="11.28515625" style="48" bestFit="1" customWidth="1"/>
    <col min="4366"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621" width="11.28515625" style="48" bestFit="1" customWidth="1"/>
    <col min="4622"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4877" width="11.28515625" style="48" bestFit="1" customWidth="1"/>
    <col min="4878"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133" width="11.28515625" style="48" bestFit="1" customWidth="1"/>
    <col min="5134"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389" width="11.28515625" style="48" bestFit="1" customWidth="1"/>
    <col min="5390"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645" width="11.28515625" style="48" bestFit="1" customWidth="1"/>
    <col min="5646"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5901" width="11.28515625" style="48" bestFit="1" customWidth="1"/>
    <col min="5902"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157" width="11.28515625" style="48" bestFit="1" customWidth="1"/>
    <col min="6158"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413" width="11.28515625" style="48" bestFit="1" customWidth="1"/>
    <col min="6414"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669" width="11.28515625" style="48" bestFit="1" customWidth="1"/>
    <col min="6670"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6925" width="11.28515625" style="48" bestFit="1" customWidth="1"/>
    <col min="6926"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181" width="11.28515625" style="48" bestFit="1" customWidth="1"/>
    <col min="7182"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437" width="11.28515625" style="48" bestFit="1" customWidth="1"/>
    <col min="7438"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693" width="11.28515625" style="48" bestFit="1" customWidth="1"/>
    <col min="7694"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7949" width="11.28515625" style="48" bestFit="1" customWidth="1"/>
    <col min="7950"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205" width="11.28515625" style="48" bestFit="1" customWidth="1"/>
    <col min="8206"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461" width="11.28515625" style="48" bestFit="1" customWidth="1"/>
    <col min="8462"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717" width="11.28515625" style="48" bestFit="1" customWidth="1"/>
    <col min="8718"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8973" width="11.28515625" style="48" bestFit="1" customWidth="1"/>
    <col min="8974"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229" width="11.28515625" style="48" bestFit="1" customWidth="1"/>
    <col min="9230"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485" width="11.28515625" style="48" bestFit="1" customWidth="1"/>
    <col min="9486"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741" width="11.28515625" style="48" bestFit="1" customWidth="1"/>
    <col min="9742"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9997" width="11.28515625" style="48" bestFit="1" customWidth="1"/>
    <col min="9998"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253" width="11.28515625" style="48" bestFit="1" customWidth="1"/>
    <col min="10254"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509" width="11.28515625" style="48" bestFit="1" customWidth="1"/>
    <col min="10510"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0765" width="11.28515625" style="48" bestFit="1" customWidth="1"/>
    <col min="10766"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021" width="11.28515625" style="48" bestFit="1" customWidth="1"/>
    <col min="11022"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277" width="11.28515625" style="48" bestFit="1" customWidth="1"/>
    <col min="11278"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533" width="11.28515625" style="48" bestFit="1" customWidth="1"/>
    <col min="11534"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1789" width="11.28515625" style="48" bestFit="1" customWidth="1"/>
    <col min="11790"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045" width="11.28515625" style="48" bestFit="1" customWidth="1"/>
    <col min="12046"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301" width="11.28515625" style="48" bestFit="1" customWidth="1"/>
    <col min="12302"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557" width="11.28515625" style="48" bestFit="1" customWidth="1"/>
    <col min="12558"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2813" width="11.28515625" style="48" bestFit="1" customWidth="1"/>
    <col min="12814"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069" width="11.28515625" style="48" bestFit="1" customWidth="1"/>
    <col min="13070"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325" width="11.28515625" style="48" bestFit="1" customWidth="1"/>
    <col min="13326"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581" width="11.28515625" style="48" bestFit="1" customWidth="1"/>
    <col min="13582"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3837" width="11.28515625" style="48" bestFit="1" customWidth="1"/>
    <col min="13838"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093" width="11.28515625" style="48" bestFit="1" customWidth="1"/>
    <col min="14094"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349" width="11.28515625" style="48" bestFit="1" customWidth="1"/>
    <col min="14350"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605" width="11.28515625" style="48" bestFit="1" customWidth="1"/>
    <col min="14606"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4861" width="11.28515625" style="48" bestFit="1" customWidth="1"/>
    <col min="14862"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117" width="11.28515625" style="48" bestFit="1" customWidth="1"/>
    <col min="15118"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373" width="11.28515625" style="48" bestFit="1" customWidth="1"/>
    <col min="15374"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629" width="11.28515625" style="48" bestFit="1" customWidth="1"/>
    <col min="15630"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5885" width="11.28515625" style="48" bestFit="1" customWidth="1"/>
    <col min="15886"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141" width="11.28515625" style="48" bestFit="1" customWidth="1"/>
    <col min="16142"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[12]Úvod.str!C3</f>
        <v>Základní škola Prostějov, ul. Dr. Horáka 24</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[12]Úvod.str!C4</f>
        <v>Dr. Horáka 2611/24,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[12]Úvod.str!C5</f>
        <v>479 22 516</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'[12]Ná HČ'!Q8+'[12]Ná HČ'!Q29+'[12]Ná HČ'!Q35+'[12]Ná DČ'!F9+'[12]Ná DČ'!F23+'[12]Ná DČ'!F29</f>
        <v>13494354</v>
      </c>
      <c r="F15" s="67">
        <f>'[12]Ná HČ'!R8+'[12]Ná HČ'!R29+'[12]Ná HČ'!R35+'[12]Ná DČ'!G9+'[12]Ná DČ'!G23+'[12]Ná DČ'!G29</f>
        <v>13596362.99</v>
      </c>
      <c r="G15" s="67">
        <f>'[12]Ná HČ'!S8+'[12]Ná HČ'!S29+'[12]Ná HČ'!S35+'[12]Ná DČ'!H9+'[12]Ná DČ'!H23+'[12]Ná DČ'!H29</f>
        <v>13271877.23</v>
      </c>
      <c r="H15" s="68">
        <f>'[12]Ná HČ'!S8+'[12]Ná HČ'!S29+'[12]Ná HČ'!S35</f>
        <v>12219804.890000001</v>
      </c>
      <c r="I15" s="68">
        <f>'[12]Ná DČ'!H9+'[12]Ná DČ'!H23+'[12]Ná DČ'!H29</f>
        <v>1052072.3399999999</v>
      </c>
      <c r="J15" s="69" t="str">
        <f>IF(H15+I15=G15,"OK","ne")</f>
        <v>OK</v>
      </c>
      <c r="K15" s="70"/>
    </row>
    <row r="16" spans="1:12" ht="15" x14ac:dyDescent="0.25">
      <c r="A16" s="58" t="s">
        <v>58</v>
      </c>
      <c r="B16" s="58"/>
      <c r="C16" s="58"/>
      <c r="D16" s="66" t="s">
        <v>59</v>
      </c>
      <c r="E16" s="67">
        <f>'[12]Ná HČ'!Q36+'[12]Ná HČ'!Q42+'[12]Ná HČ'!Q46+'[12]Ná HČ'!Q47+'[12]Ná DČ'!F30+'[12]Ná DČ'!F36+'[12]Ná DČ'!F40+'[12]Ná DČ'!F41</f>
        <v>3202000</v>
      </c>
      <c r="F16" s="67">
        <f>'[12]Ná HČ'!R36+'[12]Ná HČ'!R42+'[12]Ná HČ'!R46+'[12]Ná HČ'!R47+'[12]Ná DČ'!G30+'[12]Ná DČ'!G36+'[12]Ná DČ'!G40+'[12]Ná DČ'!G41</f>
        <v>3461591.72</v>
      </c>
      <c r="G16" s="67">
        <f>'[12]Ná HČ'!S36+'[12]Ná HČ'!S42+'[12]Ná HČ'!S46+'[12]Ná HČ'!S47+'[12]Ná DČ'!H30+'[12]Ná DČ'!H36+'[12]Ná DČ'!H40+'[12]Ná DČ'!H41</f>
        <v>2903087.01</v>
      </c>
      <c r="H16" s="68">
        <f>'[12]Ná HČ'!S36+'[12]Ná HČ'!S42+'[12]Ná HČ'!S46+'[12]Ná HČ'!S47</f>
        <v>2735792.17</v>
      </c>
      <c r="I16" s="68">
        <f>'[12]Ná DČ'!H30+'[12]Ná DČ'!H36+'[12]Ná DČ'!H40+'[12]Ná DČ'!H41</f>
        <v>167294.84000000003</v>
      </c>
      <c r="J16" s="69" t="str">
        <f t="shared" ref="J16:J27" si="0">IF(H16+I16=G16,"OK","ne")</f>
        <v>OK</v>
      </c>
      <c r="K16" s="70"/>
    </row>
    <row r="17" spans="1:12" ht="15" x14ac:dyDescent="0.25">
      <c r="A17" s="58" t="s">
        <v>60</v>
      </c>
      <c r="B17" s="58"/>
      <c r="C17" s="58"/>
      <c r="D17" s="66" t="s">
        <v>61</v>
      </c>
      <c r="E17" s="67">
        <f>'[12]Ná HČ'!Q72+'[12]Ná HČ'!Q79+'[12]Ná HČ'!Q82+'[12]Ná HČ'!Q83+'[12]Ná HČ'!Q88+'[12]Ná DČ'!F65+'[12]Ná DČ'!F70+'[12]Ná DČ'!F73+'[12]Ná DČ'!F74+'[12]Ná DČ'!F79</f>
        <v>55388884</v>
      </c>
      <c r="F17" s="67">
        <f>'[12]Ná HČ'!R72+'[12]Ná HČ'!R79+'[12]Ná HČ'!R82+'[12]Ná HČ'!R83+'[12]Ná HČ'!R88+'[12]Ná DČ'!G65+'[12]Ná DČ'!G70+'[12]Ná DČ'!G73+'[12]Ná DČ'!G74+'[12]Ná DČ'!G79</f>
        <v>55079807.269999996</v>
      </c>
      <c r="G17" s="67">
        <f>'[12]Ná HČ'!S72+'[12]Ná HČ'!S79+'[12]Ná HČ'!S82+'[12]Ná HČ'!S83+'[12]Ná HČ'!S88+'[12]Ná DČ'!H65+'[12]Ná DČ'!H70+'[12]Ná DČ'!H73+'[12]Ná DČ'!H74+'[12]Ná DČ'!H79</f>
        <v>55352490.080000006</v>
      </c>
      <c r="H17" s="68">
        <f>'[12]Ná HČ'!S72+'[12]Ná HČ'!S79+'[12]Ná HČ'!S82+'[12]Ná HČ'!S83+'[12]Ná HČ'!S88</f>
        <v>54508384.729999997</v>
      </c>
      <c r="I17" s="68">
        <f>'[12]Ná DČ'!H65+'[12]Ná DČ'!H70+'[12]Ná DČ'!H73+'[12]Ná DČ'!H74+'[12]Ná DČ'!H79</f>
        <v>844105.35</v>
      </c>
      <c r="J17" s="69" t="str">
        <f t="shared" si="0"/>
        <v>OK</v>
      </c>
      <c r="K17" s="70"/>
    </row>
    <row r="18" spans="1:12" ht="15" x14ac:dyDescent="0.25">
      <c r="A18" s="58" t="s">
        <v>62</v>
      </c>
      <c r="B18" s="58"/>
      <c r="C18" s="58"/>
      <c r="D18" s="71">
        <v>551</v>
      </c>
      <c r="E18" s="67">
        <f>'[12]Ná HČ'!Q105+'[12]Ná DČ'!F96</f>
        <v>1849183</v>
      </c>
      <c r="F18" s="67">
        <f>'[12]Ná HČ'!R105+'[12]Ná DČ'!G96</f>
        <v>1964522</v>
      </c>
      <c r="G18" s="67">
        <f>'[12]Ná HČ'!S105+'[12]Ná DČ'!H96</f>
        <v>1951450.6800000002</v>
      </c>
      <c r="H18" s="68">
        <f>'[12]Ná HČ'!S105</f>
        <v>1813820.32</v>
      </c>
      <c r="I18" s="68">
        <f>'[12]Ná DČ'!H96</f>
        <v>137630.35999999999</v>
      </c>
      <c r="J18" s="69" t="str">
        <f t="shared" si="0"/>
        <v>OK</v>
      </c>
      <c r="K18" s="70"/>
    </row>
    <row r="19" spans="1:12" ht="13.9" customHeight="1" x14ac:dyDescent="0.2">
      <c r="A19" s="72" t="s">
        <v>63</v>
      </c>
      <c r="B19" s="72"/>
      <c r="C19" s="58"/>
      <c r="D19" s="898" t="s">
        <v>64</v>
      </c>
      <c r="E19" s="899">
        <f>'[12]Ná HČ'!Q89+'[12]Ná HČ'!Q93+'[12]Ná HČ'!Q94+'[12]Ná HČ'!Q95+'[12]Ná HČ'!Q96+'[12]Ná HČ'!Q97+'[12]Ná HČ'!Q98+'[12]Ná HČ'!Q99+'[12]Ná HČ'!Q108+'[12]Ná HČ'!Q109+'[12]Ná HČ'!Q120+'[12]Ná HČ'!Q121+'[12]Ná HČ'!Q124+'[12]Ná HČ'!Q125+'[12]Ná HČ'!Q126+'[12]Ná DČ'!F80+'[12]Ná DČ'!F84+'[12]Ná DČ'!F85+'[12]Ná DČ'!F86+'[12]Ná DČ'!F87+'[12]Ná DČ'!F88+'[12]Ná DČ'!F89+'[12]Ná DČ'!F90+'[12]Ná DČ'!F99+'[12]Ná DČ'!F100+'[12]Ná DČ'!F111+'[12]Ná DČ'!F112+'[12]Ná DČ'!F115+'[12]Ná DČ'!F116+'[12]Ná DČ'!F117</f>
        <v>971191.42</v>
      </c>
      <c r="F19" s="899">
        <f>'[12]Ná HČ'!R89+'[12]Ná HČ'!R93+'[12]Ná HČ'!R94+'[12]Ná HČ'!R95+'[12]Ná HČ'!R96+'[12]Ná HČ'!R97+'[12]Ná HČ'!R98+'[12]Ná HČ'!R99+'[12]Ná HČ'!R108+'[12]Ná HČ'!R109+'[12]Ná HČ'!R120+'[12]Ná HČ'!R121+'[12]Ná HČ'!R124+'[12]Ná HČ'!R125+'[12]Ná HČ'!R126+'[12]Ná DČ'!G80+'[12]Ná DČ'!G84+'[12]Ná DČ'!G85+'[12]Ná DČ'!G86+'[12]Ná DČ'!G87+'[12]Ná DČ'!G88+'[12]Ná DČ'!G89+'[12]Ná DČ'!G90+'[12]Ná DČ'!G99+'[12]Ná DČ'!G100+'[12]Ná DČ'!G111+'[12]Ná DČ'!G112+'[12]Ná DČ'!G115+'[12]Ná DČ'!G116+'[12]Ná DČ'!G117</f>
        <v>2369726.44</v>
      </c>
      <c r="G19" s="899">
        <f>'[12]Ná HČ'!S89+'[12]Ná HČ'!S93+'[12]Ná HČ'!S94+'[12]Ná HČ'!S95+'[12]Ná HČ'!S96+'[12]Ná HČ'!S97+'[12]Ná HČ'!S98+'[12]Ná HČ'!S99+'[12]Ná HČ'!S108+'[12]Ná HČ'!S109+'[12]Ná HČ'!S120+'[12]Ná HČ'!S121+'[12]Ná HČ'!S124+'[12]Ná HČ'!S125+'[12]Ná HČ'!S126+'[12]Ná DČ'!H80+'[12]Ná DČ'!H84+'[12]Ná DČ'!H85+'[12]Ná DČ'!H86+'[12]Ná DČ'!H87+'[12]Ná DČ'!H88+'[12]Ná DČ'!H89+'[12]Ná DČ'!H90+'[12]Ná DČ'!H99+'[12]Ná DČ'!H100+'[12]Ná DČ'!H111+'[12]Ná DČ'!H112+'[12]Ná DČ'!H115+'[12]Ná DČ'!H116+'[12]Ná DČ'!H117</f>
        <v>2180684.2400000002</v>
      </c>
      <c r="H19" s="907">
        <f>'[12]Ná HČ'!S89+'[12]Ná HČ'!S93+'[12]Ná HČ'!S94+'[12]Ná HČ'!S95+'[12]Ná HČ'!S96+'[12]Ná HČ'!S97+'[12]Ná HČ'!S98+'[12]Ná HČ'!S99+'[12]Ná HČ'!S108+'[12]Ná HČ'!S109+'[12]Ná HČ'!S120+'[12]Ná HČ'!S121+'[12]Ná HČ'!S124+'[12]Ná HČ'!S125+'[12]Ná HČ'!S126</f>
        <v>2168994.02</v>
      </c>
      <c r="I19" s="907">
        <f>'[12]Ná DČ'!H80+'[12]Ná DČ'!H84+'[12]Ná DČ'!H85+'[12]Ná DČ'!H86+'[12]Ná DČ'!H87+'[12]Ná DČ'!H88+'[12]Ná DČ'!H89+'[12]Ná DČ'!H90+'[12]Ná DČ'!H99+'[12]Ná DČ'!H100+'[12]Ná DČ'!H111+'[12]Ná DČ'!H112+'[12]Ná DČ'!H115+'[12]Ná DČ'!H116+'[12]Ná DČ'!H117</f>
        <v>11690.220000000001</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74905612.420000002</v>
      </c>
      <c r="F21" s="67">
        <f>SUM(F15:F20)</f>
        <v>76472010.419999987</v>
      </c>
      <c r="G21" s="67">
        <f>SUM(G15:G20)</f>
        <v>75659589.24000001</v>
      </c>
      <c r="H21" s="67">
        <f>SUM(H15:H20)</f>
        <v>73446796.12999998</v>
      </c>
      <c r="I21" s="67">
        <f>SUM(I15:I20)</f>
        <v>2212793.11</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'[12]Vý HČ'!Q9+'[12]Vý HČ'!Q10+'[12]Vý HČ'!Q21+'[12]Vý HČ'!Q26+'[12]Vý HČ'!Q27+'[12]Vý HČ'!Q28+'[12]Vý DČ'!F9+'[12]Vý DČ'!F10+'[12]Vý DČ'!F20+'[12]Vý DČ'!F25+'[12]Vý DČ'!F26+'[12]Vý DČ'!F27</f>
        <v>11655000</v>
      </c>
      <c r="F23" s="67">
        <f>'[12]Vý HČ'!R9+'[12]Vý HČ'!R10+'[12]Vý HČ'!R21+'[12]Vý HČ'!R26+'[12]Vý HČ'!R27+'[12]Vý HČ'!R28+'[12]Vý DČ'!G9+'[12]Vý DČ'!G10+'[12]Vý DČ'!G20+'[12]Vý DČ'!G25+'[12]Vý DČ'!G26+'[12]Vý DČ'!G27</f>
        <v>11655000</v>
      </c>
      <c r="G23" s="67">
        <f>'[12]Vý HČ'!S9+'[12]Vý HČ'!S10+'[12]Vý HČ'!S21+'[12]Vý HČ'!S26+'[12]Vý HČ'!S27+'[12]Vý HČ'!S28+'[12]Vý DČ'!H9+'[12]Vý DČ'!H10+'[12]Vý DČ'!H20+'[12]Vý DČ'!H25+'[12]Vý DČ'!H26+'[12]Vý DČ'!H27</f>
        <v>11803452.669999998</v>
      </c>
      <c r="H23" s="68">
        <f>'[12]Vý HČ'!S9+'[12]Vý HČ'!S10+'[12]Vý HČ'!S21+'[12]Vý HČ'!S26+'[12]Vý HČ'!S27+'[12]Vý HČ'!S28</f>
        <v>9441898.5399999991</v>
      </c>
      <c r="I23" s="68">
        <f>'[12]Vý DČ'!H9+'[12]Vý DČ'!H10+'[12]Vý DČ'!H20+'[12]Vý DČ'!H25+'[12]Vý DČ'!H26+'[12]Vý DČ'!H27</f>
        <v>2361554.13</v>
      </c>
      <c r="J23" s="69" t="str">
        <f t="shared" si="0"/>
        <v>OK</v>
      </c>
      <c r="K23" s="75"/>
      <c r="L23" s="76"/>
    </row>
    <row r="24" spans="1:12" ht="15" x14ac:dyDescent="0.25">
      <c r="A24" s="58" t="s">
        <v>69</v>
      </c>
      <c r="B24" s="58"/>
      <c r="C24" s="58"/>
      <c r="D24" s="71" t="s">
        <v>70</v>
      </c>
      <c r="E24" s="67">
        <f>'[12]Vý HČ'!Q47+'[12]Vý DČ'!F42</f>
        <v>62967612.420000002</v>
      </c>
      <c r="F24" s="67">
        <f>'[12]Vý HČ'!R47+'[12]Vý DČ'!G42</f>
        <v>64569010.420000002</v>
      </c>
      <c r="G24" s="67">
        <f>'[12]Vý HČ'!S47+'[12]Vý DČ'!H42</f>
        <v>64121378.380000003</v>
      </c>
      <c r="H24" s="68">
        <f>'[12]Vý HČ'!S47</f>
        <v>64121378.380000003</v>
      </c>
      <c r="I24" s="68">
        <f>'[12]Vý DČ'!H42</f>
        <v>0</v>
      </c>
      <c r="J24" s="69" t="str">
        <f t="shared" si="0"/>
        <v>OK</v>
      </c>
      <c r="K24" s="77"/>
      <c r="L24" s="53"/>
    </row>
    <row r="25" spans="1:12" ht="15" x14ac:dyDescent="0.25">
      <c r="A25" s="58"/>
      <c r="B25" s="58"/>
      <c r="C25" s="58"/>
      <c r="D25" s="71" t="s">
        <v>71</v>
      </c>
      <c r="E25" s="67">
        <f>'[12]Vý HČ'!Q53+'[12]Vý DČ'!F48</f>
        <v>0</v>
      </c>
      <c r="F25" s="67">
        <f>'[12]Vý HČ'!R53+'[12]Vý DČ'!G48</f>
        <v>0</v>
      </c>
      <c r="G25" s="67">
        <f>'[12]Vý HČ'!S53+'[12]Vý DČ'!H48</f>
        <v>0</v>
      </c>
      <c r="H25" s="68">
        <f>'[12]Vý HČ'!S53</f>
        <v>0</v>
      </c>
      <c r="I25" s="68">
        <f>'[12]Vý DČ'!H48</f>
        <v>0</v>
      </c>
      <c r="J25" s="69" t="str">
        <f t="shared" si="0"/>
        <v>OK</v>
      </c>
      <c r="K25" s="77"/>
      <c r="L25" s="53"/>
    </row>
    <row r="26" spans="1:12" ht="15" x14ac:dyDescent="0.25">
      <c r="A26" s="58" t="s">
        <v>72</v>
      </c>
      <c r="B26" s="58"/>
      <c r="C26" s="58"/>
      <c r="D26" s="66" t="s">
        <v>73</v>
      </c>
      <c r="E26" s="67">
        <f>'[12]Vý HČ'!Q29+'[12]Vý HČ'!Q30+'[12]Vý HČ'!Q31+'[12]Vý HČ'!Q32+'[12]Vý HČ'!Q33+'[12]Vý HČ'!Q39+'[12]Vý HČ'!Q46+'[12]Vý DČ'!F28+'[12]Vý DČ'!F29+'[12]Vý DČ'!F30+'[12]Vý DČ'!F31+'[12]Vý DČ'!F32+'[12]Vý DČ'!F38+'[12]Vý DČ'!F41</f>
        <v>502000</v>
      </c>
      <c r="F26" s="67">
        <f>'[12]Vý HČ'!R29+'[12]Vý HČ'!R30+'[12]Vý HČ'!R31+'[12]Vý HČ'!R32+'[12]Vý HČ'!R33+'[12]Vý HČ'!R39+'[12]Vý HČ'!R46+'[12]Vý DČ'!G28+'[12]Vý DČ'!G29+'[12]Vý DČ'!G30+'[12]Vý DČ'!G31+'[12]Vý DČ'!G32+'[12]Vý DČ'!G38+'[12]Vý DČ'!G41</f>
        <v>502000</v>
      </c>
      <c r="G26" s="67">
        <f>'[12]Vý HČ'!S29+'[12]Vý HČ'!S30+'[12]Vý HČ'!S31+'[12]Vý HČ'!S32+'[12]Vý HČ'!S33+'[12]Vý HČ'!S39+'[12]Vý HČ'!S46+'[12]Vý DČ'!H28+'[12]Vý DČ'!H29+'[12]Vý DČ'!H30+'[12]Vý DČ'!H31+'[12]Vý DČ'!H32+'[12]Vý DČ'!H38+'[12]Vý DČ'!H41</f>
        <v>135251.15</v>
      </c>
      <c r="H26" s="68">
        <f>'[12]Vý HČ'!S29+'[12]Vý HČ'!S30+'[12]Vý HČ'!S31+'[12]Vý HČ'!S32+'[12]Vý HČ'!S33+'[12]Vý HČ'!S39+'[12]Vý HČ'!S46</f>
        <v>135251.15</v>
      </c>
      <c r="I26" s="68">
        <f>'[12]Vý DČ'!H28+'[12]Vý DČ'!H29+'[12]Vý DČ'!H30+'[12]Vý DČ'!H31+'[12]Vý DČ'!H32+'[12]Vý DČ'!H38+'[12]Vý DČ'!H41</f>
        <v>0</v>
      </c>
      <c r="J26" s="69" t="str">
        <f t="shared" si="0"/>
        <v>OK</v>
      </c>
      <c r="K26" s="75"/>
      <c r="L26" s="53"/>
    </row>
    <row r="27" spans="1:12" ht="14.25" customHeight="1" x14ac:dyDescent="0.25">
      <c r="A27" s="62" t="s">
        <v>65</v>
      </c>
      <c r="B27" s="61"/>
      <c r="C27" s="61"/>
      <c r="D27" s="61"/>
      <c r="E27" s="67">
        <f>E23+E24+E26</f>
        <v>75124612.420000002</v>
      </c>
      <c r="F27" s="67">
        <f>F23+F24+F26</f>
        <v>76726010.420000002</v>
      </c>
      <c r="G27" s="67">
        <f>G23+G24+G26</f>
        <v>76060082.200000003</v>
      </c>
      <c r="H27" s="67">
        <f>H23+H24+H26</f>
        <v>73698528.070000008</v>
      </c>
      <c r="I27" s="67">
        <f>I23+I24+I26</f>
        <v>2361554.13</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400492.95999999344</v>
      </c>
      <c r="H30" s="67">
        <f>H27-H21</f>
        <v>251731.94000002742</v>
      </c>
      <c r="I30" s="80">
        <f>I27-I21</f>
        <v>148761.02000000002</v>
      </c>
      <c r="J30" s="81"/>
      <c r="K30" s="61"/>
      <c r="L30" s="61"/>
    </row>
    <row r="31" spans="1:12" ht="15" x14ac:dyDescent="0.25">
      <c r="A31" s="61"/>
      <c r="B31" s="61"/>
      <c r="C31" s="66" t="s">
        <v>77</v>
      </c>
      <c r="D31" s="61"/>
      <c r="E31" s="61"/>
      <c r="F31" s="61"/>
      <c r="G31" s="67">
        <f>'[12]Ná HČ'!S127+'[12]Ná DČ'!H118</f>
        <v>0</v>
      </c>
      <c r="H31" s="68">
        <f>'[12]Ná HČ'!S127</f>
        <v>0</v>
      </c>
      <c r="I31" s="68">
        <f>'[12]Ná DČ'!H118</f>
        <v>0</v>
      </c>
      <c r="J31" s="61"/>
      <c r="K31" s="61"/>
      <c r="L31" s="61"/>
    </row>
    <row r="32" spans="1:12" ht="15" x14ac:dyDescent="0.25">
      <c r="A32" s="61"/>
      <c r="B32" s="61"/>
      <c r="C32" s="66" t="s">
        <v>78</v>
      </c>
      <c r="D32" s="61"/>
      <c r="E32" s="61"/>
      <c r="F32" s="61"/>
      <c r="G32" s="67">
        <f>'[12]Ná HČ'!S128+'[12]Ná DČ'!H119</f>
        <v>34240</v>
      </c>
      <c r="H32" s="68">
        <f>'[12]Ná HČ'!S128</f>
        <v>34240</v>
      </c>
      <c r="I32" s="68">
        <f>'[12]Ná DČ'!H119</f>
        <v>0</v>
      </c>
      <c r="J32" s="61"/>
      <c r="K32" s="61"/>
      <c r="L32" s="61"/>
    </row>
    <row r="33" spans="1:12" ht="15" x14ac:dyDescent="0.25">
      <c r="A33" s="61"/>
      <c r="B33" s="61"/>
      <c r="C33" s="66" t="s">
        <v>79</v>
      </c>
      <c r="D33" s="61"/>
      <c r="E33" s="61"/>
      <c r="F33" s="61"/>
      <c r="G33" s="82"/>
      <c r="H33" s="83"/>
      <c r="I33" s="83"/>
      <c r="J33" s="84">
        <f>[12]VH!D12</f>
        <v>0</v>
      </c>
      <c r="K33" s="61"/>
      <c r="L33" s="61"/>
    </row>
    <row r="34" spans="1:12" ht="15.75" x14ac:dyDescent="0.25">
      <c r="A34" s="61"/>
      <c r="B34" s="61"/>
      <c r="C34" s="66" t="s">
        <v>80</v>
      </c>
      <c r="D34" s="61"/>
      <c r="E34" s="61"/>
      <c r="F34" s="61"/>
      <c r="G34" s="68">
        <f>G30-G31-G32-G33</f>
        <v>366252.95999999344</v>
      </c>
      <c r="H34" s="68">
        <f>H30-H31-H32-H33</f>
        <v>217491.94000002742</v>
      </c>
      <c r="I34" s="68">
        <f>I30-I31-I32-I33</f>
        <v>148761.02000000002</v>
      </c>
      <c r="J34" s="599">
        <f>[12]VH!D13</f>
        <v>366252.95999998273</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273975.45</v>
      </c>
      <c r="H37" s="58"/>
      <c r="I37" s="70"/>
      <c r="J37" s="90">
        <f>[12]VH!D36</f>
        <v>273975.45</v>
      </c>
      <c r="K37" s="91"/>
    </row>
    <row r="38" spans="1:12" ht="15.75" x14ac:dyDescent="0.25">
      <c r="A38" s="61"/>
      <c r="B38" s="61"/>
      <c r="C38" s="58"/>
      <c r="D38" s="58"/>
      <c r="E38" s="89"/>
      <c r="F38" s="77" t="s">
        <v>86</v>
      </c>
      <c r="G38" s="83">
        <v>60000</v>
      </c>
      <c r="H38" s="58"/>
      <c r="I38" s="70"/>
      <c r="J38" s="90">
        <f>[12]VH!D39</f>
        <v>60000</v>
      </c>
      <c r="K38" s="91"/>
    </row>
    <row r="39" spans="1:12" ht="15.75" x14ac:dyDescent="0.25">
      <c r="A39" s="61"/>
      <c r="B39" s="61"/>
      <c r="C39" s="58"/>
      <c r="D39" s="58"/>
      <c r="E39" s="89"/>
      <c r="F39" s="77" t="s">
        <v>15</v>
      </c>
      <c r="G39" s="92">
        <v>32277.51</v>
      </c>
      <c r="H39" s="58"/>
      <c r="I39" s="70"/>
      <c r="J39" s="90">
        <f>[12]VH!D43</f>
        <v>32277.510000000002</v>
      </c>
      <c r="K39" s="91"/>
    </row>
    <row r="40" spans="1:12" ht="15.75" x14ac:dyDescent="0.25">
      <c r="A40" s="61"/>
      <c r="B40" s="61"/>
      <c r="C40" s="58" t="s">
        <v>87</v>
      </c>
      <c r="D40" s="58"/>
      <c r="E40" s="89" t="s">
        <v>88</v>
      </c>
      <c r="F40" s="58"/>
      <c r="G40" s="93">
        <f>IF(G34&lt;=0,[12]VH!D18,0)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[12]VH!B39</f>
        <v>68102.649999999994</v>
      </c>
      <c r="F48" s="116">
        <f>[12]FO!C8</f>
        <v>0</v>
      </c>
      <c r="G48" s="117">
        <f>[12]FO!C21-[12]FO!C8</f>
        <v>0</v>
      </c>
      <c r="H48" s="118">
        <f>[12]FO!H22</f>
        <v>10100</v>
      </c>
      <c r="I48" s="118">
        <f>E48+F48+G48-H48</f>
        <v>58002.649999999994</v>
      </c>
      <c r="J48" s="119">
        <f>[12]FO!I23</f>
        <v>58002.649999999994</v>
      </c>
      <c r="K48" s="120"/>
    </row>
    <row r="49" spans="1:12" x14ac:dyDescent="0.2">
      <c r="A49" s="121"/>
      <c r="B49" s="122"/>
      <c r="C49" s="122" t="s">
        <v>101</v>
      </c>
      <c r="D49" s="122"/>
      <c r="E49" s="123">
        <f>[12]VH!B40</f>
        <v>126670.36</v>
      </c>
      <c r="F49" s="124"/>
      <c r="G49" s="125">
        <f>[12]FKSP!D19</f>
        <v>404766.16</v>
      </c>
      <c r="H49" s="126">
        <f>[12]FKSP!D36</f>
        <v>370314</v>
      </c>
      <c r="I49" s="127">
        <f>E49+F49+G49-H49</f>
        <v>161122.52000000002</v>
      </c>
      <c r="J49" s="128">
        <f>[12]FKSP!E38</f>
        <v>127494.58999999997</v>
      </c>
      <c r="K49" s="129"/>
    </row>
    <row r="50" spans="1:12" x14ac:dyDescent="0.2">
      <c r="A50" s="121"/>
      <c r="B50" s="122"/>
      <c r="C50" s="122" t="s">
        <v>102</v>
      </c>
      <c r="D50" s="122"/>
      <c r="E50" s="123">
        <f>[12]VH!B36</f>
        <v>105629.37</v>
      </c>
      <c r="F50" s="124">
        <f>'[12]RF 2.4.'!C9</f>
        <v>100611.05</v>
      </c>
      <c r="G50" s="125">
        <f>'[12]RF 2.4.'!C22-'[12]RF 2.4.'!C9</f>
        <v>0</v>
      </c>
      <c r="H50" s="128">
        <f>'[12]RF 2.4.'!H23</f>
        <v>100611.05</v>
      </c>
      <c r="I50" s="127">
        <f>E50+F50+G50-H50</f>
        <v>105629.36999999998</v>
      </c>
      <c r="J50" s="128">
        <f>'[12]RF 2.4.'!I24</f>
        <v>105629.36999999998</v>
      </c>
      <c r="K50" s="129"/>
    </row>
    <row r="51" spans="1:12" x14ac:dyDescent="0.2">
      <c r="A51" s="130"/>
      <c r="B51" s="131"/>
      <c r="C51" s="131" t="s">
        <v>103</v>
      </c>
      <c r="D51" s="131"/>
      <c r="E51" s="132">
        <f>[12]VH!B37</f>
        <v>2137289.69</v>
      </c>
      <c r="F51" s="133"/>
      <c r="G51" s="134">
        <f>'[12]RF 2.5.'!C21</f>
        <v>12916</v>
      </c>
      <c r="H51" s="135">
        <f>'[12]RF 2.5.'!H22</f>
        <v>2131783.42</v>
      </c>
      <c r="I51" s="127">
        <f>E51+F51+G51-H51</f>
        <v>18422.270000000019</v>
      </c>
      <c r="J51" s="135">
        <f>'[12]RF 2.5.'!I23</f>
        <v>18422.270000000019</v>
      </c>
      <c r="K51" s="136"/>
    </row>
    <row r="52" spans="1:12" ht="13.5" thickBot="1" x14ac:dyDescent="0.25">
      <c r="A52" s="137"/>
      <c r="B52" s="138"/>
      <c r="C52" s="138" t="s">
        <v>104</v>
      </c>
      <c r="D52" s="138"/>
      <c r="E52" s="139">
        <f>[12]VH!B38</f>
        <v>536238.37</v>
      </c>
      <c r="F52" s="140"/>
      <c r="G52" s="141">
        <f>[12]IF!C19</f>
        <v>4250401.5600000005</v>
      </c>
      <c r="H52" s="142">
        <f>[12]IF!H20</f>
        <v>4578171.01</v>
      </c>
      <c r="I52" s="143">
        <f>E52+F52+G52-H52</f>
        <v>208468.92000000086</v>
      </c>
      <c r="J52" s="142">
        <f>[12]IF!I21</f>
        <v>208468.92000000086</v>
      </c>
      <c r="K52" s="144"/>
    </row>
    <row r="53" spans="1:12" ht="15.75" thickBot="1" x14ac:dyDescent="0.3">
      <c r="A53" s="145" t="s">
        <v>52</v>
      </c>
      <c r="B53" s="146"/>
      <c r="C53" s="146"/>
      <c r="D53" s="146"/>
      <c r="E53" s="147">
        <f t="shared" ref="E53:J53" si="1">SUM(E48:E52)</f>
        <v>2973930.44</v>
      </c>
      <c r="F53" s="148">
        <f t="shared" si="1"/>
        <v>100611.05</v>
      </c>
      <c r="G53" s="149">
        <f t="shared" si="1"/>
        <v>4668083.7200000007</v>
      </c>
      <c r="H53" s="148">
        <f t="shared" si="1"/>
        <v>7190979.4799999995</v>
      </c>
      <c r="I53" s="148">
        <f t="shared" si="1"/>
        <v>551645.73000000091</v>
      </c>
      <c r="J53" s="149">
        <f t="shared" si="1"/>
        <v>518017.8000000008</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'[12]Ná HČ'!F72+'[12]Ná HČ'!F79+'[12]Ná HČ'!F82+'[12]Ná HČ'!F83</f>
        <v>955736</v>
      </c>
      <c r="F58" s="159">
        <f>'[12]Ná HČ'!F105</f>
        <v>1709183</v>
      </c>
      <c r="G58" s="160">
        <f>'[12]Ná HČ'!F29</f>
        <v>3961273</v>
      </c>
      <c r="H58" s="161"/>
      <c r="I58" s="162"/>
      <c r="J58" s="896" t="s">
        <v>117</v>
      </c>
      <c r="K58" s="897"/>
    </row>
    <row r="59" spans="1:12" ht="15" x14ac:dyDescent="0.25">
      <c r="A59" s="163" t="s">
        <v>118</v>
      </c>
      <c r="B59" s="164"/>
      <c r="C59" s="164"/>
      <c r="D59" s="165" t="s">
        <v>530</v>
      </c>
      <c r="E59" s="166"/>
      <c r="F59" s="167"/>
      <c r="G59" s="166"/>
      <c r="H59" s="611">
        <v>1545780</v>
      </c>
      <c r="I59" s="169"/>
      <c r="J59" s="889"/>
      <c r="K59" s="890"/>
    </row>
    <row r="60" spans="1:12" ht="15" x14ac:dyDescent="0.25">
      <c r="A60" s="163" t="s">
        <v>118</v>
      </c>
      <c r="B60" s="164"/>
      <c r="C60" s="164"/>
      <c r="D60" s="165" t="s">
        <v>531</v>
      </c>
      <c r="E60" s="166"/>
      <c r="F60" s="167"/>
      <c r="G60" s="166"/>
      <c r="H60" s="168"/>
      <c r="I60" s="162">
        <v>100611.05</v>
      </c>
      <c r="J60" s="889"/>
      <c r="K60" s="890"/>
    </row>
    <row r="61" spans="1:12" ht="15" x14ac:dyDescent="0.25">
      <c r="A61" s="163" t="s">
        <v>118</v>
      </c>
      <c r="B61" s="164"/>
      <c r="C61" s="164"/>
      <c r="D61" s="165" t="s">
        <v>532</v>
      </c>
      <c r="E61" s="166"/>
      <c r="F61" s="167">
        <v>115339</v>
      </c>
      <c r="G61" s="166"/>
      <c r="H61" s="168">
        <v>115339</v>
      </c>
      <c r="I61" s="169"/>
      <c r="J61" s="889"/>
      <c r="K61" s="890"/>
    </row>
    <row r="62" spans="1:12" ht="15" x14ac:dyDescent="0.25">
      <c r="A62" s="163" t="s">
        <v>118</v>
      </c>
      <c r="B62" s="164"/>
      <c r="C62" s="164"/>
      <c r="D62" s="170" t="s">
        <v>533</v>
      </c>
      <c r="E62" s="166"/>
      <c r="F62" s="167"/>
      <c r="G62" s="166">
        <v>-250000</v>
      </c>
      <c r="H62" s="168"/>
      <c r="I62" s="169"/>
      <c r="J62" s="889" t="s">
        <v>534</v>
      </c>
      <c r="K62" s="890"/>
    </row>
    <row r="63" spans="1:12" ht="15" x14ac:dyDescent="0.25">
      <c r="A63" s="163" t="s">
        <v>118</v>
      </c>
      <c r="B63" s="164"/>
      <c r="C63" s="164"/>
      <c r="D63" s="170"/>
      <c r="E63" s="166"/>
      <c r="F63" s="167"/>
      <c r="G63" s="166"/>
      <c r="H63" s="168"/>
      <c r="I63" s="169"/>
      <c r="J63" s="889"/>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955736</v>
      </c>
      <c r="F69" s="174">
        <f>SUM(F58:F68)</f>
        <v>1824522</v>
      </c>
      <c r="G69" s="175">
        <f>SUM(G58:G68)</f>
        <v>3711273</v>
      </c>
      <c r="H69" s="176">
        <f>SUM(H58:H68)</f>
        <v>1661119</v>
      </c>
      <c r="I69" s="177">
        <f>SUM(I58:I68)</f>
        <v>100611.05</v>
      </c>
      <c r="J69" s="924" t="s">
        <v>535</v>
      </c>
      <c r="K69" s="925"/>
    </row>
    <row r="70" spans="1:12" ht="15.75" thickTop="1" x14ac:dyDescent="0.25">
      <c r="A70" s="178" t="s">
        <v>120</v>
      </c>
      <c r="B70" s="179"/>
      <c r="C70" s="179"/>
      <c r="D70" s="179"/>
      <c r="E70" s="180">
        <f>'[12]Ná HČ'!H72+'[12]Ná HČ'!H79+'[12]Ná HČ'!H82+'[12]Ná HČ'!H83</f>
        <v>863703.77</v>
      </c>
      <c r="F70" s="181">
        <f>'[12]Ná HČ'!H105</f>
        <v>1813820.32</v>
      </c>
      <c r="G70" s="182">
        <f>'[12]Ná HČ'!H29</f>
        <v>3566787.0700000003</v>
      </c>
      <c r="H70" s="180">
        <f>[12]IF!H7</f>
        <v>1661119</v>
      </c>
      <c r="I70" s="182">
        <f>[12]IF!I11</f>
        <v>100611.05</v>
      </c>
      <c r="J70" s="926"/>
      <c r="K70" s="927"/>
    </row>
    <row r="71" spans="1:12" ht="18.75" customHeight="1" thickBot="1" x14ac:dyDescent="0.3">
      <c r="A71" s="184" t="s">
        <v>121</v>
      </c>
      <c r="B71" s="146"/>
      <c r="C71" s="146"/>
      <c r="D71" s="146"/>
      <c r="E71" s="185">
        <f>E70-E69</f>
        <v>-92032.229999999981</v>
      </c>
      <c r="F71" s="186">
        <f>F70-F69</f>
        <v>-10701.679999999935</v>
      </c>
      <c r="G71" s="187">
        <f>G70-G69</f>
        <v>-144485.9299999997</v>
      </c>
      <c r="H71" s="185">
        <f>H70-H69</f>
        <v>0</v>
      </c>
      <c r="I71" s="188">
        <f>I70-I69</f>
        <v>0</v>
      </c>
      <c r="J71" s="928"/>
      <c r="K71" s="929"/>
    </row>
    <row r="72" spans="1:12" ht="15" x14ac:dyDescent="0.25">
      <c r="A72" s="189" t="s">
        <v>122</v>
      </c>
      <c r="B72" s="61"/>
      <c r="C72" s="61"/>
      <c r="D72" s="61"/>
      <c r="F72" s="58"/>
      <c r="I72" s="58"/>
    </row>
    <row r="73" spans="1:12" ht="15" x14ac:dyDescent="0.25">
      <c r="A73" s="189"/>
      <c r="B73" s="61"/>
      <c r="C73" s="61"/>
      <c r="D73" s="61"/>
      <c r="E73" s="232"/>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536</v>
      </c>
      <c r="B77" s="871"/>
      <c r="C77" s="871"/>
      <c r="D77" s="872"/>
      <c r="E77" s="192">
        <v>33088</v>
      </c>
      <c r="F77" s="836">
        <v>375034</v>
      </c>
      <c r="G77" s="837"/>
      <c r="H77" s="836">
        <v>375034</v>
      </c>
      <c r="I77" s="837"/>
      <c r="J77" s="873">
        <f>F77-H77</f>
        <v>0</v>
      </c>
      <c r="K77" s="874"/>
      <c r="L77" s="58"/>
    </row>
    <row r="78" spans="1:12" x14ac:dyDescent="0.2">
      <c r="A78" s="879" t="s">
        <v>130</v>
      </c>
      <c r="B78" s="880"/>
      <c r="C78" s="880"/>
      <c r="D78" s="881"/>
      <c r="E78" s="193">
        <v>33353</v>
      </c>
      <c r="F78" s="847">
        <v>51686388</v>
      </c>
      <c r="G78" s="848"/>
      <c r="H78" s="847">
        <v>51686388</v>
      </c>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3" ht="17.25" customHeight="1" thickTop="1" thickBot="1" x14ac:dyDescent="0.3">
      <c r="A81" s="195" t="s">
        <v>240</v>
      </c>
      <c r="B81" s="196"/>
      <c r="C81" s="196"/>
      <c r="D81" s="197"/>
      <c r="E81" s="198"/>
      <c r="F81" s="776">
        <f>SUM(F77:F80)</f>
        <v>52061422</v>
      </c>
      <c r="G81" s="777"/>
      <c r="H81" s="776">
        <f>SUM(H77:H80)</f>
        <v>52061422</v>
      </c>
      <c r="I81" s="777"/>
      <c r="J81" s="776">
        <f>SUM(J77:K80)</f>
        <v>0</v>
      </c>
      <c r="K81" s="778"/>
      <c r="L81" s="62"/>
    </row>
    <row r="82" spans="1:13" ht="9" customHeight="1" x14ac:dyDescent="0.25">
      <c r="A82" s="61"/>
      <c r="B82" s="62"/>
      <c r="C82" s="62"/>
      <c r="D82" s="62"/>
      <c r="E82" s="62"/>
      <c r="F82" s="600"/>
      <c r="G82" s="600"/>
      <c r="H82" s="600"/>
      <c r="I82" s="600"/>
      <c r="J82" s="600"/>
      <c r="K82" s="600"/>
      <c r="L82" s="62"/>
    </row>
    <row r="83" spans="1:13" ht="18.75" customHeight="1" thickBot="1" x14ac:dyDescent="0.3">
      <c r="A83" s="61" t="s">
        <v>131</v>
      </c>
      <c r="B83" s="62"/>
      <c r="C83" s="61" t="s">
        <v>132</v>
      </c>
      <c r="D83" s="62"/>
      <c r="E83" s="62"/>
      <c r="F83" s="600"/>
      <c r="G83" s="600"/>
      <c r="H83" s="600"/>
      <c r="I83" s="600"/>
      <c r="J83" s="600"/>
      <c r="K83" s="600"/>
      <c r="L83" s="62"/>
    </row>
    <row r="84" spans="1:13" ht="13.5" thickBot="1" x14ac:dyDescent="0.25">
      <c r="A84" s="199" t="s">
        <v>133</v>
      </c>
      <c r="B84" s="200"/>
      <c r="C84" s="200"/>
      <c r="D84" s="200"/>
      <c r="E84" s="191" t="s">
        <v>126</v>
      </c>
      <c r="F84" s="820" t="s">
        <v>127</v>
      </c>
      <c r="G84" s="821"/>
      <c r="H84" s="851" t="s">
        <v>128</v>
      </c>
      <c r="I84" s="851"/>
      <c r="J84" s="820" t="s">
        <v>129</v>
      </c>
      <c r="K84" s="781"/>
      <c r="L84" s="62"/>
    </row>
    <row r="85" spans="1:13" x14ac:dyDescent="0.2">
      <c r="A85" s="833" t="s">
        <v>158</v>
      </c>
      <c r="B85" s="834"/>
      <c r="C85" s="834"/>
      <c r="D85" s="862"/>
      <c r="E85" s="201"/>
      <c r="F85" s="863">
        <v>8425475</v>
      </c>
      <c r="G85" s="864"/>
      <c r="H85" s="836">
        <f>8625755.6-123360.6-76920</f>
        <v>8425475</v>
      </c>
      <c r="I85" s="837"/>
      <c r="J85" s="865">
        <f>F85-H85</f>
        <v>0</v>
      </c>
      <c r="K85" s="866"/>
      <c r="L85" s="62"/>
    </row>
    <row r="86" spans="1:13" x14ac:dyDescent="0.2">
      <c r="A86" s="859" t="s">
        <v>134</v>
      </c>
      <c r="B86" s="860"/>
      <c r="C86" s="860"/>
      <c r="D86" s="861"/>
      <c r="E86" s="202" t="s">
        <v>135</v>
      </c>
      <c r="F86" s="855">
        <v>140007</v>
      </c>
      <c r="G86" s="856"/>
      <c r="H86" s="809">
        <v>123360.6</v>
      </c>
      <c r="I86" s="810"/>
      <c r="J86" s="857">
        <f t="shared" ref="J86:J99" si="2">F86-H86</f>
        <v>16646.399999999994</v>
      </c>
      <c r="K86" s="858"/>
      <c r="L86" s="62"/>
    </row>
    <row r="87" spans="1:13" x14ac:dyDescent="0.2">
      <c r="A87" s="852" t="s">
        <v>136</v>
      </c>
      <c r="B87" s="853"/>
      <c r="C87" s="853"/>
      <c r="D87" s="854"/>
      <c r="E87" s="202" t="s">
        <v>137</v>
      </c>
      <c r="F87" s="855">
        <v>130730</v>
      </c>
      <c r="G87" s="856"/>
      <c r="H87" s="847">
        <v>76920</v>
      </c>
      <c r="I87" s="848"/>
      <c r="J87" s="857">
        <f t="shared" si="2"/>
        <v>53810</v>
      </c>
      <c r="K87" s="858"/>
      <c r="L87" s="62"/>
    </row>
    <row r="88" spans="1:13" x14ac:dyDescent="0.2">
      <c r="A88" s="852" t="s">
        <v>537</v>
      </c>
      <c r="B88" s="853"/>
      <c r="C88" s="853"/>
      <c r="D88" s="854"/>
      <c r="E88" s="202" t="s">
        <v>538</v>
      </c>
      <c r="F88" s="855">
        <v>450000</v>
      </c>
      <c r="G88" s="856"/>
      <c r="H88" s="809">
        <v>449885.6</v>
      </c>
      <c r="I88" s="810"/>
      <c r="J88" s="857">
        <f>F88-H88</f>
        <v>114.40000000002328</v>
      </c>
      <c r="K88" s="858"/>
      <c r="L88" s="62"/>
    </row>
    <row r="89" spans="1:13" x14ac:dyDescent="0.2">
      <c r="A89" s="852" t="s">
        <v>539</v>
      </c>
      <c r="B89" s="853"/>
      <c r="C89" s="853"/>
      <c r="D89" s="854"/>
      <c r="E89" s="202" t="s">
        <v>540</v>
      </c>
      <c r="F89" s="855">
        <v>304020</v>
      </c>
      <c r="G89" s="856"/>
      <c r="H89" s="809">
        <v>198679.74</v>
      </c>
      <c r="I89" s="810"/>
      <c r="J89" s="857">
        <f>F89-H89</f>
        <v>105340.26000000001</v>
      </c>
      <c r="K89" s="858"/>
      <c r="L89" s="62"/>
    </row>
    <row r="90" spans="1:13" x14ac:dyDescent="0.2">
      <c r="A90" s="852" t="s">
        <v>541</v>
      </c>
      <c r="B90" s="853"/>
      <c r="C90" s="853"/>
      <c r="D90" s="854"/>
      <c r="E90" s="202" t="s">
        <v>542</v>
      </c>
      <c r="F90" s="855">
        <v>150000</v>
      </c>
      <c r="G90" s="856"/>
      <c r="H90" s="809">
        <v>120152</v>
      </c>
      <c r="I90" s="810"/>
      <c r="J90" s="857">
        <f>F90-H90</f>
        <v>29848</v>
      </c>
      <c r="K90" s="858"/>
      <c r="L90" s="62"/>
    </row>
    <row r="91" spans="1:13" x14ac:dyDescent="0.2">
      <c r="A91" s="852" t="s">
        <v>543</v>
      </c>
      <c r="B91" s="853"/>
      <c r="C91" s="853"/>
      <c r="D91" s="854"/>
      <c r="E91" s="202" t="s">
        <v>544</v>
      </c>
      <c r="F91" s="855">
        <v>300000</v>
      </c>
      <c r="G91" s="856"/>
      <c r="H91" s="809">
        <v>270537.02</v>
      </c>
      <c r="I91" s="810"/>
      <c r="J91" s="857">
        <f>F91-H91</f>
        <v>29462.979999999981</v>
      </c>
      <c r="K91" s="858"/>
      <c r="L91" s="62"/>
    </row>
    <row r="92" spans="1:13" x14ac:dyDescent="0.2">
      <c r="A92" s="852" t="s">
        <v>545</v>
      </c>
      <c r="B92" s="853"/>
      <c r="C92" s="853"/>
      <c r="D92" s="854"/>
      <c r="E92" s="202" t="s">
        <v>546</v>
      </c>
      <c r="F92" s="855">
        <v>171765</v>
      </c>
      <c r="G92" s="856"/>
      <c r="H92" s="809">
        <v>171765</v>
      </c>
      <c r="I92" s="810"/>
      <c r="J92" s="857">
        <f>F92-H92</f>
        <v>0</v>
      </c>
      <c r="K92" s="858"/>
      <c r="L92" s="62"/>
    </row>
    <row r="93" spans="1:13" x14ac:dyDescent="0.2">
      <c r="A93" s="852" t="s">
        <v>547</v>
      </c>
      <c r="B93" s="853"/>
      <c r="C93" s="853"/>
      <c r="D93" s="854"/>
      <c r="E93" s="202" t="s">
        <v>548</v>
      </c>
      <c r="F93" s="855">
        <v>30000</v>
      </c>
      <c r="G93" s="856"/>
      <c r="H93" s="809">
        <v>30000</v>
      </c>
      <c r="I93" s="810"/>
      <c r="J93" s="857">
        <f t="shared" si="2"/>
        <v>0</v>
      </c>
      <c r="K93" s="858"/>
      <c r="L93" s="62"/>
    </row>
    <row r="94" spans="1:13" x14ac:dyDescent="0.2">
      <c r="A94" s="852" t="s">
        <v>392</v>
      </c>
      <c r="B94" s="853"/>
      <c r="C94" s="853"/>
      <c r="D94" s="854"/>
      <c r="E94" s="202" t="s">
        <v>393</v>
      </c>
      <c r="F94" s="855">
        <v>40000</v>
      </c>
      <c r="G94" s="856"/>
      <c r="H94" s="809">
        <v>17990</v>
      </c>
      <c r="I94" s="810"/>
      <c r="J94" s="857">
        <f t="shared" si="2"/>
        <v>22010</v>
      </c>
      <c r="K94" s="858"/>
      <c r="L94" s="62"/>
    </row>
    <row r="95" spans="1:13" x14ac:dyDescent="0.2">
      <c r="A95" s="852" t="s">
        <v>394</v>
      </c>
      <c r="B95" s="853"/>
      <c r="C95" s="853"/>
      <c r="D95" s="854"/>
      <c r="E95" s="202" t="s">
        <v>395</v>
      </c>
      <c r="F95" s="855">
        <v>56000</v>
      </c>
      <c r="G95" s="856"/>
      <c r="H95" s="809">
        <v>56000</v>
      </c>
      <c r="I95" s="810"/>
      <c r="J95" s="857">
        <f t="shared" si="2"/>
        <v>0</v>
      </c>
      <c r="K95" s="858"/>
      <c r="L95" s="62"/>
    </row>
    <row r="96" spans="1:13" x14ac:dyDescent="0.2">
      <c r="A96" s="852" t="s">
        <v>549</v>
      </c>
      <c r="B96" s="853"/>
      <c r="C96" s="853"/>
      <c r="D96" s="854"/>
      <c r="E96" s="202" t="s">
        <v>550</v>
      </c>
      <c r="F96" s="855">
        <v>2200000</v>
      </c>
      <c r="G96" s="856"/>
      <c r="H96" s="809">
        <v>2198339.83</v>
      </c>
      <c r="I96" s="810"/>
      <c r="J96" s="857">
        <f t="shared" si="2"/>
        <v>1660.1699999999255</v>
      </c>
      <c r="K96" s="858"/>
      <c r="L96" s="62"/>
      <c r="M96" s="232"/>
    </row>
    <row r="97" spans="1:14" x14ac:dyDescent="0.2">
      <c r="A97" s="852" t="s">
        <v>551</v>
      </c>
      <c r="B97" s="853"/>
      <c r="C97" s="853"/>
      <c r="D97" s="854"/>
      <c r="E97" s="202" t="s">
        <v>552</v>
      </c>
      <c r="F97" s="855">
        <v>45980</v>
      </c>
      <c r="G97" s="856"/>
      <c r="H97" s="809">
        <v>45980</v>
      </c>
      <c r="I97" s="810"/>
      <c r="J97" s="857">
        <f t="shared" si="2"/>
        <v>0</v>
      </c>
      <c r="K97" s="858"/>
      <c r="L97" s="62"/>
    </row>
    <row r="98" spans="1:14" x14ac:dyDescent="0.2">
      <c r="A98" s="852"/>
      <c r="B98" s="853"/>
      <c r="C98" s="853"/>
      <c r="D98" s="854"/>
      <c r="E98" s="202"/>
      <c r="F98" s="855"/>
      <c r="G98" s="856"/>
      <c r="H98" s="809"/>
      <c r="I98" s="810"/>
      <c r="J98" s="857">
        <f t="shared" si="2"/>
        <v>0</v>
      </c>
      <c r="K98" s="858"/>
      <c r="L98" s="62"/>
    </row>
    <row r="99" spans="1:14" ht="13.5" thickBot="1" x14ac:dyDescent="0.25">
      <c r="A99" s="852"/>
      <c r="B99" s="853"/>
      <c r="C99" s="853"/>
      <c r="D99" s="854"/>
      <c r="E99" s="601"/>
      <c r="F99" s="855"/>
      <c r="G99" s="856"/>
      <c r="H99" s="809"/>
      <c r="I99" s="810"/>
      <c r="J99" s="842">
        <f t="shared" si="2"/>
        <v>0</v>
      </c>
      <c r="K99" s="843"/>
      <c r="L99" s="62"/>
    </row>
    <row r="100" spans="1:14" ht="16.5" thickTop="1" thickBot="1" x14ac:dyDescent="0.3">
      <c r="A100" s="195" t="s">
        <v>138</v>
      </c>
      <c r="B100" s="196"/>
      <c r="C100" s="196"/>
      <c r="D100" s="197"/>
      <c r="E100" s="196"/>
      <c r="F100" s="776">
        <f>SUM(F85:G99)</f>
        <v>12443977</v>
      </c>
      <c r="G100" s="777"/>
      <c r="H100" s="776">
        <f>SUM(H85:I99)</f>
        <v>12185084.789999999</v>
      </c>
      <c r="I100" s="777"/>
      <c r="J100" s="776">
        <f>SUM(J85:K99)</f>
        <v>258892.20999999993</v>
      </c>
      <c r="K100" s="778"/>
      <c r="L100" s="62"/>
    </row>
    <row r="101" spans="1:14" ht="15" x14ac:dyDescent="0.25">
      <c r="A101" s="61"/>
      <c r="B101" s="62"/>
      <c r="C101" s="62"/>
      <c r="D101" s="62"/>
      <c r="E101" s="62"/>
      <c r="F101" s="779"/>
      <c r="G101" s="779"/>
      <c r="H101" s="600"/>
      <c r="I101" s="600"/>
      <c r="J101" s="600"/>
      <c r="K101" s="600"/>
      <c r="L101" s="62"/>
    </row>
    <row r="102" spans="1:14" ht="14.25" customHeight="1" thickBot="1" x14ac:dyDescent="0.3">
      <c r="A102" s="204" t="s">
        <v>139</v>
      </c>
      <c r="B102" s="205" t="s">
        <v>140</v>
      </c>
      <c r="C102" s="206"/>
      <c r="D102" s="207"/>
      <c r="E102" s="208"/>
      <c r="F102" s="209"/>
      <c r="G102" s="209"/>
      <c r="H102" s="210"/>
      <c r="I102" s="210"/>
      <c r="L102" s="62"/>
    </row>
    <row r="103" spans="1:14" ht="13.5" thickBot="1" x14ac:dyDescent="0.25">
      <c r="A103" s="199" t="s">
        <v>141</v>
      </c>
      <c r="B103" s="200"/>
      <c r="C103" s="200"/>
      <c r="D103" s="200"/>
      <c r="E103" s="191" t="s">
        <v>126</v>
      </c>
      <c r="F103" s="820" t="s">
        <v>127</v>
      </c>
      <c r="G103" s="821"/>
      <c r="H103" s="851" t="s">
        <v>128</v>
      </c>
      <c r="I103" s="851"/>
      <c r="J103" s="820" t="s">
        <v>129</v>
      </c>
      <c r="K103" s="781"/>
    </row>
    <row r="104" spans="1:14" x14ac:dyDescent="0.2">
      <c r="A104" s="844" t="s">
        <v>553</v>
      </c>
      <c r="B104" s="845"/>
      <c r="C104" s="845"/>
      <c r="D104" s="846"/>
      <c r="E104" s="211" t="s">
        <v>182</v>
      </c>
      <c r="F104" s="847">
        <v>1626055.64</v>
      </c>
      <c r="G104" s="848"/>
      <c r="H104" s="847">
        <v>1626055.64</v>
      </c>
      <c r="I104" s="848"/>
      <c r="J104" s="849">
        <f>F104-H104</f>
        <v>0</v>
      </c>
      <c r="K104" s="850"/>
      <c r="M104" s="847"/>
      <c r="N104" s="848"/>
    </row>
    <row r="105" spans="1:14" x14ac:dyDescent="0.2">
      <c r="A105" s="844" t="s">
        <v>554</v>
      </c>
      <c r="B105" s="845"/>
      <c r="C105" s="845"/>
      <c r="D105" s="846"/>
      <c r="E105" s="211" t="s">
        <v>183</v>
      </c>
      <c r="F105" s="847">
        <v>493135.78</v>
      </c>
      <c r="G105" s="848"/>
      <c r="H105" s="847">
        <v>493135.78</v>
      </c>
      <c r="I105" s="848"/>
      <c r="J105" s="849">
        <f>F105-H105</f>
        <v>0</v>
      </c>
      <c r="K105" s="850"/>
      <c r="M105" s="847"/>
      <c r="N105" s="848"/>
    </row>
    <row r="106" spans="1:14" x14ac:dyDescent="0.2">
      <c r="A106" s="844"/>
      <c r="B106" s="845"/>
      <c r="C106" s="845"/>
      <c r="D106" s="846"/>
      <c r="E106" s="211"/>
      <c r="F106" s="847"/>
      <c r="G106" s="848"/>
      <c r="H106" s="847"/>
      <c r="I106" s="848"/>
      <c r="J106" s="849">
        <f>F106-H106</f>
        <v>0</v>
      </c>
      <c r="K106" s="850"/>
    </row>
    <row r="107" spans="1:14" x14ac:dyDescent="0.2">
      <c r="A107" s="844"/>
      <c r="B107" s="845"/>
      <c r="C107" s="845"/>
      <c r="D107" s="846"/>
      <c r="E107" s="211"/>
      <c r="F107" s="847"/>
      <c r="G107" s="848"/>
      <c r="H107" s="847"/>
      <c r="I107" s="848"/>
      <c r="J107" s="849">
        <f>F107-H107</f>
        <v>0</v>
      </c>
      <c r="K107" s="850"/>
    </row>
    <row r="108" spans="1:14" ht="13.5" thickBot="1" x14ac:dyDescent="0.25">
      <c r="A108" s="830"/>
      <c r="B108" s="831"/>
      <c r="C108" s="831"/>
      <c r="D108" s="832"/>
      <c r="E108" s="212"/>
      <c r="F108" s="840"/>
      <c r="G108" s="841"/>
      <c r="H108" s="840"/>
      <c r="I108" s="841"/>
      <c r="J108" s="842">
        <f>F108-H108</f>
        <v>0</v>
      </c>
      <c r="K108" s="843"/>
    </row>
    <row r="109" spans="1:14" ht="16.5" thickTop="1" thickBot="1" x14ac:dyDescent="0.3">
      <c r="A109" s="195" t="s">
        <v>143</v>
      </c>
      <c r="B109" s="196"/>
      <c r="C109" s="196"/>
      <c r="D109" s="197"/>
      <c r="E109" s="196"/>
      <c r="F109" s="776">
        <f>SUM(F104:G108)</f>
        <v>2119191.42</v>
      </c>
      <c r="G109" s="777"/>
      <c r="H109" s="776">
        <f>SUM(H104:I108)</f>
        <v>2119191.42</v>
      </c>
      <c r="I109" s="777"/>
      <c r="J109" s="776">
        <f>SUM(J104:K108)</f>
        <v>0</v>
      </c>
      <c r="K109" s="778"/>
    </row>
    <row r="111" spans="1:14" ht="15.75" thickBot="1" x14ac:dyDescent="0.3">
      <c r="A111" s="61" t="s">
        <v>144</v>
      </c>
      <c r="B111" s="61" t="s">
        <v>145</v>
      </c>
      <c r="C111" s="61"/>
      <c r="D111" s="61"/>
      <c r="E111" s="61"/>
      <c r="F111" s="58"/>
      <c r="G111" s="89"/>
      <c r="J111" s="602"/>
      <c r="K111" s="603"/>
    </row>
    <row r="112" spans="1:14"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33"/>
      <c r="B113" s="834"/>
      <c r="C113" s="834"/>
      <c r="D113" s="835"/>
      <c r="E113" s="214"/>
      <c r="F113" s="836"/>
      <c r="G113" s="837"/>
      <c r="H113" s="836"/>
      <c r="I113" s="837"/>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0</v>
      </c>
      <c r="G116" s="772"/>
      <c r="H116" s="771">
        <f>SUM(H113:I115)</f>
        <v>0</v>
      </c>
      <c r="I116" s="772"/>
      <c r="J116" s="771">
        <f>SUM(J113:K115)</f>
        <v>0</v>
      </c>
      <c r="K116" s="773"/>
    </row>
    <row r="117" spans="1:11" x14ac:dyDescent="0.2">
      <c r="H117" s="52" t="s">
        <v>148</v>
      </c>
      <c r="I117" s="58"/>
      <c r="J117" s="218" t="s">
        <v>149</v>
      </c>
      <c r="K117" s="219">
        <f>(H81)</f>
        <v>52061422</v>
      </c>
    </row>
    <row r="118" spans="1:11" ht="15" customHeight="1" x14ac:dyDescent="0.2">
      <c r="H118" s="220" t="s">
        <v>150</v>
      </c>
      <c r="I118" s="221">
        <f>'[12]Vý HČ'!S47+'[12]Vý DČ'!H42</f>
        <v>64121378.380000003</v>
      </c>
      <c r="J118" s="222" t="s">
        <v>151</v>
      </c>
      <c r="K118" s="223">
        <f>H100</f>
        <v>12185084.789999999</v>
      </c>
    </row>
    <row r="119" spans="1:11" ht="15" customHeight="1" x14ac:dyDescent="0.2">
      <c r="J119" s="222" t="s">
        <v>152</v>
      </c>
      <c r="K119" s="223">
        <f>H109</f>
        <v>2119191.42</v>
      </c>
    </row>
    <row r="120" spans="1:11" x14ac:dyDescent="0.2">
      <c r="J120" s="222" t="s">
        <v>153</v>
      </c>
      <c r="K120" s="223">
        <f>H116</f>
        <v>0</v>
      </c>
    </row>
    <row r="121" spans="1:11" x14ac:dyDescent="0.2">
      <c r="H121" s="224" t="s">
        <v>154</v>
      </c>
      <c r="I121" s="225">
        <f>I118-K121</f>
        <v>-2244319.8299999982</v>
      </c>
      <c r="J121" s="222" t="s">
        <v>155</v>
      </c>
      <c r="K121" s="226">
        <f>SUM(K117:K120)</f>
        <v>66365698.210000001</v>
      </c>
    </row>
    <row r="122" spans="1:11" x14ac:dyDescent="0.2">
      <c r="H122" s="227"/>
      <c r="I122" s="227"/>
    </row>
    <row r="123" spans="1:11" x14ac:dyDescent="0.2">
      <c r="H123" s="48" t="s">
        <v>156</v>
      </c>
      <c r="I123" s="774"/>
      <c r="J123" s="774"/>
      <c r="K123" s="774"/>
    </row>
    <row r="124" spans="1:11" x14ac:dyDescent="0.2">
      <c r="C124" s="228"/>
      <c r="H124" s="775" t="s">
        <v>157</v>
      </c>
      <c r="I124" s="775"/>
      <c r="J124" s="775"/>
      <c r="K124" s="775"/>
    </row>
    <row r="125" spans="1:11" x14ac:dyDescent="0.2">
      <c r="H125" s="48" t="s">
        <v>555</v>
      </c>
    </row>
  </sheetData>
  <mergeCells count="181">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F109:G109"/>
    <mergeCell ref="H109:I109"/>
    <mergeCell ref="J109:K109"/>
    <mergeCell ref="H103:I103"/>
    <mergeCell ref="J103:K103"/>
    <mergeCell ref="A98:D98"/>
    <mergeCell ref="F98:G98"/>
    <mergeCell ref="H98:I98"/>
    <mergeCell ref="J98:K98"/>
    <mergeCell ref="F99:G99"/>
    <mergeCell ref="H99:I99"/>
    <mergeCell ref="J99:K99"/>
    <mergeCell ref="F100:G100"/>
    <mergeCell ref="H100:I100"/>
    <mergeCell ref="J100:K100"/>
    <mergeCell ref="F101:G101"/>
    <mergeCell ref="F108:G108"/>
    <mergeCell ref="H108:I108"/>
    <mergeCell ref="J108:K108"/>
    <mergeCell ref="A106:D106"/>
    <mergeCell ref="F106:G106"/>
    <mergeCell ref="H106:I106"/>
    <mergeCell ref="J106:K106"/>
    <mergeCell ref="A107:D107"/>
    <mergeCell ref="F107:G107"/>
    <mergeCell ref="H107:I107"/>
    <mergeCell ref="J107:K107"/>
    <mergeCell ref="I36:J36"/>
    <mergeCell ref="G41:J41"/>
    <mergeCell ref="E46:E47"/>
    <mergeCell ref="F46:G46"/>
    <mergeCell ref="H46:H47"/>
    <mergeCell ref="I46:I47"/>
    <mergeCell ref="M104:N104"/>
    <mergeCell ref="M105:N105"/>
    <mergeCell ref="A108:D108"/>
    <mergeCell ref="K46:K47"/>
    <mergeCell ref="D56:D57"/>
    <mergeCell ref="E56:E57"/>
    <mergeCell ref="F56:F57"/>
    <mergeCell ref="G56:G57"/>
    <mergeCell ref="H56:I56"/>
    <mergeCell ref="J56:K57"/>
    <mergeCell ref="A58:C58"/>
    <mergeCell ref="J68:K68"/>
    <mergeCell ref="A104:D104"/>
    <mergeCell ref="F104:G104"/>
    <mergeCell ref="H104:I104"/>
    <mergeCell ref="J104:K104"/>
    <mergeCell ref="A105:D105"/>
    <mergeCell ref="F105:G105"/>
    <mergeCell ref="H105:I105"/>
    <mergeCell ref="J105:K105"/>
    <mergeCell ref="F103:G103"/>
    <mergeCell ref="A115:D115"/>
    <mergeCell ref="F116:G116"/>
    <mergeCell ref="H116:I116"/>
    <mergeCell ref="J116:K116"/>
    <mergeCell ref="I123:K123"/>
    <mergeCell ref="H124:K124"/>
    <mergeCell ref="A114:D114"/>
    <mergeCell ref="F114:G114"/>
    <mergeCell ref="H114:I114"/>
    <mergeCell ref="J114:K114"/>
    <mergeCell ref="F115:G115"/>
    <mergeCell ref="H115:I115"/>
    <mergeCell ref="J115:K115"/>
    <mergeCell ref="A112:D112"/>
    <mergeCell ref="F112:G112"/>
    <mergeCell ref="H112:I112"/>
    <mergeCell ref="J112:K112"/>
    <mergeCell ref="A113:D113"/>
    <mergeCell ref="F113:G113"/>
    <mergeCell ref="H113:I113"/>
    <mergeCell ref="J113:K113"/>
  </mergeCells>
  <conditionalFormatting sqref="E71:I71">
    <cfRule type="cellIs" dxfId="8" priority="1" stopIfTrue="1" operator="greaterThan">
      <formula>0</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2"/>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8" width="9.140625" style="36"/>
    <col min="9" max="9" width="10.140625" style="36" customWidth="1"/>
    <col min="10" max="16384" width="9.140625" style="36"/>
  </cols>
  <sheetData>
    <row r="1" spans="1:9" s="16" customFormat="1" ht="18.75" x14ac:dyDescent="0.3">
      <c r="A1" s="16" t="s">
        <v>10</v>
      </c>
      <c r="B1" s="16" t="s">
        <v>27</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366252.95999999996</v>
      </c>
      <c r="D6" s="758"/>
      <c r="E6" s="758"/>
      <c r="F6" s="758"/>
      <c r="G6" s="758"/>
      <c r="H6" s="758"/>
      <c r="I6" s="758"/>
    </row>
    <row r="7" spans="1:9" s="18" customFormat="1" ht="33.75" customHeight="1" x14ac:dyDescent="0.2">
      <c r="A7" s="757" t="s">
        <v>5</v>
      </c>
      <c r="B7" s="757"/>
      <c r="C7" s="37">
        <v>217491.94</v>
      </c>
      <c r="D7" s="762" t="s">
        <v>556</v>
      </c>
      <c r="E7" s="762"/>
      <c r="F7" s="762"/>
      <c r="G7" s="762"/>
      <c r="H7" s="762"/>
      <c r="I7" s="762"/>
    </row>
    <row r="8" spans="1:9" s="17" customFormat="1" ht="27" customHeight="1" x14ac:dyDescent="0.2">
      <c r="A8" s="757" t="s">
        <v>6</v>
      </c>
      <c r="B8" s="757"/>
      <c r="C8" s="37">
        <v>148761.01999999999</v>
      </c>
      <c r="D8" s="762" t="s">
        <v>557</v>
      </c>
      <c r="E8" s="762"/>
      <c r="F8" s="762"/>
      <c r="G8" s="762"/>
      <c r="H8" s="762"/>
      <c r="I8" s="762"/>
    </row>
    <row r="9" spans="1:9" s="17" customFormat="1" ht="15" customHeight="1" x14ac:dyDescent="0.2">
      <c r="A9" s="757" t="s">
        <v>2</v>
      </c>
      <c r="B9" s="757"/>
      <c r="C9" s="37">
        <v>0</v>
      </c>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32277.51</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273975.45</v>
      </c>
      <c r="D16" s="25"/>
      <c r="E16" s="25"/>
      <c r="F16" s="25"/>
      <c r="G16" s="25"/>
      <c r="H16" s="25"/>
      <c r="I16" s="25"/>
    </row>
    <row r="17" spans="1:9" s="18" customFormat="1" x14ac:dyDescent="0.2">
      <c r="A17" s="757"/>
      <c r="B17" s="14" t="s">
        <v>4</v>
      </c>
      <c r="C17" s="13">
        <v>60000</v>
      </c>
      <c r="D17" s="26"/>
      <c r="E17" s="26"/>
      <c r="F17" s="26"/>
      <c r="G17" s="26"/>
      <c r="H17" s="26"/>
      <c r="I17" s="26"/>
    </row>
    <row r="18" spans="1:9" s="18" customFormat="1" ht="15" customHeight="1" x14ac:dyDescent="0.2">
      <c r="A18" s="396" t="s">
        <v>257</v>
      </c>
      <c r="B18" s="38"/>
      <c r="C18" s="39">
        <f>SUM(C14:C17)</f>
        <v>366252.96</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ht="28.15" customHeight="1" x14ac:dyDescent="0.2">
      <c r="A29" s="751" t="s">
        <v>558</v>
      </c>
      <c r="B29" s="752"/>
      <c r="C29" s="752"/>
      <c r="D29" s="752"/>
      <c r="E29" s="752"/>
      <c r="F29" s="752"/>
      <c r="G29" s="752"/>
      <c r="H29" s="752"/>
      <c r="I29" s="753"/>
    </row>
    <row r="30" spans="1:9" s="18" customFormat="1" ht="28.15" customHeight="1" x14ac:dyDescent="0.2">
      <c r="A30" s="751" t="s">
        <v>559</v>
      </c>
      <c r="B30" s="752"/>
      <c r="C30" s="752"/>
      <c r="D30" s="752"/>
      <c r="E30" s="752"/>
      <c r="F30" s="752"/>
      <c r="G30" s="752"/>
      <c r="H30" s="752"/>
      <c r="I30" s="753"/>
    </row>
    <row r="31" spans="1:9" s="18" customFormat="1" ht="28.15" customHeight="1" x14ac:dyDescent="0.2">
      <c r="A31" s="751" t="s">
        <v>560</v>
      </c>
      <c r="B31" s="752"/>
      <c r="C31" s="752"/>
      <c r="D31" s="752"/>
      <c r="E31" s="752"/>
      <c r="F31" s="752"/>
      <c r="G31" s="752"/>
      <c r="H31" s="752"/>
      <c r="I31" s="753"/>
    </row>
    <row r="32" spans="1:9" s="18" customFormat="1" x14ac:dyDescent="0.2">
      <c r="A32" s="916" t="s">
        <v>561</v>
      </c>
      <c r="B32" s="916"/>
      <c r="C32" s="916"/>
      <c r="D32" s="916"/>
      <c r="E32" s="916"/>
      <c r="F32" s="916"/>
      <c r="G32" s="916"/>
      <c r="H32" s="916"/>
      <c r="I32" s="916"/>
    </row>
    <row r="33" spans="1:9" s="18" customFormat="1" x14ac:dyDescent="0.2">
      <c r="A33" s="44"/>
      <c r="B33" s="44"/>
      <c r="C33" s="44"/>
      <c r="D33" s="44"/>
      <c r="E33" s="44"/>
      <c r="F33" s="44"/>
      <c r="G33" s="44"/>
      <c r="H33" s="44"/>
      <c r="I33" s="44"/>
    </row>
    <row r="34" spans="1:9" s="18" customFormat="1" ht="12.75" customHeight="1" x14ac:dyDescent="0.25">
      <c r="A34" s="755" t="s">
        <v>198</v>
      </c>
      <c r="B34" s="755"/>
      <c r="C34" s="755"/>
      <c r="D34" s="755"/>
      <c r="E34" s="755"/>
      <c r="F34" s="755"/>
      <c r="G34" s="755"/>
      <c r="H34" s="755"/>
      <c r="I34" s="755"/>
    </row>
    <row r="35" spans="1:9" s="18" customFormat="1" x14ac:dyDescent="0.2">
      <c r="A35" s="36" t="s">
        <v>9</v>
      </c>
      <c r="B35" s="387"/>
      <c r="C35" s="387"/>
      <c r="D35" s="387"/>
      <c r="E35" s="387"/>
      <c r="F35" s="387"/>
      <c r="G35" s="387"/>
      <c r="H35" s="387"/>
      <c r="I35" s="387"/>
    </row>
    <row r="36" spans="1:9" s="18" customFormat="1" ht="43.15" customHeight="1" x14ac:dyDescent="0.2">
      <c r="A36" s="751" t="s">
        <v>562</v>
      </c>
      <c r="B36" s="752"/>
      <c r="C36" s="752"/>
      <c r="D36" s="752"/>
      <c r="E36" s="752"/>
      <c r="F36" s="752"/>
      <c r="G36" s="752"/>
      <c r="H36" s="752"/>
      <c r="I36" s="753"/>
    </row>
    <row r="37" spans="1:9" s="18" customFormat="1" x14ac:dyDescent="0.2">
      <c r="A37" s="751"/>
      <c r="B37" s="752"/>
      <c r="C37" s="752"/>
      <c r="D37" s="752"/>
      <c r="E37" s="752"/>
      <c r="F37" s="752"/>
      <c r="G37" s="752"/>
      <c r="H37" s="752"/>
      <c r="I37" s="753"/>
    </row>
    <row r="38" spans="1:9" s="18" customFormat="1" ht="16.149999999999999" customHeight="1" x14ac:dyDescent="0.2">
      <c r="A38" s="44"/>
      <c r="B38" s="44"/>
      <c r="C38" s="44"/>
      <c r="D38" s="44"/>
      <c r="E38" s="44"/>
      <c r="F38" s="44"/>
      <c r="G38" s="44"/>
      <c r="H38" s="44"/>
      <c r="I38" s="44"/>
    </row>
    <row r="39" spans="1:9" x14ac:dyDescent="0.2">
      <c r="A39" s="40" t="s">
        <v>21</v>
      </c>
    </row>
    <row r="40" spans="1:9" x14ac:dyDescent="0.2">
      <c r="A40" s="40" t="s">
        <v>563</v>
      </c>
    </row>
    <row r="41" spans="1:9" x14ac:dyDescent="0.2">
      <c r="A41" s="40"/>
    </row>
    <row r="42" spans="1:9" x14ac:dyDescent="0.2">
      <c r="A42" s="40" t="s">
        <v>564</v>
      </c>
    </row>
  </sheetData>
  <mergeCells count="26">
    <mergeCell ref="A30:I30"/>
    <mergeCell ref="A32:I32"/>
    <mergeCell ref="A34:I34"/>
    <mergeCell ref="A31:I31"/>
    <mergeCell ref="A21:I21"/>
    <mergeCell ref="A23:I23"/>
    <mergeCell ref="A24:I24"/>
    <mergeCell ref="A25:I25"/>
    <mergeCell ref="A29:I29"/>
    <mergeCell ref="A27:I27"/>
    <mergeCell ref="A36:I36"/>
    <mergeCell ref="A37:I37"/>
    <mergeCell ref="A7:B7"/>
    <mergeCell ref="D7:I7"/>
    <mergeCell ref="A3:I3"/>
    <mergeCell ref="A5:B5"/>
    <mergeCell ref="D5:I5"/>
    <mergeCell ref="A6:B6"/>
    <mergeCell ref="D6:I6"/>
    <mergeCell ref="A8:B8"/>
    <mergeCell ref="D8:I8"/>
    <mergeCell ref="A9:B9"/>
    <mergeCell ref="D9:I9"/>
    <mergeCell ref="A11:I11"/>
    <mergeCell ref="A13:B13"/>
    <mergeCell ref="A15:A17"/>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4"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[13]Úvod.str!C3</f>
        <v>Základní škola Prostějov, ul. E. Valenty 52</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[13]Úvod.str!C4</f>
        <v>E. Valenty 3970/52, Prostějov, 796 03</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[13]Úvod.str!C5</f>
        <v>479 22 303</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'[13]Ná HČ'!Q8+'[13]Ná HČ'!Q29+'[13]Ná HČ'!Q35+'[13]Ná DČ'!F9+'[13]Ná DČ'!F23+'[13]Ná DČ'!F29</f>
        <v>9792603</v>
      </c>
      <c r="F15" s="67">
        <f>'[13]Ná HČ'!R8+'[13]Ná HČ'!R29+'[13]Ná HČ'!R35+'[13]Ná DČ'!G9+'[13]Ná DČ'!G23+'[13]Ná DČ'!G29</f>
        <v>10326221.289999999</v>
      </c>
      <c r="G15" s="67">
        <f>'[13]Ná HČ'!S8+'[13]Ná HČ'!S29+'[13]Ná HČ'!S35+'[13]Ná DČ'!H9+'[13]Ná DČ'!H23+'[13]Ná DČ'!H29</f>
        <v>10209236.029999999</v>
      </c>
      <c r="H15" s="68">
        <f>'[13]Ná HČ'!S8+'[13]Ná HČ'!S29+'[13]Ná HČ'!S35</f>
        <v>9643169.5999999996</v>
      </c>
      <c r="I15" s="68">
        <f>'[13]Ná DČ'!H9+'[13]Ná DČ'!H23+'[13]Ná DČ'!H29</f>
        <v>566066.42999999993</v>
      </c>
      <c r="J15" s="69" t="str">
        <f>IF(H15+I15=G15,"OK","ne")</f>
        <v>OK</v>
      </c>
      <c r="K15" s="70"/>
    </row>
    <row r="16" spans="1:12" ht="15" x14ac:dyDescent="0.25">
      <c r="A16" s="58" t="s">
        <v>58</v>
      </c>
      <c r="B16" s="58"/>
      <c r="C16" s="58"/>
      <c r="D16" s="66" t="s">
        <v>59</v>
      </c>
      <c r="E16" s="67">
        <f>'[13]Ná HČ'!Q36+'[13]Ná HČ'!Q42+'[13]Ná HČ'!Q46+'[13]Ná HČ'!Q47+'[13]Ná DČ'!F30+'[13]Ná DČ'!F36+'[13]Ná DČ'!F40+'[13]Ná DČ'!F41</f>
        <v>1588218</v>
      </c>
      <c r="F16" s="67">
        <f>'[13]Ná HČ'!R36+'[13]Ná HČ'!R42+'[13]Ná HČ'!R46+'[13]Ná HČ'!R47+'[13]Ná DČ'!G30+'[13]Ná DČ'!G36+'[13]Ná DČ'!G40+'[13]Ná DČ'!G41</f>
        <v>3788990.96</v>
      </c>
      <c r="G16" s="67">
        <f>'[13]Ná HČ'!S36+'[13]Ná HČ'!S42+'[13]Ná HČ'!S46+'[13]Ná HČ'!S47+'[13]Ná DČ'!H30+'[13]Ná DČ'!H36+'[13]Ná DČ'!H40+'[13]Ná DČ'!H41</f>
        <v>3781390.6899999995</v>
      </c>
      <c r="H16" s="68">
        <f>'[13]Ná HČ'!S36+'[13]Ná HČ'!S42+'[13]Ná HČ'!S46+'[13]Ná HČ'!S47</f>
        <v>3699509.3899999997</v>
      </c>
      <c r="I16" s="68">
        <f>'[13]Ná DČ'!H30+'[13]Ná DČ'!H36+'[13]Ná DČ'!H40+'[13]Ná DČ'!H41</f>
        <v>81881.3</v>
      </c>
      <c r="J16" s="69" t="str">
        <f t="shared" ref="J16:J27" si="0">IF(H16+I16=G16,"OK","ne")</f>
        <v>OK</v>
      </c>
      <c r="K16" s="70"/>
    </row>
    <row r="17" spans="1:12" ht="15" x14ac:dyDescent="0.25">
      <c r="A17" s="58" t="s">
        <v>60</v>
      </c>
      <c r="B17" s="58"/>
      <c r="C17" s="58"/>
      <c r="D17" s="66" t="s">
        <v>61</v>
      </c>
      <c r="E17" s="67">
        <f>'[13]Ná HČ'!Q72+'[13]Ná HČ'!Q79+'[13]Ná HČ'!Q82+'[13]Ná HČ'!Q83+'[13]Ná HČ'!Q88+'[13]Ná DČ'!F65+'[13]Ná DČ'!F70+'[13]Ná DČ'!F73+'[13]Ná DČ'!F74+'[13]Ná DČ'!F79</f>
        <v>53970687</v>
      </c>
      <c r="F17" s="67">
        <f>'[13]Ná HČ'!R72+'[13]Ná HČ'!R79+'[13]Ná HČ'!R82+'[13]Ná HČ'!R83+'[13]Ná HČ'!R88+'[13]Ná DČ'!G65+'[13]Ná DČ'!G70+'[13]Ná DČ'!G73+'[13]Ná DČ'!G74+'[13]Ná DČ'!G79</f>
        <v>55456931.600000001</v>
      </c>
      <c r="G17" s="67">
        <f>'[13]Ná HČ'!S72+'[13]Ná HČ'!S79+'[13]Ná HČ'!S82+'[13]Ná HČ'!S83+'[13]Ná HČ'!S88+'[13]Ná DČ'!H65+'[13]Ná DČ'!H70+'[13]Ná DČ'!H73+'[13]Ná DČ'!H74+'[13]Ná DČ'!H79</f>
        <v>55378487.130000003</v>
      </c>
      <c r="H17" s="68">
        <f>'[13]Ná HČ'!S72+'[13]Ná HČ'!S79+'[13]Ná HČ'!S82+'[13]Ná HČ'!S83+'[13]Ná HČ'!S88</f>
        <v>55096215.300000004</v>
      </c>
      <c r="I17" s="68">
        <f>'[13]Ná DČ'!H65+'[13]Ná DČ'!H70+'[13]Ná DČ'!H73+'[13]Ná DČ'!H74+'[13]Ná DČ'!H79</f>
        <v>282271.82999999996</v>
      </c>
      <c r="J17" s="69" t="str">
        <f t="shared" si="0"/>
        <v>OK</v>
      </c>
      <c r="K17" s="70"/>
    </row>
    <row r="18" spans="1:12" ht="15" x14ac:dyDescent="0.25">
      <c r="A18" s="58" t="s">
        <v>62</v>
      </c>
      <c r="B18" s="58"/>
      <c r="C18" s="58"/>
      <c r="D18" s="71">
        <v>551</v>
      </c>
      <c r="E18" s="67">
        <f>'[13]Ná HČ'!Q106+'[13]Ná DČ'!F96</f>
        <v>1447776</v>
      </c>
      <c r="F18" s="67">
        <f>'[13]Ná HČ'!R106+'[13]Ná DČ'!G96</f>
        <v>1457217</v>
      </c>
      <c r="G18" s="67">
        <f>'[13]Ná HČ'!S106+'[13]Ná DČ'!H96</f>
        <v>1448949</v>
      </c>
      <c r="H18" s="68">
        <f>'[13]Ná HČ'!S106</f>
        <v>1426009</v>
      </c>
      <c r="I18" s="68">
        <f>'[13]Ná DČ'!H96</f>
        <v>22940</v>
      </c>
      <c r="J18" s="69" t="str">
        <f t="shared" si="0"/>
        <v>OK</v>
      </c>
      <c r="K18" s="70"/>
    </row>
    <row r="19" spans="1:12" ht="13.9" customHeight="1" x14ac:dyDescent="0.2">
      <c r="A19" s="72" t="s">
        <v>63</v>
      </c>
      <c r="B19" s="72"/>
      <c r="C19" s="58"/>
      <c r="D19" s="898" t="s">
        <v>64</v>
      </c>
      <c r="E19" s="899">
        <f>'[13]Ná HČ'!Q89+'[13]Ná HČ'!Q93+'[13]Ná HČ'!Q94+'[13]Ná HČ'!Q95+'[13]Ná HČ'!Q96+'[13]Ná HČ'!Q97+'[13]Ná HČ'!Q98+'[13]Ná HČ'!Q99+'[13]Ná HČ'!Q109+'[13]Ná HČ'!Q110+'[13]Ná HČ'!Q121+'[13]Ná HČ'!Q122+'[13]Ná HČ'!Q125+'[13]Ná HČ'!Q126+'[13]Ná HČ'!Q127+'[13]Ná DČ'!F80+'[13]Ná DČ'!F84+'[13]Ná DČ'!F85+'[13]Ná DČ'!F86+'[13]Ná DČ'!F87+'[13]Ná DČ'!F88+'[13]Ná DČ'!F89+'[13]Ná DČ'!F90+'[13]Ná DČ'!F99+'[13]Ná DČ'!F100+'[13]Ná DČ'!F111+'[13]Ná DČ'!F112+'[13]Ná DČ'!F115+'[13]Ná DČ'!F116+'[13]Ná DČ'!F117</f>
        <v>208100</v>
      </c>
      <c r="F19" s="899">
        <f>'[13]Ná HČ'!R89+'[13]Ná HČ'!R93+'[13]Ná HČ'!R94+'[13]Ná HČ'!R95+'[13]Ná HČ'!R96+'[13]Ná HČ'!R97+'[13]Ná HČ'!R98+'[13]Ná HČ'!R99+'[13]Ná HČ'!R109+'[13]Ná HČ'!R110+'[13]Ná HČ'!R121+'[13]Ná HČ'!R122+'[13]Ná HČ'!R125+'[13]Ná HČ'!R126+'[13]Ná HČ'!R127+'[13]Ná DČ'!G80+'[13]Ná DČ'!G84+'[13]Ná DČ'!G85+'[13]Ná DČ'!G86+'[13]Ná DČ'!G87+'[13]Ná DČ'!G88+'[13]Ná DČ'!G89+'[13]Ná DČ'!G90+'[13]Ná DČ'!G99+'[13]Ná DČ'!G100+'[13]Ná DČ'!G111+'[13]Ná DČ'!G112+'[13]Ná DČ'!G115+'[13]Ná DČ'!G116+'[13]Ná DČ'!G117</f>
        <v>2114143.4400000004</v>
      </c>
      <c r="G19" s="899">
        <f>'[13]Ná HČ'!S89+'[13]Ná HČ'!S93+'[13]Ná HČ'!S94+'[13]Ná HČ'!S95+'[13]Ná HČ'!S96+'[13]Ná HČ'!S97+'[13]Ná HČ'!S98+'[13]Ná HČ'!S99+'[13]Ná HČ'!S109+'[13]Ná HČ'!S110+'[13]Ná HČ'!S121+'[13]Ná HČ'!S122+'[13]Ná HČ'!S125+'[13]Ná HČ'!S126+'[13]Ná HČ'!S127+'[13]Ná DČ'!H80+'[13]Ná DČ'!H84+'[13]Ná DČ'!H85+'[13]Ná DČ'!H86+'[13]Ná DČ'!H87+'[13]Ná DČ'!H88+'[13]Ná DČ'!H89+'[13]Ná DČ'!H90+'[13]Ná DČ'!H99+'[13]Ná DČ'!H100+'[13]Ná DČ'!H111+'[13]Ná DČ'!H112+'[13]Ná DČ'!H115+'[13]Ná DČ'!H116+'[13]Ná DČ'!H117</f>
        <v>2114038</v>
      </c>
      <c r="H19" s="907">
        <f>'[13]Ná HČ'!S89+'[13]Ná HČ'!S93+'[13]Ná HČ'!S94+'[13]Ná HČ'!S95+'[13]Ná HČ'!S96+'[13]Ná HČ'!S97+'[13]Ná HČ'!S98+'[13]Ná HČ'!S99+'[13]Ná HČ'!S109+'[13]Ná HČ'!S110+'[13]Ná HČ'!S121+'[13]Ná HČ'!S122+'[13]Ná HČ'!S125+'[13]Ná HČ'!S126+'[13]Ná HČ'!S127</f>
        <v>2114038</v>
      </c>
      <c r="I19" s="907">
        <f>'[13]Ná DČ'!H80+'[13]Ná DČ'!H84+'[13]Ná DČ'!H85+'[13]Ná DČ'!H86+'[13]Ná DČ'!H87+'[13]Ná DČ'!H88+'[13]Ná DČ'!H89+'[13]Ná DČ'!H90+'[13]Ná DČ'!H99+'[13]Ná DČ'!H100+'[13]Ná DČ'!H111+'[13]Ná DČ'!H112+'[13]Ná DČ'!H115+'[13]Ná DČ'!H116+'[13]Ná DČ'!H117</f>
        <v>0</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67007384</v>
      </c>
      <c r="F21" s="67">
        <f>SUM(F15:F20)</f>
        <v>73143504.289999992</v>
      </c>
      <c r="G21" s="67">
        <f>SUM(G15:G20)</f>
        <v>72932100.849999994</v>
      </c>
      <c r="H21" s="67">
        <f>SUM(H15:H20)</f>
        <v>71978941.290000007</v>
      </c>
      <c r="I21" s="67">
        <f>SUM(I15:I20)</f>
        <v>953159.55999999994</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'[13]Vý HČ'!Q9+'[13]Vý HČ'!Q10+'[13]Vý HČ'!Q21+'[13]Vý HČ'!Q26+'[13]Vý HČ'!Q27+'[13]Vý HČ'!Q28+'[13]Vý DČ'!F9+'[13]Vý DČ'!F10+'[13]Vý DČ'!F20+'[13]Vý DČ'!F25+'[13]Vý DČ'!F26+'[13]Vý DČ'!F27</f>
        <v>6775000</v>
      </c>
      <c r="F23" s="67">
        <f>'[13]Vý HČ'!R9+'[13]Vý HČ'!R10+'[13]Vý HČ'!R21+'[13]Vý HČ'!R26+'[13]Vý HČ'!R27+'[13]Vý HČ'!R28+'[13]Vý DČ'!G9+'[13]Vý DČ'!G10+'[13]Vý DČ'!G20+'[13]Vý DČ'!G25+'[13]Vý DČ'!G26+'[13]Vý DČ'!G27</f>
        <v>7204600</v>
      </c>
      <c r="G23" s="67">
        <f>'[13]Vý HČ'!S9+'[13]Vý HČ'!S10+'[13]Vý HČ'!S21+'[13]Vý HČ'!S26+'[13]Vý HČ'!S27+'[13]Vý HČ'!S28+'[13]Vý DČ'!H9+'[13]Vý DČ'!H10+'[13]Vý DČ'!H20+'[13]Vý DČ'!H25+'[13]Vý DČ'!H26+'[13]Vý DČ'!H27</f>
        <v>7195520</v>
      </c>
      <c r="H23" s="68">
        <f>'[13]Vý HČ'!S9+'[13]Vý HČ'!S10+'[13]Vý HČ'!S21+'[13]Vý HČ'!S26+'[13]Vý HČ'!S27+'[13]Vý HČ'!S28</f>
        <v>6079455</v>
      </c>
      <c r="I23" s="68">
        <f>'[13]Vý DČ'!H9+'[13]Vý DČ'!H10+'[13]Vý DČ'!H20+'[13]Vý DČ'!H25+'[13]Vý DČ'!H26+'[13]Vý DČ'!H27</f>
        <v>1116065</v>
      </c>
      <c r="J23" s="69" t="str">
        <f t="shared" si="0"/>
        <v>OK</v>
      </c>
      <c r="K23" s="75"/>
      <c r="L23" s="76"/>
    </row>
    <row r="24" spans="1:12" ht="15" x14ac:dyDescent="0.25">
      <c r="A24" s="58" t="s">
        <v>69</v>
      </c>
      <c r="B24" s="58"/>
      <c r="C24" s="58"/>
      <c r="D24" s="71" t="s">
        <v>70</v>
      </c>
      <c r="E24" s="67">
        <f>'[13]Vý HČ'!Q47+'[13]Vý DČ'!F42</f>
        <v>60298047</v>
      </c>
      <c r="F24" s="67">
        <f>'[13]Vý HČ'!R47+'[13]Vý DČ'!G42</f>
        <v>65504850.93</v>
      </c>
      <c r="G24" s="67">
        <f>'[13]Vý HČ'!S47+'[13]Vý DČ'!H42</f>
        <v>65483034.629999995</v>
      </c>
      <c r="H24" s="68">
        <f>'[13]Vý HČ'!S47</f>
        <v>65483034.629999995</v>
      </c>
      <c r="I24" s="68">
        <f>'[13]Vý DČ'!H42</f>
        <v>0</v>
      </c>
      <c r="J24" s="69" t="str">
        <f t="shared" si="0"/>
        <v>OK</v>
      </c>
      <c r="K24" s="77"/>
      <c r="L24" s="53"/>
    </row>
    <row r="25" spans="1:12" ht="15" x14ac:dyDescent="0.25">
      <c r="A25" s="58"/>
      <c r="B25" s="58"/>
      <c r="C25" s="58"/>
      <c r="D25" s="71" t="s">
        <v>71</v>
      </c>
      <c r="E25" s="67">
        <f>'[13]Vý HČ'!Q53+'[13]Vý DČ'!F48</f>
        <v>0</v>
      </c>
      <c r="F25" s="67">
        <f>'[13]Vý HČ'!R53+'[13]Vý DČ'!G48</f>
        <v>0</v>
      </c>
      <c r="G25" s="67">
        <f>'[13]Vý HČ'!S53+'[13]Vý DČ'!H48</f>
        <v>0</v>
      </c>
      <c r="H25" s="68">
        <f>'[13]Vý HČ'!S53</f>
        <v>0</v>
      </c>
      <c r="I25" s="68">
        <f>'[13]Vý DČ'!H48</f>
        <v>0</v>
      </c>
      <c r="J25" s="69" t="str">
        <f t="shared" si="0"/>
        <v>OK</v>
      </c>
      <c r="K25" s="77"/>
      <c r="L25" s="53"/>
    </row>
    <row r="26" spans="1:12" ht="15" x14ac:dyDescent="0.25">
      <c r="A26" s="58" t="s">
        <v>72</v>
      </c>
      <c r="B26" s="58"/>
      <c r="C26" s="58"/>
      <c r="D26" s="66" t="s">
        <v>73</v>
      </c>
      <c r="E26" s="67">
        <f>'[13]Vý HČ'!Q29+'[13]Vý HČ'!Q30+'[13]Vý HČ'!Q31+'[13]Vý HČ'!Q32+'[13]Vý HČ'!Q33+'[13]Vý HČ'!Q39+'[13]Vý HČ'!Q46+'[13]Vý DČ'!F28+'[13]Vý DČ'!F29+'[13]Vý DČ'!F30+'[13]Vý DČ'!F31+'[13]Vý DČ'!F32+'[13]Vý DČ'!F38+'[13]Vý DČ'!F41</f>
        <v>0</v>
      </c>
      <c r="F26" s="67">
        <f>'[13]Vý HČ'!R29+'[13]Vý HČ'!R30+'[13]Vý HČ'!R31+'[13]Vý HČ'!R32+'[13]Vý HČ'!R33+'[13]Vý HČ'!R39+'[13]Vý HČ'!R46+'[13]Vý DČ'!G28+'[13]Vý DČ'!G29+'[13]Vý DČ'!G30+'[13]Vý DČ'!G31+'[13]Vý DČ'!G32+'[13]Vý DČ'!G38+'[13]Vý DČ'!G41</f>
        <v>499716.36</v>
      </c>
      <c r="G26" s="67">
        <f>'[13]Vý HČ'!S29+'[13]Vý HČ'!S30+'[13]Vý HČ'!S31+'[13]Vý HČ'!S32+'[13]Vý HČ'!S33+'[13]Vý HČ'!S39+'[13]Vý HČ'!S46+'[13]Vý DČ'!H28+'[13]Vý DČ'!H29+'[13]Vý DČ'!H30+'[13]Vý DČ'!H31+'[13]Vý DČ'!H32+'[13]Vý DČ'!H38+'[13]Vý DČ'!H41</f>
        <v>499327.37</v>
      </c>
      <c r="H26" s="68">
        <f>'[13]Vý HČ'!S29+'[13]Vý HČ'!S30+'[13]Vý HČ'!S31+'[13]Vý HČ'!S32+'[13]Vý HČ'!S33+'[13]Vý HČ'!S39+'[13]Vý HČ'!S46</f>
        <v>499327.37</v>
      </c>
      <c r="I26" s="68">
        <f>'[13]Vý DČ'!H28+'[13]Vý DČ'!H29+'[13]Vý DČ'!H30+'[13]Vý DČ'!H31+'[13]Vý DČ'!H32+'[13]Vý DČ'!H38+'[13]Vý DČ'!H41</f>
        <v>0</v>
      </c>
      <c r="J26" s="69" t="str">
        <f t="shared" si="0"/>
        <v>OK</v>
      </c>
      <c r="K26" s="75"/>
      <c r="L26" s="53"/>
    </row>
    <row r="27" spans="1:12" ht="14.25" customHeight="1" x14ac:dyDescent="0.25">
      <c r="A27" s="62" t="s">
        <v>65</v>
      </c>
      <c r="B27" s="61"/>
      <c r="C27" s="61"/>
      <c r="D27" s="61"/>
      <c r="E27" s="67">
        <f>E23+E24+E26</f>
        <v>67073047</v>
      </c>
      <c r="F27" s="67">
        <f>F23+F24+F26</f>
        <v>73209167.290000007</v>
      </c>
      <c r="G27" s="67">
        <f>G23+G24+G26</f>
        <v>73177882</v>
      </c>
      <c r="H27" s="67">
        <f>H23+H24+H26</f>
        <v>72061817</v>
      </c>
      <c r="I27" s="67">
        <f>I23+I24+I26</f>
        <v>1116065</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245781.15000000596</v>
      </c>
      <c r="H30" s="67">
        <f>H27-H21</f>
        <v>82875.709999993443</v>
      </c>
      <c r="I30" s="80">
        <f>I27-I21</f>
        <v>162905.44000000006</v>
      </c>
      <c r="J30" s="81"/>
      <c r="K30" s="61"/>
      <c r="L30" s="61"/>
    </row>
    <row r="31" spans="1:12" ht="15" x14ac:dyDescent="0.25">
      <c r="A31" s="61"/>
      <c r="B31" s="61"/>
      <c r="C31" s="66" t="s">
        <v>77</v>
      </c>
      <c r="D31" s="61"/>
      <c r="E31" s="61"/>
      <c r="F31" s="61"/>
      <c r="G31" s="67">
        <f>'[13]Ná HČ'!S128+'[13]Ná DČ'!H118</f>
        <v>0</v>
      </c>
      <c r="H31" s="68">
        <f>'[13]Ná HČ'!S128</f>
        <v>0</v>
      </c>
      <c r="I31" s="68">
        <f>'[13]Ná DČ'!H118</f>
        <v>0</v>
      </c>
      <c r="J31" s="61"/>
      <c r="K31" s="61"/>
      <c r="L31" s="61"/>
    </row>
    <row r="32" spans="1:12" ht="15" x14ac:dyDescent="0.25">
      <c r="A32" s="61"/>
      <c r="B32" s="61"/>
      <c r="C32" s="66" t="s">
        <v>78</v>
      </c>
      <c r="D32" s="61"/>
      <c r="E32" s="61"/>
      <c r="F32" s="61"/>
      <c r="G32" s="67">
        <f>'[13]Ná HČ'!S129+'[13]Ná DČ'!H119</f>
        <v>0</v>
      </c>
      <c r="H32" s="68">
        <f>'[13]Ná HČ'!S129</f>
        <v>0</v>
      </c>
      <c r="I32" s="68">
        <f>'[13]Ná DČ'!H119</f>
        <v>0</v>
      </c>
      <c r="J32" s="61"/>
      <c r="K32" s="61"/>
      <c r="L32" s="61"/>
    </row>
    <row r="33" spans="1:12" ht="15" x14ac:dyDescent="0.25">
      <c r="A33" s="61"/>
      <c r="B33" s="61"/>
      <c r="C33" s="66" t="s">
        <v>79</v>
      </c>
      <c r="D33" s="61"/>
      <c r="E33" s="61"/>
      <c r="F33" s="61"/>
      <c r="G33" s="82"/>
      <c r="H33" s="83"/>
      <c r="I33" s="83"/>
      <c r="J33" s="84">
        <f>[13]VH!D12</f>
        <v>0</v>
      </c>
      <c r="K33" s="61"/>
      <c r="L33" s="61"/>
    </row>
    <row r="34" spans="1:12" ht="15.75" x14ac:dyDescent="0.25">
      <c r="A34" s="61"/>
      <c r="B34" s="61"/>
      <c r="C34" s="66" t="s">
        <v>80</v>
      </c>
      <c r="D34" s="61"/>
      <c r="E34" s="61"/>
      <c r="F34" s="61"/>
      <c r="G34" s="68">
        <f>G30-G31-G32-G33</f>
        <v>245781.15000000596</v>
      </c>
      <c r="H34" s="68">
        <f>H30-H31-H32-H33</f>
        <v>82875.709999993443</v>
      </c>
      <c r="I34" s="68">
        <f>I30-I31-I32-I33</f>
        <v>162905.44000000006</v>
      </c>
      <c r="J34" s="599">
        <f>[13]VH!D13</f>
        <v>245781.15000000841</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v>245781.15</v>
      </c>
      <c r="H36" s="87" t="s">
        <v>83</v>
      </c>
      <c r="I36" s="822" t="s">
        <v>75</v>
      </c>
      <c r="J36" s="822"/>
      <c r="K36" s="88"/>
      <c r="L36" s="58"/>
    </row>
    <row r="37" spans="1:12" ht="15.75" x14ac:dyDescent="0.25">
      <c r="A37" s="61"/>
      <c r="B37" s="61"/>
      <c r="C37" s="58" t="s">
        <v>84</v>
      </c>
      <c r="D37" s="58"/>
      <c r="E37" s="89"/>
      <c r="F37" s="77" t="s">
        <v>85</v>
      </c>
      <c r="G37" s="83">
        <v>227931.15</v>
      </c>
      <c r="H37" s="58"/>
      <c r="I37" s="70"/>
      <c r="J37" s="90">
        <f>[13]VH!D36</f>
        <v>227931.15</v>
      </c>
      <c r="K37" s="91"/>
    </row>
    <row r="38" spans="1:12" ht="15.75" x14ac:dyDescent="0.25">
      <c r="A38" s="61"/>
      <c r="B38" s="61"/>
      <c r="C38" s="58"/>
      <c r="D38" s="58"/>
      <c r="E38" s="89"/>
      <c r="F38" s="77" t="s">
        <v>86</v>
      </c>
      <c r="G38" s="83">
        <v>10000</v>
      </c>
      <c r="H38" s="58"/>
      <c r="I38" s="70"/>
      <c r="J38" s="90">
        <f>[13]VH!D39</f>
        <v>10000</v>
      </c>
      <c r="K38" s="91"/>
    </row>
    <row r="39" spans="1:12" ht="15.75" x14ac:dyDescent="0.25">
      <c r="A39" s="61"/>
      <c r="B39" s="61"/>
      <c r="C39" s="58"/>
      <c r="D39" s="58"/>
      <c r="E39" s="89"/>
      <c r="F39" s="77" t="s">
        <v>15</v>
      </c>
      <c r="G39" s="92">
        <v>7850</v>
      </c>
      <c r="H39" s="58"/>
      <c r="I39" s="70"/>
      <c r="J39" s="90">
        <f>[13]VH!D43</f>
        <v>7850</v>
      </c>
      <c r="K39" s="91"/>
    </row>
    <row r="40" spans="1:12" ht="15.75" x14ac:dyDescent="0.25">
      <c r="A40" s="61"/>
      <c r="B40" s="61"/>
      <c r="C40" s="58" t="s">
        <v>87</v>
      </c>
      <c r="D40" s="58"/>
      <c r="E40" s="89" t="s">
        <v>88</v>
      </c>
      <c r="F40" s="58"/>
      <c r="G40" s="93">
        <f>IF(G34&lt;=0,[13]VH!D18,0)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[13]VH!B39</f>
        <v>19100.78</v>
      </c>
      <c r="F48" s="116">
        <f>[13]FO!C8</f>
        <v>25000</v>
      </c>
      <c r="G48" s="117">
        <f>[13]FO!C21-[13]FO!C8</f>
        <v>0</v>
      </c>
      <c r="H48" s="118">
        <f>[13]FO!H22</f>
        <v>19100</v>
      </c>
      <c r="I48" s="118">
        <f>E48+F48+G48-H48</f>
        <v>25000.78</v>
      </c>
      <c r="J48" s="119">
        <f>[13]FO!I23</f>
        <v>25000.78</v>
      </c>
      <c r="K48" s="120"/>
    </row>
    <row r="49" spans="1:12" x14ac:dyDescent="0.2">
      <c r="A49" s="121"/>
      <c r="B49" s="122"/>
      <c r="C49" s="122" t="s">
        <v>101</v>
      </c>
      <c r="D49" s="122"/>
      <c r="E49" s="123">
        <f>[13]VH!B40</f>
        <v>427875.83</v>
      </c>
      <c r="F49" s="124"/>
      <c r="G49" s="125">
        <f>[13]FKSP!D19</f>
        <v>407623.7</v>
      </c>
      <c r="H49" s="126">
        <f>[13]FKSP!D36</f>
        <v>451584</v>
      </c>
      <c r="I49" s="127">
        <f>E49+F49+G49-H49</f>
        <v>383915.53</v>
      </c>
      <c r="J49" s="128">
        <f>[13]FKSP!E38</f>
        <v>336235.54000000004</v>
      </c>
      <c r="K49" s="129"/>
    </row>
    <row r="50" spans="1:12" x14ac:dyDescent="0.2">
      <c r="A50" s="121"/>
      <c r="B50" s="122"/>
      <c r="C50" s="122" t="s">
        <v>102</v>
      </c>
      <c r="D50" s="122"/>
      <c r="E50" s="123">
        <f>[13]VH!B36</f>
        <v>176240.96</v>
      </c>
      <c r="F50" s="124">
        <f>'[13]RF 2.4.'!C9</f>
        <v>349152.02</v>
      </c>
      <c r="G50" s="125">
        <f>'[13]RF 2.4.'!C22-'[13]RF 2.4.'!C9</f>
        <v>0</v>
      </c>
      <c r="H50" s="128">
        <f>'[13]RF 2.4.'!H23</f>
        <v>452596.16</v>
      </c>
      <c r="I50" s="127">
        <f>E50+F50+G50-H50</f>
        <v>72796.820000000007</v>
      </c>
      <c r="J50" s="128">
        <f>'[13]RF 2.4.'!I24</f>
        <v>72796.820000000007</v>
      </c>
      <c r="K50" s="129"/>
    </row>
    <row r="51" spans="1:12" x14ac:dyDescent="0.2">
      <c r="A51" s="130"/>
      <c r="B51" s="131"/>
      <c r="C51" s="131" t="s">
        <v>103</v>
      </c>
      <c r="D51" s="131"/>
      <c r="E51" s="132">
        <f>[13]VH!B37</f>
        <v>3075701.38</v>
      </c>
      <c r="F51" s="133"/>
      <c r="G51" s="134">
        <f>'[13]RF 2.5.'!C21</f>
        <v>81832.5</v>
      </c>
      <c r="H51" s="135">
        <f>'[13]RF 2.5.'!H22</f>
        <v>1622906.43</v>
      </c>
      <c r="I51" s="127">
        <f>E51+F51+G51-H51</f>
        <v>1534627.45</v>
      </c>
      <c r="J51" s="135">
        <f>'[13]RF 2.5.'!I23</f>
        <v>1534627.45</v>
      </c>
      <c r="K51" s="136"/>
    </row>
    <row r="52" spans="1:12" ht="13.5" thickBot="1" x14ac:dyDescent="0.25">
      <c r="A52" s="137"/>
      <c r="B52" s="138"/>
      <c r="C52" s="138" t="s">
        <v>104</v>
      </c>
      <c r="D52" s="138"/>
      <c r="E52" s="139">
        <f>[13]VH!B38</f>
        <v>166211.79999999999</v>
      </c>
      <c r="F52" s="140"/>
      <c r="G52" s="141">
        <f>[13]IF!C19</f>
        <v>1872304.8</v>
      </c>
      <c r="H52" s="142">
        <f>[13]IF!H20</f>
        <v>1881641.5</v>
      </c>
      <c r="I52" s="143">
        <f>E52+F52+G52-H52</f>
        <v>156875.10000000009</v>
      </c>
      <c r="J52" s="142">
        <f>[13]IF!I21</f>
        <v>156875.10000000009</v>
      </c>
      <c r="K52" s="144"/>
    </row>
    <row r="53" spans="1:12" ht="15.75" thickBot="1" x14ac:dyDescent="0.3">
      <c r="A53" s="145" t="s">
        <v>52</v>
      </c>
      <c r="B53" s="146"/>
      <c r="C53" s="146"/>
      <c r="D53" s="146"/>
      <c r="E53" s="147">
        <f t="shared" ref="E53:J53" si="1">SUM(E48:E52)</f>
        <v>3865130.7499999995</v>
      </c>
      <c r="F53" s="148">
        <f t="shared" si="1"/>
        <v>374152.02</v>
      </c>
      <c r="G53" s="149">
        <f t="shared" si="1"/>
        <v>2361761</v>
      </c>
      <c r="H53" s="148">
        <f t="shared" si="1"/>
        <v>4427828.09</v>
      </c>
      <c r="I53" s="148">
        <f t="shared" si="1"/>
        <v>2173215.6800000002</v>
      </c>
      <c r="J53" s="149">
        <f t="shared" si="1"/>
        <v>2125535.6900000004</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'[13]Ná HČ'!F72+'[13]Ná HČ'!F79+'[13]Ná HČ'!F82+'[13]Ná HČ'!F83+'[13]Ná HČ'!F88</f>
        <v>145647</v>
      </c>
      <c r="F58" s="159">
        <f>'[13]Ná HČ'!F106</f>
        <v>1431918</v>
      </c>
      <c r="G58" s="160">
        <f>'[13]Ná HČ'!F29</f>
        <v>2835538</v>
      </c>
      <c r="H58" s="161"/>
      <c r="I58" s="162"/>
      <c r="J58" s="896" t="s">
        <v>117</v>
      </c>
      <c r="K58" s="897"/>
    </row>
    <row r="59" spans="1:12" ht="15" x14ac:dyDescent="0.25">
      <c r="A59" s="163" t="s">
        <v>118</v>
      </c>
      <c r="B59" s="164"/>
      <c r="C59" s="164"/>
      <c r="D59" s="165" t="s">
        <v>530</v>
      </c>
      <c r="E59" s="166"/>
      <c r="F59" s="167"/>
      <c r="G59" s="166"/>
      <c r="H59" s="168">
        <v>1372692</v>
      </c>
      <c r="I59" s="169"/>
      <c r="J59" s="889"/>
      <c r="K59" s="890"/>
    </row>
    <row r="60" spans="1:12" ht="15" x14ac:dyDescent="0.25">
      <c r="A60" s="163" t="s">
        <v>118</v>
      </c>
      <c r="B60" s="164"/>
      <c r="C60" s="164"/>
      <c r="D60" s="170" t="s">
        <v>531</v>
      </c>
      <c r="E60" s="166"/>
      <c r="F60" s="167"/>
      <c r="G60" s="166"/>
      <c r="H60" s="168"/>
      <c r="I60" s="169">
        <v>3355.8</v>
      </c>
      <c r="J60" s="889" t="s">
        <v>184</v>
      </c>
      <c r="K60" s="890"/>
    </row>
    <row r="61" spans="1:12" ht="15" x14ac:dyDescent="0.25">
      <c r="A61" s="163" t="s">
        <v>118</v>
      </c>
      <c r="B61" s="164"/>
      <c r="C61" s="164"/>
      <c r="D61" s="170" t="s">
        <v>565</v>
      </c>
      <c r="E61" s="166"/>
      <c r="F61" s="167">
        <v>1941</v>
      </c>
      <c r="G61" s="166"/>
      <c r="H61" s="168"/>
      <c r="I61" s="169"/>
      <c r="J61" s="889"/>
      <c r="K61" s="890"/>
    </row>
    <row r="62" spans="1:12" ht="15" x14ac:dyDescent="0.25">
      <c r="A62" s="163" t="s">
        <v>118</v>
      </c>
      <c r="B62" s="164"/>
      <c r="C62" s="164"/>
      <c r="D62" s="170" t="s">
        <v>411</v>
      </c>
      <c r="E62" s="166">
        <v>19100</v>
      </c>
      <c r="F62" s="167"/>
      <c r="G62" s="166"/>
      <c r="H62" s="168"/>
      <c r="I62" s="169"/>
      <c r="J62" s="889"/>
      <c r="K62" s="890"/>
    </row>
    <row r="63" spans="1:12" ht="15" x14ac:dyDescent="0.25">
      <c r="A63" s="163" t="s">
        <v>118</v>
      </c>
      <c r="B63" s="164"/>
      <c r="C63" s="164"/>
      <c r="D63" s="170"/>
      <c r="E63" s="166">
        <v>6455.8</v>
      </c>
      <c r="F63" s="167"/>
      <c r="G63" s="166"/>
      <c r="H63" s="168"/>
      <c r="I63" s="169"/>
      <c r="J63" s="889" t="s">
        <v>566</v>
      </c>
      <c r="K63" s="890"/>
    </row>
    <row r="64" spans="1:12" ht="15" x14ac:dyDescent="0.25">
      <c r="A64" s="163" t="s">
        <v>118</v>
      </c>
      <c r="B64" s="164"/>
      <c r="C64" s="164"/>
      <c r="D64" s="170" t="s">
        <v>567</v>
      </c>
      <c r="E64" s="166"/>
      <c r="F64" s="167"/>
      <c r="G64" s="166">
        <v>-100000</v>
      </c>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171202.8</v>
      </c>
      <c r="F69" s="174">
        <f>SUM(F58:F68)</f>
        <v>1433859</v>
      </c>
      <c r="G69" s="175">
        <f>SUM(G58:G68)</f>
        <v>2735538</v>
      </c>
      <c r="H69" s="176">
        <f>SUM(H58:H68)</f>
        <v>1372692</v>
      </c>
      <c r="I69" s="177">
        <f>SUM(I58:I68)</f>
        <v>3355.8</v>
      </c>
      <c r="J69" s="891"/>
      <c r="K69" s="892"/>
    </row>
    <row r="70" spans="1:12" ht="15.75" thickTop="1" x14ac:dyDescent="0.25">
      <c r="A70" s="178" t="s">
        <v>120</v>
      </c>
      <c r="B70" s="179"/>
      <c r="C70" s="179"/>
      <c r="D70" s="179"/>
      <c r="E70" s="180">
        <f>'[13]Ná HČ'!H72+'[13]Ná HČ'!H79+'[13]Ná HČ'!H82+'[13]Ná HČ'!H83+'[13]Ná HČ'!H88</f>
        <v>149386.5</v>
      </c>
      <c r="F70" s="181">
        <f>'[13]Ná HČ'!H106</f>
        <v>1426009</v>
      </c>
      <c r="G70" s="182">
        <f>'[13]Ná HČ'!H29</f>
        <v>2662484.98</v>
      </c>
      <c r="H70" s="180">
        <f>[13]IF!H7</f>
        <v>1372692</v>
      </c>
      <c r="I70" s="182">
        <f>[13]IF!I11</f>
        <v>3355.8</v>
      </c>
      <c r="J70" s="893"/>
      <c r="K70" s="861"/>
    </row>
    <row r="71" spans="1:12" ht="18.75" customHeight="1" thickBot="1" x14ac:dyDescent="0.3">
      <c r="A71" s="184" t="s">
        <v>121</v>
      </c>
      <c r="B71" s="146"/>
      <c r="C71" s="146"/>
      <c r="D71" s="146"/>
      <c r="E71" s="185">
        <f>E70-E69</f>
        <v>-21816.299999999988</v>
      </c>
      <c r="F71" s="186">
        <f>F70-F69</f>
        <v>-7850</v>
      </c>
      <c r="G71" s="187">
        <f>G70-G69</f>
        <v>-73053.020000000019</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568</v>
      </c>
      <c r="B77" s="871"/>
      <c r="C77" s="871"/>
      <c r="D77" s="872"/>
      <c r="E77" s="192">
        <v>33353</v>
      </c>
      <c r="F77" s="836">
        <v>54737999</v>
      </c>
      <c r="G77" s="837"/>
      <c r="H77" s="836">
        <v>54737999</v>
      </c>
      <c r="I77" s="837"/>
      <c r="J77" s="873">
        <f>F77-H77</f>
        <v>0</v>
      </c>
      <c r="K77" s="874"/>
      <c r="L77" s="58"/>
    </row>
    <row r="78" spans="1:12" x14ac:dyDescent="0.2">
      <c r="A78" s="879" t="s">
        <v>569</v>
      </c>
      <c r="B78" s="880"/>
      <c r="C78" s="880"/>
      <c r="D78" s="881"/>
      <c r="E78" s="193">
        <v>33088</v>
      </c>
      <c r="F78" s="847">
        <v>54000</v>
      </c>
      <c r="G78" s="848"/>
      <c r="H78" s="847">
        <v>54000</v>
      </c>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54791999</v>
      </c>
      <c r="G81" s="777"/>
      <c r="H81" s="776">
        <f>SUM(H77:H80)</f>
        <v>54791999</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5681474</v>
      </c>
      <c r="G85" s="864"/>
      <c r="H85" s="836">
        <v>5681474</v>
      </c>
      <c r="I85" s="837"/>
      <c r="J85" s="865">
        <f>F85-H85</f>
        <v>0</v>
      </c>
      <c r="K85" s="866"/>
      <c r="L85" s="62"/>
    </row>
    <row r="86" spans="1:12" x14ac:dyDescent="0.2">
      <c r="A86" s="859" t="s">
        <v>134</v>
      </c>
      <c r="B86" s="860"/>
      <c r="C86" s="860"/>
      <c r="D86" s="861"/>
      <c r="E86" s="202" t="s">
        <v>135</v>
      </c>
      <c r="F86" s="855">
        <v>145647</v>
      </c>
      <c r="G86" s="856"/>
      <c r="H86" s="809">
        <v>123830.7</v>
      </c>
      <c r="I86" s="810"/>
      <c r="J86" s="857">
        <f t="shared" ref="J86:J99" si="2">F86-H86</f>
        <v>21816.300000000003</v>
      </c>
      <c r="K86" s="858"/>
      <c r="L86" s="62"/>
    </row>
    <row r="87" spans="1:12" x14ac:dyDescent="0.2">
      <c r="A87" s="852" t="s">
        <v>136</v>
      </c>
      <c r="B87" s="853"/>
      <c r="C87" s="853"/>
      <c r="D87" s="854"/>
      <c r="E87" s="202" t="s">
        <v>137</v>
      </c>
      <c r="F87" s="855">
        <v>131250</v>
      </c>
      <c r="G87" s="856"/>
      <c r="H87" s="847">
        <v>131250</v>
      </c>
      <c r="I87" s="848"/>
      <c r="J87" s="857">
        <f t="shared" si="2"/>
        <v>0</v>
      </c>
      <c r="K87" s="858"/>
      <c r="L87" s="62"/>
    </row>
    <row r="88" spans="1:12" x14ac:dyDescent="0.2">
      <c r="A88" s="852" t="s">
        <v>570</v>
      </c>
      <c r="B88" s="853"/>
      <c r="C88" s="853"/>
      <c r="D88" s="854"/>
      <c r="E88" s="202" t="s">
        <v>571</v>
      </c>
      <c r="F88" s="855">
        <v>900000</v>
      </c>
      <c r="G88" s="856"/>
      <c r="H88" s="809">
        <v>900000</v>
      </c>
      <c r="I88" s="810"/>
      <c r="J88" s="857">
        <f>F88-H88</f>
        <v>0</v>
      </c>
      <c r="K88" s="858"/>
      <c r="L88" s="62"/>
    </row>
    <row r="89" spans="1:12" x14ac:dyDescent="0.2">
      <c r="A89" s="852" t="s">
        <v>572</v>
      </c>
      <c r="B89" s="853"/>
      <c r="C89" s="853"/>
      <c r="D89" s="854"/>
      <c r="E89" s="202" t="s">
        <v>573</v>
      </c>
      <c r="F89" s="855">
        <v>2050000</v>
      </c>
      <c r="G89" s="856"/>
      <c r="H89" s="809">
        <v>2050000</v>
      </c>
      <c r="I89" s="810"/>
      <c r="J89" s="857">
        <f>F89-H89</f>
        <v>0</v>
      </c>
      <c r="K89" s="858"/>
      <c r="L89" s="62"/>
    </row>
    <row r="90" spans="1:12" x14ac:dyDescent="0.2">
      <c r="A90" s="852" t="s">
        <v>392</v>
      </c>
      <c r="B90" s="853"/>
      <c r="C90" s="853"/>
      <c r="D90" s="854"/>
      <c r="E90" s="202" t="s">
        <v>393</v>
      </c>
      <c r="F90" s="855">
        <v>45000</v>
      </c>
      <c r="G90" s="856"/>
      <c r="H90" s="809">
        <v>45000</v>
      </c>
      <c r="I90" s="810"/>
      <c r="J90" s="857">
        <f>F90-H90</f>
        <v>0</v>
      </c>
      <c r="K90" s="858"/>
      <c r="L90" s="62"/>
    </row>
    <row r="91" spans="1:12" x14ac:dyDescent="0.2">
      <c r="A91" s="852" t="s">
        <v>394</v>
      </c>
      <c r="B91" s="853"/>
      <c r="C91" s="853"/>
      <c r="D91" s="854"/>
      <c r="E91" s="202" t="s">
        <v>395</v>
      </c>
      <c r="F91" s="855">
        <v>68000</v>
      </c>
      <c r="G91" s="856"/>
      <c r="H91" s="809">
        <v>68000</v>
      </c>
      <c r="I91" s="810"/>
      <c r="J91" s="857">
        <f>F91-H91</f>
        <v>0</v>
      </c>
      <c r="K91" s="858"/>
      <c r="L91" s="62"/>
    </row>
    <row r="92" spans="1:12" x14ac:dyDescent="0.2">
      <c r="A92" s="852" t="s">
        <v>574</v>
      </c>
      <c r="B92" s="853"/>
      <c r="C92" s="853"/>
      <c r="D92" s="854"/>
      <c r="E92" s="202" t="s">
        <v>575</v>
      </c>
      <c r="F92" s="855">
        <v>6009</v>
      </c>
      <c r="G92" s="856"/>
      <c r="H92" s="809">
        <v>6009</v>
      </c>
      <c r="I92" s="810"/>
      <c r="J92" s="857">
        <f>F92-H92</f>
        <v>0</v>
      </c>
      <c r="K92" s="858"/>
      <c r="L92" s="62"/>
    </row>
    <row r="93" spans="1:12" x14ac:dyDescent="0.2">
      <c r="A93" s="852" t="s">
        <v>576</v>
      </c>
      <c r="B93" s="853"/>
      <c r="C93" s="853"/>
      <c r="D93" s="854"/>
      <c r="E93" s="202" t="s">
        <v>577</v>
      </c>
      <c r="F93" s="855">
        <v>100000</v>
      </c>
      <c r="G93" s="856"/>
      <c r="H93" s="809">
        <v>100000</v>
      </c>
      <c r="I93" s="810"/>
      <c r="J93" s="857">
        <f t="shared" si="2"/>
        <v>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9127380</v>
      </c>
      <c r="G100" s="777"/>
      <c r="H100" s="776">
        <f>SUM(H85:I99)</f>
        <v>9105563.6999999993</v>
      </c>
      <c r="I100" s="777"/>
      <c r="J100" s="776">
        <f>SUM(J85:K99)</f>
        <v>21816.300000000003</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t="s">
        <v>181</v>
      </c>
      <c r="B104" s="845"/>
      <c r="C104" s="845"/>
      <c r="D104" s="846"/>
      <c r="E104" s="211" t="s">
        <v>142</v>
      </c>
      <c r="F104" s="847">
        <v>1590706.93</v>
      </c>
      <c r="G104" s="848"/>
      <c r="H104" s="847">
        <v>1590706.93</v>
      </c>
      <c r="I104" s="848"/>
      <c r="J104" s="849">
        <f>F104-H104</f>
        <v>0</v>
      </c>
      <c r="K104" s="850"/>
    </row>
    <row r="105" spans="1:12" x14ac:dyDescent="0.2">
      <c r="A105" s="844"/>
      <c r="B105" s="845"/>
      <c r="C105" s="845"/>
      <c r="D105" s="846"/>
      <c r="E105" s="211"/>
      <c r="F105" s="847"/>
      <c r="G105" s="848"/>
      <c r="H105" s="847"/>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1590706.93</v>
      </c>
      <c r="G109" s="777"/>
      <c r="H109" s="776">
        <f>SUM(H104:I108)</f>
        <v>1590706.93</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33" t="s">
        <v>578</v>
      </c>
      <c r="B113" s="834"/>
      <c r="C113" s="834"/>
      <c r="D113" s="835"/>
      <c r="E113" s="214"/>
      <c r="F113" s="836">
        <v>38139</v>
      </c>
      <c r="G113" s="837"/>
      <c r="H113" s="836">
        <v>38139</v>
      </c>
      <c r="I113" s="837"/>
      <c r="J113" s="838">
        <f>F113-H113</f>
        <v>0</v>
      </c>
      <c r="K113" s="839"/>
    </row>
    <row r="114" spans="1:11" x14ac:dyDescent="0.2">
      <c r="A114" s="833" t="s">
        <v>579</v>
      </c>
      <c r="B114" s="834"/>
      <c r="C114" s="834"/>
      <c r="D114" s="835"/>
      <c r="E114" s="215"/>
      <c r="F114" s="809">
        <v>56626</v>
      </c>
      <c r="G114" s="810"/>
      <c r="H114" s="809">
        <v>56626</v>
      </c>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94765</v>
      </c>
      <c r="G116" s="772"/>
      <c r="H116" s="771">
        <f>SUM(H113:I115)</f>
        <v>94765</v>
      </c>
      <c r="I116" s="772"/>
      <c r="J116" s="771">
        <f>SUM(J113:K115)</f>
        <v>0</v>
      </c>
      <c r="K116" s="773"/>
    </row>
    <row r="117" spans="1:11" x14ac:dyDescent="0.2">
      <c r="H117" s="52" t="s">
        <v>148</v>
      </c>
      <c r="I117" s="58"/>
      <c r="J117" s="218" t="s">
        <v>149</v>
      </c>
      <c r="K117" s="219">
        <f>(H81)</f>
        <v>54791999</v>
      </c>
    </row>
    <row r="118" spans="1:11" ht="15" customHeight="1" x14ac:dyDescent="0.2">
      <c r="H118" s="220" t="s">
        <v>150</v>
      </c>
      <c r="I118" s="221">
        <f>'[13]Vý HČ'!S47+'[13]Vý DČ'!H42</f>
        <v>65483034.629999995</v>
      </c>
      <c r="J118" s="222" t="s">
        <v>151</v>
      </c>
      <c r="K118" s="223">
        <f>H100</f>
        <v>9105563.6999999993</v>
      </c>
    </row>
    <row r="119" spans="1:11" ht="15" customHeight="1" x14ac:dyDescent="0.2">
      <c r="J119" s="222" t="s">
        <v>152</v>
      </c>
      <c r="K119" s="223">
        <f>H109</f>
        <v>1590706.93</v>
      </c>
    </row>
    <row r="120" spans="1:11" x14ac:dyDescent="0.2">
      <c r="J120" s="222" t="s">
        <v>153</v>
      </c>
      <c r="K120" s="223">
        <f>H116</f>
        <v>94765</v>
      </c>
    </row>
    <row r="121" spans="1:11" x14ac:dyDescent="0.2">
      <c r="H121" s="224" t="s">
        <v>154</v>
      </c>
      <c r="I121" s="225">
        <f>I118-K121</f>
        <v>-100000.00000000745</v>
      </c>
      <c r="J121" s="222" t="s">
        <v>155</v>
      </c>
      <c r="K121" s="226">
        <f>SUM(K117:K120)</f>
        <v>65583034.630000003</v>
      </c>
    </row>
    <row r="122" spans="1:11" x14ac:dyDescent="0.2">
      <c r="H122" s="227"/>
      <c r="I122" s="227"/>
    </row>
    <row r="123" spans="1:11" x14ac:dyDescent="0.2">
      <c r="H123" s="48" t="s">
        <v>156</v>
      </c>
      <c r="I123" s="774" t="s">
        <v>580</v>
      </c>
      <c r="J123" s="774"/>
      <c r="K123" s="774"/>
    </row>
    <row r="124" spans="1:11" x14ac:dyDescent="0.2">
      <c r="C124" s="228"/>
      <c r="H124" s="775" t="s">
        <v>157</v>
      </c>
      <c r="I124" s="775"/>
      <c r="J124" s="775"/>
      <c r="K124" s="775"/>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7"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581</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245781.15000000002</v>
      </c>
      <c r="D6" s="758"/>
      <c r="E6" s="758"/>
      <c r="F6" s="758"/>
      <c r="G6" s="758"/>
      <c r="H6" s="758"/>
      <c r="I6" s="758"/>
    </row>
    <row r="7" spans="1:9" s="18" customFormat="1" ht="33.75" customHeight="1" x14ac:dyDescent="0.2">
      <c r="A7" s="757" t="s">
        <v>5</v>
      </c>
      <c r="B7" s="757"/>
      <c r="C7" s="37">
        <v>82875.710000000006</v>
      </c>
      <c r="D7" s="762" t="s">
        <v>582</v>
      </c>
      <c r="E7" s="762"/>
      <c r="F7" s="762"/>
      <c r="G7" s="762"/>
      <c r="H7" s="762"/>
      <c r="I7" s="762"/>
    </row>
    <row r="8" spans="1:9" s="17" customFormat="1" ht="27" customHeight="1" x14ac:dyDescent="0.2">
      <c r="A8" s="757" t="s">
        <v>6</v>
      </c>
      <c r="B8" s="757"/>
      <c r="C8" s="37">
        <v>162905.44</v>
      </c>
      <c r="D8" s="762" t="s">
        <v>583</v>
      </c>
      <c r="E8" s="762"/>
      <c r="F8" s="762"/>
      <c r="G8" s="762"/>
      <c r="H8" s="762"/>
      <c r="I8" s="762"/>
    </row>
    <row r="9" spans="1:9" s="17" customFormat="1" ht="15" customHeight="1" x14ac:dyDescent="0.2">
      <c r="A9" s="757" t="s">
        <v>2</v>
      </c>
      <c r="B9" s="757"/>
      <c r="C9" s="37"/>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7850</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227931.15</v>
      </c>
      <c r="D16" s="25"/>
      <c r="E16" s="25"/>
      <c r="F16" s="25"/>
      <c r="G16" s="25"/>
      <c r="H16" s="25"/>
      <c r="I16" s="25"/>
    </row>
    <row r="17" spans="1:9" s="18" customFormat="1" x14ac:dyDescent="0.2">
      <c r="A17" s="757"/>
      <c r="B17" s="14" t="s">
        <v>4</v>
      </c>
      <c r="C17" s="13">
        <v>10000</v>
      </c>
      <c r="D17" s="26"/>
      <c r="E17" s="26"/>
      <c r="F17" s="26"/>
      <c r="G17" s="26"/>
      <c r="H17" s="26"/>
      <c r="I17" s="26"/>
    </row>
    <row r="18" spans="1:9" s="18" customFormat="1" ht="15" customHeight="1" x14ac:dyDescent="0.2">
      <c r="A18" s="396" t="s">
        <v>257</v>
      </c>
      <c r="B18" s="38"/>
      <c r="C18" s="39">
        <f>SUM(C14:C17)</f>
        <v>245781.15</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39</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x14ac:dyDescent="0.2">
      <c r="A29" s="751"/>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4"/>
      <c r="B31" s="44"/>
      <c r="C31" s="44"/>
      <c r="D31" s="44"/>
      <c r="E31" s="44"/>
      <c r="F31" s="44"/>
      <c r="G31" s="44"/>
      <c r="H31" s="44"/>
      <c r="I31" s="44"/>
    </row>
    <row r="32" spans="1:9" s="18" customFormat="1" ht="12.75" customHeight="1" x14ac:dyDescent="0.25">
      <c r="A32" s="755" t="s">
        <v>198</v>
      </c>
      <c r="B32" s="755"/>
      <c r="C32" s="755"/>
      <c r="D32" s="755"/>
      <c r="E32" s="755"/>
      <c r="F32" s="755"/>
      <c r="G32" s="755"/>
      <c r="H32" s="755"/>
      <c r="I32" s="755"/>
    </row>
    <row r="33" spans="1:9" s="18" customFormat="1" x14ac:dyDescent="0.2">
      <c r="A33" s="36" t="s">
        <v>9</v>
      </c>
      <c r="B33" s="387"/>
      <c r="C33" s="387"/>
      <c r="D33" s="387"/>
      <c r="E33" s="387"/>
      <c r="F33" s="387"/>
      <c r="G33" s="387"/>
      <c r="H33" s="387"/>
      <c r="I33" s="387"/>
    </row>
    <row r="34" spans="1:9" s="18" customFormat="1" x14ac:dyDescent="0.2">
      <c r="A34" s="751" t="s">
        <v>584</v>
      </c>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44"/>
      <c r="B36" s="44"/>
      <c r="C36" s="44"/>
      <c r="D36" s="44"/>
      <c r="E36" s="44"/>
      <c r="F36" s="44"/>
      <c r="G36" s="44"/>
      <c r="H36" s="44"/>
      <c r="I36" s="44"/>
    </row>
    <row r="37" spans="1:9" x14ac:dyDescent="0.2">
      <c r="A37" s="40" t="s">
        <v>40</v>
      </c>
    </row>
    <row r="38" spans="1:9" x14ac:dyDescent="0.2">
      <c r="A38" s="40" t="s">
        <v>214</v>
      </c>
    </row>
    <row r="39" spans="1:9" x14ac:dyDescent="0.2">
      <c r="A39" s="40"/>
    </row>
    <row r="40" spans="1:9" x14ac:dyDescent="0.2">
      <c r="A40" s="40" t="s">
        <v>585</v>
      </c>
    </row>
  </sheetData>
  <mergeCells count="24">
    <mergeCell ref="A13:B13"/>
    <mergeCell ref="A3:I3"/>
    <mergeCell ref="A5:B5"/>
    <mergeCell ref="D5:I5"/>
    <mergeCell ref="A6:B6"/>
    <mergeCell ref="D6:I6"/>
    <mergeCell ref="A7:B7"/>
    <mergeCell ref="D7:I7"/>
    <mergeCell ref="A8:B8"/>
    <mergeCell ref="D8:I8"/>
    <mergeCell ref="A9:B9"/>
    <mergeCell ref="D9:I9"/>
    <mergeCell ref="A11:I11"/>
    <mergeCell ref="A32:I32"/>
    <mergeCell ref="A34:I34"/>
    <mergeCell ref="A35:I35"/>
    <mergeCell ref="A25:I25"/>
    <mergeCell ref="A15:A17"/>
    <mergeCell ref="A27:I27"/>
    <mergeCell ref="A29:I29"/>
    <mergeCell ref="A21:I21"/>
    <mergeCell ref="A23:I23"/>
    <mergeCell ref="A24:I24"/>
    <mergeCell ref="A30:I30"/>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136"/>
  <sheetViews>
    <sheetView topLeftCell="A25"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13" width="11.28515625" style="48" bestFit="1" customWidth="1"/>
    <col min="14"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269" width="11.28515625" style="48" bestFit="1" customWidth="1"/>
    <col min="270"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525" width="11.28515625" style="48" bestFit="1" customWidth="1"/>
    <col min="526"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781" width="11.28515625" style="48" bestFit="1" customWidth="1"/>
    <col min="782"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037" width="11.28515625" style="48" bestFit="1" customWidth="1"/>
    <col min="1038"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293" width="11.28515625" style="48" bestFit="1" customWidth="1"/>
    <col min="1294"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549" width="11.28515625" style="48" bestFit="1" customWidth="1"/>
    <col min="1550"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1805" width="11.28515625" style="48" bestFit="1" customWidth="1"/>
    <col min="1806"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061" width="11.28515625" style="48" bestFit="1" customWidth="1"/>
    <col min="2062"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317" width="11.28515625" style="48" bestFit="1" customWidth="1"/>
    <col min="2318"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573" width="11.28515625" style="48" bestFit="1" customWidth="1"/>
    <col min="2574"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2829" width="11.28515625" style="48" bestFit="1" customWidth="1"/>
    <col min="2830"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085" width="11.28515625" style="48" bestFit="1" customWidth="1"/>
    <col min="3086"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341" width="11.28515625" style="48" bestFit="1" customWidth="1"/>
    <col min="3342"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597" width="11.28515625" style="48" bestFit="1" customWidth="1"/>
    <col min="3598"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3853" width="11.28515625" style="48" bestFit="1" customWidth="1"/>
    <col min="3854"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109" width="11.28515625" style="48" bestFit="1" customWidth="1"/>
    <col min="4110"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365" width="11.28515625" style="48" bestFit="1" customWidth="1"/>
    <col min="4366"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621" width="11.28515625" style="48" bestFit="1" customWidth="1"/>
    <col min="4622"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4877" width="11.28515625" style="48" bestFit="1" customWidth="1"/>
    <col min="4878"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133" width="11.28515625" style="48" bestFit="1" customWidth="1"/>
    <col min="5134"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389" width="11.28515625" style="48" bestFit="1" customWidth="1"/>
    <col min="5390"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645" width="11.28515625" style="48" bestFit="1" customWidth="1"/>
    <col min="5646"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5901" width="11.28515625" style="48" bestFit="1" customWidth="1"/>
    <col min="5902"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157" width="11.28515625" style="48" bestFit="1" customWidth="1"/>
    <col min="6158"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413" width="11.28515625" style="48" bestFit="1" customWidth="1"/>
    <col min="6414"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669" width="11.28515625" style="48" bestFit="1" customWidth="1"/>
    <col min="6670"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6925" width="11.28515625" style="48" bestFit="1" customWidth="1"/>
    <col min="6926"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181" width="11.28515625" style="48" bestFit="1" customWidth="1"/>
    <col min="7182"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437" width="11.28515625" style="48" bestFit="1" customWidth="1"/>
    <col min="7438"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693" width="11.28515625" style="48" bestFit="1" customWidth="1"/>
    <col min="7694"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7949" width="11.28515625" style="48" bestFit="1" customWidth="1"/>
    <col min="7950"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205" width="11.28515625" style="48" bestFit="1" customWidth="1"/>
    <col min="8206"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461" width="11.28515625" style="48" bestFit="1" customWidth="1"/>
    <col min="8462"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717" width="11.28515625" style="48" bestFit="1" customWidth="1"/>
    <col min="8718"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8973" width="11.28515625" style="48" bestFit="1" customWidth="1"/>
    <col min="8974"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229" width="11.28515625" style="48" bestFit="1" customWidth="1"/>
    <col min="9230"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485" width="11.28515625" style="48" bestFit="1" customWidth="1"/>
    <col min="9486"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741" width="11.28515625" style="48" bestFit="1" customWidth="1"/>
    <col min="9742"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9997" width="11.28515625" style="48" bestFit="1" customWidth="1"/>
    <col min="9998"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253" width="11.28515625" style="48" bestFit="1" customWidth="1"/>
    <col min="10254"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509" width="11.28515625" style="48" bestFit="1" customWidth="1"/>
    <col min="10510"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0765" width="11.28515625" style="48" bestFit="1" customWidth="1"/>
    <col min="10766"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021" width="11.28515625" style="48" bestFit="1" customWidth="1"/>
    <col min="11022"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277" width="11.28515625" style="48" bestFit="1" customWidth="1"/>
    <col min="11278"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533" width="11.28515625" style="48" bestFit="1" customWidth="1"/>
    <col min="11534"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1789" width="11.28515625" style="48" bestFit="1" customWidth="1"/>
    <col min="11790"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045" width="11.28515625" style="48" bestFit="1" customWidth="1"/>
    <col min="12046"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301" width="11.28515625" style="48" bestFit="1" customWidth="1"/>
    <col min="12302"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557" width="11.28515625" style="48" bestFit="1" customWidth="1"/>
    <col min="12558"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2813" width="11.28515625" style="48" bestFit="1" customWidth="1"/>
    <col min="12814"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069" width="11.28515625" style="48" bestFit="1" customWidth="1"/>
    <col min="13070"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325" width="11.28515625" style="48" bestFit="1" customWidth="1"/>
    <col min="13326"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581" width="11.28515625" style="48" bestFit="1" customWidth="1"/>
    <col min="13582"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3837" width="11.28515625" style="48" bestFit="1" customWidth="1"/>
    <col min="13838"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093" width="11.28515625" style="48" bestFit="1" customWidth="1"/>
    <col min="14094"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349" width="11.28515625" style="48" bestFit="1" customWidth="1"/>
    <col min="14350"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605" width="11.28515625" style="48" bestFit="1" customWidth="1"/>
    <col min="14606"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4861" width="11.28515625" style="48" bestFit="1" customWidth="1"/>
    <col min="14862"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117" width="11.28515625" style="48" bestFit="1" customWidth="1"/>
    <col min="15118"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373" width="11.28515625" style="48" bestFit="1" customWidth="1"/>
    <col min="15374"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629" width="11.28515625" style="48" bestFit="1" customWidth="1"/>
    <col min="15630"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5885" width="11.28515625" style="48" bestFit="1" customWidth="1"/>
    <col min="15886"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141" width="11.28515625" style="48" bestFit="1" customWidth="1"/>
    <col min="16142"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[14]Úvod.str!C3</f>
        <v>Sportcentrum - dům dětí a mládeže Prostějov, příspěvková organizace</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[14]Úvod.str!C4</f>
        <v>Olympijská 4228/4,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[14]Úvod.str!C5</f>
        <v>008 40 173</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'[14]Ná HČ'!X8+'[14]Ná HČ'!X29+'[14]Ná HČ'!X35+'[14]Ná DČ'!F9+'[14]Ná DČ'!F23+'[14]Ná DČ'!F29</f>
        <v>15195309.210000001</v>
      </c>
      <c r="F15" s="67">
        <f>'[14]Ná HČ'!Y8+'[14]Ná HČ'!Y29+'[14]Ná HČ'!Y35+'[14]Ná DČ'!G9+'[14]Ná DČ'!G23+'[14]Ná DČ'!G29</f>
        <v>20079299.760000002</v>
      </c>
      <c r="G15" s="67">
        <f>'[14]Ná HČ'!Z8+'[14]Ná HČ'!Z29+'[14]Ná HČ'!Z35+'[14]Ná DČ'!H9+'[14]Ná DČ'!H23+'[14]Ná DČ'!H29</f>
        <v>20019631.619999997</v>
      </c>
      <c r="H15" s="68">
        <f>'[14]Ná HČ'!Z8+'[14]Ná HČ'!Z29+'[14]Ná HČ'!Z35</f>
        <v>19248334.649999999</v>
      </c>
      <c r="I15" s="68">
        <f>'[14]Ná DČ'!H9+'[14]Ná DČ'!H23+'[14]Ná DČ'!H29</f>
        <v>771296.97000000009</v>
      </c>
      <c r="J15" s="69" t="str">
        <f>IF(H15+I15=G15,"OK","ne")</f>
        <v>OK</v>
      </c>
      <c r="K15" s="70"/>
    </row>
    <row r="16" spans="1:12" ht="15" x14ac:dyDescent="0.25">
      <c r="A16" s="58" t="s">
        <v>58</v>
      </c>
      <c r="B16" s="58"/>
      <c r="C16" s="58"/>
      <c r="D16" s="66" t="s">
        <v>59</v>
      </c>
      <c r="E16" s="67">
        <f>'[14]Ná HČ'!X36+'[14]Ná HČ'!X42+'[14]Ná HČ'!X46+'[14]Ná HČ'!X47+'[14]Ná DČ'!F30+'[14]Ná DČ'!F36+'[14]Ná DČ'!F40+'[14]Ná DČ'!F41</f>
        <v>9867883</v>
      </c>
      <c r="F16" s="67">
        <f>'[14]Ná HČ'!Y36+'[14]Ná HČ'!Y42+'[14]Ná HČ'!Y46+'[14]Ná HČ'!Y47+'[14]Ná DČ'!G30+'[14]Ná DČ'!G36+'[14]Ná DČ'!G40+'[14]Ná DČ'!G41</f>
        <v>15048808.210000001</v>
      </c>
      <c r="G16" s="67">
        <f>'[14]Ná HČ'!Z36+'[14]Ná HČ'!Z42+'[14]Ná HČ'!Z46+'[14]Ná HČ'!Z47+'[14]Ná DČ'!H30+'[14]Ná DČ'!H36+'[14]Ná DČ'!H40+'[14]Ná DČ'!H41</f>
        <v>14684238.720000001</v>
      </c>
      <c r="H16" s="68">
        <f>'[14]Ná HČ'!Z36+'[14]Ná HČ'!Z42+'[14]Ná HČ'!Z46+'[14]Ná HČ'!Z47</f>
        <v>13782335.77</v>
      </c>
      <c r="I16" s="68">
        <f>'[14]Ná DČ'!H30+'[14]Ná DČ'!H36+'[14]Ná DČ'!H40+'[14]Ná DČ'!H41</f>
        <v>901902.95000000007</v>
      </c>
      <c r="J16" s="69" t="str">
        <f t="shared" ref="J16:J27" si="0">IF(H16+I16=G16,"OK","ne")</f>
        <v>OK</v>
      </c>
      <c r="K16" s="70"/>
    </row>
    <row r="17" spans="1:12" ht="15" x14ac:dyDescent="0.25">
      <c r="A17" s="58" t="s">
        <v>60</v>
      </c>
      <c r="B17" s="58"/>
      <c r="C17" s="58"/>
      <c r="D17" s="66" t="s">
        <v>61</v>
      </c>
      <c r="E17" s="67">
        <f>'[14]Ná HČ'!X72+'[14]Ná HČ'!X79+'[14]Ná HČ'!X82+'[14]Ná HČ'!X83+'[14]Ná HČ'!X88+'[14]Ná DČ'!F65+'[14]Ná DČ'!F70+'[14]Ná DČ'!F73+'[14]Ná DČ'!F74+'[14]Ná DČ'!F79</f>
        <v>38426992</v>
      </c>
      <c r="F17" s="67">
        <f>'[14]Ná HČ'!Y72+'[14]Ná HČ'!Y79+'[14]Ná HČ'!Y82+'[14]Ná HČ'!Y83+'[14]Ná HČ'!Y88+'[14]Ná DČ'!G65+'[14]Ná DČ'!G70+'[14]Ná DČ'!G73+'[14]Ná DČ'!G74+'[14]Ná DČ'!G79</f>
        <v>37974483.119999997</v>
      </c>
      <c r="G17" s="67">
        <f>'[14]Ná HČ'!Z72+'[14]Ná HČ'!Z79+'[14]Ná HČ'!Z82+'[14]Ná HČ'!Z83+'[14]Ná HČ'!Z88+'[14]Ná DČ'!H65+'[14]Ná DČ'!H70+'[14]Ná DČ'!H73+'[14]Ná DČ'!H74+'[14]Ná DČ'!H79</f>
        <v>37416631.869999997</v>
      </c>
      <c r="H17" s="68">
        <f>'[14]Ná HČ'!Z72+'[14]Ná HČ'!Z79+'[14]Ná HČ'!Z82+'[14]Ná HČ'!Z83+'[14]Ná HČ'!Z88</f>
        <v>36395254.309999995</v>
      </c>
      <c r="I17" s="68">
        <f>'[14]Ná DČ'!H65+'[14]Ná DČ'!H70+'[14]Ná DČ'!H73+'[14]Ná DČ'!H74+'[14]Ná DČ'!H79</f>
        <v>1021377.5599999999</v>
      </c>
      <c r="J17" s="69" t="str">
        <f t="shared" si="0"/>
        <v>OK</v>
      </c>
      <c r="K17" s="70"/>
    </row>
    <row r="18" spans="1:12" ht="15" x14ac:dyDescent="0.25">
      <c r="A18" s="58" t="s">
        <v>62</v>
      </c>
      <c r="B18" s="58"/>
      <c r="C18" s="58"/>
      <c r="D18" s="71">
        <v>551</v>
      </c>
      <c r="E18" s="67">
        <f>'[14]Ná HČ'!X105+'[14]Ná DČ'!F96</f>
        <v>7511526</v>
      </c>
      <c r="F18" s="67">
        <f>'[14]Ná HČ'!Y105+'[14]Ná DČ'!G96</f>
        <v>7728292</v>
      </c>
      <c r="G18" s="67">
        <f>'[14]Ná HČ'!Z105+'[14]Ná DČ'!H96</f>
        <v>7728122</v>
      </c>
      <c r="H18" s="68">
        <f>'[14]Ná HČ'!Z105</f>
        <v>7268705.9800000004</v>
      </c>
      <c r="I18" s="68">
        <f>'[14]Ná DČ'!H96</f>
        <v>459416.01999999996</v>
      </c>
      <c r="J18" s="69" t="str">
        <f t="shared" si="0"/>
        <v>OK</v>
      </c>
      <c r="K18" s="70"/>
    </row>
    <row r="19" spans="1:12" ht="13.9" customHeight="1" x14ac:dyDescent="0.2">
      <c r="A19" s="72" t="s">
        <v>63</v>
      </c>
      <c r="B19" s="72"/>
      <c r="C19" s="58"/>
      <c r="D19" s="898" t="s">
        <v>64</v>
      </c>
      <c r="E19" s="899">
        <f>'[14]Ná HČ'!X89+'[14]Ná HČ'!X93+'[14]Ná HČ'!X94+'[14]Ná HČ'!X95+'[14]Ná HČ'!X96+'[14]Ná HČ'!X97+'[14]Ná HČ'!X98+'[14]Ná HČ'!X99+'[14]Ná HČ'!X108+'[14]Ná HČ'!X109+'[14]Ná HČ'!X120+'[14]Ná HČ'!X121+'[14]Ná HČ'!X124+'[14]Ná HČ'!X125+'[14]Ná HČ'!X126+'[14]Ná DČ'!F80+'[14]Ná DČ'!F84+'[14]Ná DČ'!F85+'[14]Ná DČ'!F86+'[14]Ná DČ'!F87+'[14]Ná DČ'!F88+'[14]Ná DČ'!F89+'[14]Ná DČ'!F90+'[14]Ná DČ'!F99+'[14]Ná DČ'!F100+'[14]Ná DČ'!F111+'[14]Ná DČ'!F112+'[14]Ná DČ'!F115+'[14]Ná DČ'!F116+'[14]Ná DČ'!F117</f>
        <v>705960</v>
      </c>
      <c r="F19" s="899">
        <f>'[14]Ná HČ'!Y89+'[14]Ná HČ'!Y93+'[14]Ná HČ'!Y94+'[14]Ná HČ'!Y95+'[14]Ná HČ'!Y96+'[14]Ná HČ'!Y97+'[14]Ná HČ'!Y98+'[14]Ná HČ'!Y99+'[14]Ná HČ'!Y108+'[14]Ná HČ'!Y109+'[14]Ná HČ'!Y120+'[14]Ná HČ'!Y121+'[14]Ná HČ'!Y124+'[14]Ná HČ'!Y125+'[14]Ná HČ'!Y126+'[14]Ná DČ'!G80+'[14]Ná DČ'!G84+'[14]Ná DČ'!G85+'[14]Ná DČ'!G86+'[14]Ná DČ'!G87+'[14]Ná DČ'!G88+'[14]Ná DČ'!G89+'[14]Ná DČ'!G90+'[14]Ná DČ'!G99+'[14]Ná DČ'!G100+'[14]Ná DČ'!G111+'[14]Ná DČ'!G112+'[14]Ná DČ'!G115+'[14]Ná DČ'!G116+'[14]Ná DČ'!G117</f>
        <v>1817160</v>
      </c>
      <c r="G19" s="899">
        <f>'[14]Ná HČ'!Z89+'[14]Ná HČ'!Z93+'[14]Ná HČ'!Z94+'[14]Ná HČ'!Z95+'[14]Ná HČ'!Z96+'[14]Ná HČ'!Z97+'[14]Ná HČ'!Z98+'[14]Ná HČ'!Z99+'[14]Ná HČ'!Z108+'[14]Ná HČ'!Z109+'[14]Ná HČ'!Z120+'[14]Ná HČ'!Z121+'[14]Ná HČ'!Z124+'[14]Ná HČ'!Z125+'[14]Ná HČ'!Z126+'[14]Ná DČ'!H80+'[14]Ná DČ'!H84+'[14]Ná DČ'!H85+'[14]Ná DČ'!H86+'[14]Ná DČ'!H87+'[14]Ná DČ'!H88+'[14]Ná DČ'!H89+'[14]Ná DČ'!H90+'[14]Ná DČ'!H99+'[14]Ná DČ'!H100+'[14]Ná DČ'!H111+'[14]Ná DČ'!H112+'[14]Ná DČ'!H115+'[14]Ná DČ'!H116+'[14]Ná DČ'!H117</f>
        <v>1802043.88</v>
      </c>
      <c r="H19" s="907">
        <f>'[14]Ná HČ'!Z89+'[14]Ná HČ'!Z93+'[14]Ná HČ'!Z94+'[14]Ná HČ'!Z95+'[14]Ná HČ'!Z96+'[14]Ná HČ'!Z97+'[14]Ná HČ'!Z98+'[14]Ná HČ'!Z99+'[14]Ná HČ'!Z108+'[14]Ná HČ'!Z109+'[14]Ná HČ'!Z120+'[14]Ná HČ'!Z121+'[14]Ná HČ'!Z124+'[14]Ná HČ'!Z125+'[14]Ná HČ'!Z126</f>
        <v>1656353.5499999998</v>
      </c>
      <c r="I19" s="907">
        <f>'[14]Ná DČ'!H80+'[14]Ná DČ'!H84+'[14]Ná DČ'!H85+'[14]Ná DČ'!H86+'[14]Ná DČ'!H87+'[14]Ná DČ'!H88+'[14]Ná DČ'!H89+'[14]Ná DČ'!H90+'[14]Ná DČ'!H99+'[14]Ná DČ'!H100+'[14]Ná DČ'!H111+'[14]Ná DČ'!H112+'[14]Ná DČ'!H115+'[14]Ná DČ'!H116+'[14]Ná DČ'!H117</f>
        <v>145690.32999999999</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71707670.210000008</v>
      </c>
      <c r="F21" s="67">
        <f>SUM(F15:F20)</f>
        <v>82648043.090000004</v>
      </c>
      <c r="G21" s="67">
        <f>SUM(G15:G20)</f>
        <v>81650668.089999989</v>
      </c>
      <c r="H21" s="67">
        <f>SUM(H15:H20)</f>
        <v>78350984.25999999</v>
      </c>
      <c r="I21" s="67">
        <f>SUM(I15:I20)</f>
        <v>3299683.83</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'[14]Vý HČ'!X9+'[14]Vý HČ'!X10+'[14]Vý HČ'!X21+'[14]Vý HČ'!X26+'[14]Vý HČ'!X27+'[14]Vý HČ'!X28+'[14]Vý DČ'!F9+'[14]Vý DČ'!F10+'[14]Vý DČ'!F20+'[14]Vý DČ'!F25+'[14]Vý DČ'!F26+'[14]Vý DČ'!F27</f>
        <v>17481532</v>
      </c>
      <c r="F23" s="67">
        <f>'[14]Vý HČ'!Y9+'[14]Vý HČ'!Y10+'[14]Vý HČ'!Y21+'[14]Vý HČ'!Y26+'[14]Vý HČ'!Y27+'[14]Vý HČ'!Y28+'[14]Vý DČ'!G9+'[14]Vý DČ'!G10+'[14]Vý DČ'!G20+'[14]Vý DČ'!G25+'[14]Vý DČ'!G26+'[14]Vý DČ'!G27</f>
        <v>18086552</v>
      </c>
      <c r="G23" s="67">
        <f>'[14]Vý HČ'!Z9+'[14]Vý HČ'!Z10+'[14]Vý HČ'!Z21+'[14]Vý HČ'!Z26+'[14]Vý HČ'!Z27+'[14]Vý HČ'!Z28+'[14]Vý DČ'!H9+'[14]Vý DČ'!H10+'[14]Vý DČ'!H20+'[14]Vý DČ'!H25+'[14]Vý DČ'!H26+'[14]Vý DČ'!H27</f>
        <v>20335842.190000001</v>
      </c>
      <c r="H23" s="68">
        <f>'[14]Vý HČ'!Z9+'[14]Vý HČ'!Z10+'[14]Vý HČ'!Z21+'[14]Vý HČ'!Z26+'[14]Vý HČ'!Z27+'[14]Vý HČ'!Z28</f>
        <v>16761359</v>
      </c>
      <c r="I23" s="68">
        <f>'[14]Vý DČ'!H9+'[14]Vý DČ'!H10+'[14]Vý DČ'!H20+'[14]Vý DČ'!H25+'[14]Vý DČ'!H26+'[14]Vý DČ'!H27</f>
        <v>3574483.19</v>
      </c>
      <c r="J23" s="69" t="str">
        <f t="shared" si="0"/>
        <v>OK</v>
      </c>
      <c r="K23" s="75"/>
      <c r="L23" s="76"/>
    </row>
    <row r="24" spans="1:12" ht="15" x14ac:dyDescent="0.25">
      <c r="A24" s="58" t="s">
        <v>69</v>
      </c>
      <c r="B24" s="58"/>
      <c r="C24" s="58"/>
      <c r="D24" s="71" t="s">
        <v>70</v>
      </c>
      <c r="E24" s="67">
        <f>'[14]Vý HČ'!X47+'[14]Vý DČ'!F42</f>
        <v>53985188.210000001</v>
      </c>
      <c r="F24" s="67">
        <f>'[14]Vý HČ'!Y47+'[14]Vý DČ'!G42</f>
        <v>63735441.090000004</v>
      </c>
      <c r="G24" s="67">
        <f>'[14]Vý HČ'!Z47+'[14]Vý DČ'!H42</f>
        <v>61132617.879999995</v>
      </c>
      <c r="H24" s="68">
        <f>'[14]Vý HČ'!Z47</f>
        <v>61132617.879999995</v>
      </c>
      <c r="I24" s="68">
        <f>'[14]Vý DČ'!H42</f>
        <v>0</v>
      </c>
      <c r="J24" s="69" t="str">
        <f t="shared" si="0"/>
        <v>OK</v>
      </c>
      <c r="K24" s="77"/>
      <c r="L24" s="53"/>
    </row>
    <row r="25" spans="1:12" ht="15" x14ac:dyDescent="0.25">
      <c r="A25" s="58"/>
      <c r="B25" s="58"/>
      <c r="C25" s="58"/>
      <c r="D25" s="71" t="s">
        <v>71</v>
      </c>
      <c r="E25" s="67">
        <f>'[14]Vý HČ'!X53+'[14]Vý DČ'!F48</f>
        <v>0</v>
      </c>
      <c r="F25" s="67">
        <f>'[14]Vý HČ'!Y53+'[14]Vý DČ'!G48</f>
        <v>0</v>
      </c>
      <c r="G25" s="67">
        <f>'[14]Vý HČ'!Z53+'[14]Vý DČ'!H48</f>
        <v>0</v>
      </c>
      <c r="H25" s="68">
        <f>'[14]Vý HČ'!Z53</f>
        <v>0</v>
      </c>
      <c r="I25" s="68">
        <f>'[14]Vý DČ'!H48</f>
        <v>0</v>
      </c>
      <c r="J25" s="69" t="str">
        <f t="shared" si="0"/>
        <v>OK</v>
      </c>
      <c r="K25" s="77"/>
      <c r="L25" s="53"/>
    </row>
    <row r="26" spans="1:12" ht="15" x14ac:dyDescent="0.25">
      <c r="A26" s="58" t="s">
        <v>72</v>
      </c>
      <c r="B26" s="58"/>
      <c r="C26" s="58"/>
      <c r="D26" s="66" t="s">
        <v>73</v>
      </c>
      <c r="E26" s="67">
        <f>'[14]Vý HČ'!X29+'[14]Vý HČ'!X30+'[14]Vý HČ'!X31+'[14]Vý HČ'!X32+'[14]Vý HČ'!X33+'[14]Vý HČ'!X39+'[14]Vý HČ'!X46+'[14]Vý DČ'!F28+'[14]Vý DČ'!F29+'[14]Vý DČ'!F30+'[14]Vý DČ'!F31+'[14]Vý DČ'!F32+'[14]Vý DČ'!F38+'[14]Vý DČ'!F41</f>
        <v>315500</v>
      </c>
      <c r="F26" s="67">
        <f>'[14]Vý HČ'!Y29+'[14]Vý HČ'!Y30+'[14]Vý HČ'!Y31+'[14]Vý HČ'!Y32+'[14]Vý HČ'!Y33+'[14]Vý HČ'!Y39+'[14]Vý HČ'!Y46+'[14]Vý DČ'!G28+'[14]Vý DČ'!G29+'[14]Vý DČ'!G30+'[14]Vý DČ'!G31+'[14]Vý DČ'!G32+'[14]Vý DČ'!G38+'[14]Vý DČ'!G41</f>
        <v>900600</v>
      </c>
      <c r="G26" s="67">
        <f>'[14]Vý HČ'!Z29+'[14]Vý HČ'!Z30+'[14]Vý HČ'!Z31+'[14]Vý HČ'!Z32+'[14]Vý HČ'!Z33+'[14]Vý HČ'!Z39+'[14]Vý HČ'!Z46+'[14]Vý DČ'!H28+'[14]Vý DČ'!H29+'[14]Vý DČ'!H30+'[14]Vý DČ'!H31+'[14]Vý DČ'!H32+'[14]Vý DČ'!H38+'[14]Vý DČ'!H41</f>
        <v>1023063.5599999999</v>
      </c>
      <c r="H26" s="68">
        <f>'[14]Vý HČ'!Z29+'[14]Vý HČ'!Z30+'[14]Vý HČ'!Z31+'[14]Vý HČ'!Z32+'[14]Vý HČ'!Z33+'[14]Vý HČ'!Z39+'[14]Vý HČ'!Z46</f>
        <v>1018563.5599999999</v>
      </c>
      <c r="I26" s="68">
        <f>'[14]Vý DČ'!H28+'[14]Vý DČ'!H29+'[14]Vý DČ'!H30+'[14]Vý DČ'!H31+'[14]Vý DČ'!H32+'[14]Vý DČ'!H38+'[14]Vý DČ'!H41</f>
        <v>4500</v>
      </c>
      <c r="J26" s="69" t="str">
        <f t="shared" si="0"/>
        <v>OK</v>
      </c>
      <c r="K26" s="75"/>
      <c r="L26" s="53"/>
    </row>
    <row r="27" spans="1:12" ht="14.25" customHeight="1" x14ac:dyDescent="0.25">
      <c r="A27" s="62" t="s">
        <v>65</v>
      </c>
      <c r="B27" s="61"/>
      <c r="C27" s="61"/>
      <c r="D27" s="61"/>
      <c r="E27" s="67">
        <f>E23+E24+E26</f>
        <v>71782220.210000008</v>
      </c>
      <c r="F27" s="67">
        <f>F23+F24+F26</f>
        <v>82722593.090000004</v>
      </c>
      <c r="G27" s="67">
        <f>G23+G24+G26</f>
        <v>82491523.629999995</v>
      </c>
      <c r="H27" s="67">
        <f>H23+H24+H26</f>
        <v>78912540.439999998</v>
      </c>
      <c r="I27" s="67">
        <f>I23+I24+I26</f>
        <v>3578983.19</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840855.54000000656</v>
      </c>
      <c r="H30" s="67">
        <f>H27-H21</f>
        <v>561556.18000000715</v>
      </c>
      <c r="I30" s="80">
        <f>I27-I21</f>
        <v>279299.35999999987</v>
      </c>
      <c r="J30" s="81"/>
      <c r="K30" s="61"/>
      <c r="L30" s="61"/>
    </row>
    <row r="31" spans="1:12" ht="15" x14ac:dyDescent="0.25">
      <c r="A31" s="61"/>
      <c r="B31" s="61"/>
      <c r="C31" s="66" t="s">
        <v>77</v>
      </c>
      <c r="D31" s="61"/>
      <c r="E31" s="61"/>
      <c r="F31" s="61"/>
      <c r="G31" s="67">
        <f>'[14]Ná HČ'!Z127+'[14]Ná DČ'!H118</f>
        <v>0</v>
      </c>
      <c r="H31" s="68">
        <f>'[14]Ná HČ'!Z127</f>
        <v>0</v>
      </c>
      <c r="I31" s="68">
        <f>'[14]Ná DČ'!H118</f>
        <v>0</v>
      </c>
      <c r="J31" s="61"/>
      <c r="K31" s="61"/>
      <c r="L31" s="61"/>
    </row>
    <row r="32" spans="1:12" ht="15" x14ac:dyDescent="0.25">
      <c r="A32" s="61"/>
      <c r="B32" s="61"/>
      <c r="C32" s="66" t="s">
        <v>78</v>
      </c>
      <c r="D32" s="61"/>
      <c r="E32" s="61"/>
      <c r="F32" s="61"/>
      <c r="G32" s="67">
        <f>'[14]Ná HČ'!Z128+'[14]Ná DČ'!H119</f>
        <v>0</v>
      </c>
      <c r="H32" s="68">
        <f>'[14]Ná HČ'!Z128</f>
        <v>0</v>
      </c>
      <c r="I32" s="68">
        <f>'[14]Ná DČ'!H119</f>
        <v>0</v>
      </c>
      <c r="J32" s="61"/>
      <c r="K32" s="61"/>
      <c r="L32" s="61"/>
    </row>
    <row r="33" spans="1:12" ht="15" x14ac:dyDescent="0.25">
      <c r="A33" s="61"/>
      <c r="B33" s="61"/>
      <c r="C33" s="66" t="s">
        <v>79</v>
      </c>
      <c r="D33" s="61"/>
      <c r="E33" s="61"/>
      <c r="F33" s="61"/>
      <c r="G33" s="82"/>
      <c r="H33" s="83"/>
      <c r="I33" s="83"/>
      <c r="J33" s="84">
        <f>[14]VH!D12</f>
        <v>0</v>
      </c>
      <c r="K33" s="61"/>
      <c r="L33" s="61"/>
    </row>
    <row r="34" spans="1:12" ht="15.75" x14ac:dyDescent="0.25">
      <c r="A34" s="61"/>
      <c r="B34" s="61"/>
      <c r="C34" s="66" t="s">
        <v>80</v>
      </c>
      <c r="D34" s="61"/>
      <c r="E34" s="61"/>
      <c r="F34" s="61"/>
      <c r="G34" s="68">
        <f>G30-G31-G32-G33</f>
        <v>840855.54000000656</v>
      </c>
      <c r="H34" s="68">
        <f>H30-H31-H32-H33</f>
        <v>561556.18000000715</v>
      </c>
      <c r="I34" s="68">
        <f>I30-I31-I32-I33</f>
        <v>279299.35999999987</v>
      </c>
      <c r="J34" s="599">
        <f>[14]VH!D13</f>
        <v>840855.53999999212</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f>G34-G39-G38</f>
        <v>224990.71000000648</v>
      </c>
      <c r="H37" s="58"/>
      <c r="I37" s="70"/>
      <c r="J37" s="90">
        <f>[14]VH!D36</f>
        <v>224990.71</v>
      </c>
      <c r="K37" s="91"/>
    </row>
    <row r="38" spans="1:12" ht="15.75" x14ac:dyDescent="0.25">
      <c r="A38" s="61"/>
      <c r="B38" s="61"/>
      <c r="C38" s="58"/>
      <c r="D38" s="58"/>
      <c r="E38" s="89"/>
      <c r="F38" s="77" t="s">
        <v>86</v>
      </c>
      <c r="G38" s="83">
        <v>60000</v>
      </c>
      <c r="H38" s="58"/>
      <c r="I38" s="70"/>
      <c r="J38" s="90">
        <f>[14]VH!D39</f>
        <v>60000</v>
      </c>
      <c r="K38" s="91"/>
    </row>
    <row r="39" spans="1:12" ht="15.75" x14ac:dyDescent="0.25">
      <c r="A39" s="61"/>
      <c r="B39" s="61"/>
      <c r="C39" s="58"/>
      <c r="D39" s="58"/>
      <c r="E39" s="89"/>
      <c r="F39" s="77" t="s">
        <v>15</v>
      </c>
      <c r="G39" s="92">
        <f>555861.81+3.02</f>
        <v>555864.83000000007</v>
      </c>
      <c r="H39" s="58"/>
      <c r="I39" s="70"/>
      <c r="J39" s="90">
        <f>[14]VH!D43</f>
        <v>555864.82999999996</v>
      </c>
      <c r="K39" s="91"/>
    </row>
    <row r="40" spans="1:12" ht="15.75" x14ac:dyDescent="0.25">
      <c r="A40" s="61"/>
      <c r="B40" s="61"/>
      <c r="C40" s="58" t="s">
        <v>87</v>
      </c>
      <c r="D40" s="58"/>
      <c r="E40" s="89" t="s">
        <v>88</v>
      </c>
      <c r="F40" s="58"/>
      <c r="G40" s="93">
        <f>IF(G34&lt;=0,[14]VH!D18,0)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[14]VH!B39</f>
        <v>121526.61</v>
      </c>
      <c r="F48" s="116">
        <f>[14]FO!C8</f>
        <v>59900</v>
      </c>
      <c r="G48" s="117">
        <f>[14]FO!C21-[14]FO!C8</f>
        <v>0</v>
      </c>
      <c r="H48" s="118">
        <f>[14]FO!H22</f>
        <v>78600</v>
      </c>
      <c r="I48" s="118">
        <f>E48+F48+G48-H48</f>
        <v>102826.60999999999</v>
      </c>
      <c r="J48" s="119">
        <f>[14]FO!I23</f>
        <v>102826.60999999999</v>
      </c>
      <c r="K48" s="120"/>
    </row>
    <row r="49" spans="1:12" x14ac:dyDescent="0.2">
      <c r="A49" s="121"/>
      <c r="B49" s="122"/>
      <c r="C49" s="122" t="s">
        <v>101</v>
      </c>
      <c r="D49" s="122"/>
      <c r="E49" s="123">
        <f>[14]VH!B40</f>
        <v>97626.78</v>
      </c>
      <c r="F49" s="124"/>
      <c r="G49" s="125">
        <f>[14]FKSP!D19</f>
        <v>234254.33000000002</v>
      </c>
      <c r="H49" s="126">
        <f>[14]FKSP!D36</f>
        <v>224905</v>
      </c>
      <c r="I49" s="127">
        <f>E49+F49+G49-H49</f>
        <v>106976.10999999999</v>
      </c>
      <c r="J49" s="128">
        <f>[14]FKSP!E38</f>
        <v>78681.859999999986</v>
      </c>
      <c r="K49" s="129" t="s">
        <v>586</v>
      </c>
    </row>
    <row r="50" spans="1:12" x14ac:dyDescent="0.2">
      <c r="A50" s="121"/>
      <c r="B50" s="122"/>
      <c r="C50" s="122" t="s">
        <v>102</v>
      </c>
      <c r="D50" s="122"/>
      <c r="E50" s="123">
        <f>[14]VH!B36</f>
        <v>219776.1</v>
      </c>
      <c r="F50" s="124">
        <f>'[14]RF 2.4.'!C9</f>
        <v>273709.58</v>
      </c>
      <c r="G50" s="125">
        <f>'[14]RF 2.4.'!C22-'[14]RF 2.4.'!C9</f>
        <v>0</v>
      </c>
      <c r="H50" s="128">
        <f>'[14]RF 2.4.'!H23</f>
        <v>285232.39</v>
      </c>
      <c r="I50" s="127">
        <f>E50+F50+G50-H50</f>
        <v>208253.29000000004</v>
      </c>
      <c r="J50" s="128">
        <f>'[14]RF 2.4.'!I24</f>
        <v>208253.29000000004</v>
      </c>
      <c r="K50" s="129"/>
    </row>
    <row r="51" spans="1:12" x14ac:dyDescent="0.2">
      <c r="A51" s="130"/>
      <c r="B51" s="131"/>
      <c r="C51" s="131" t="s">
        <v>103</v>
      </c>
      <c r="D51" s="131"/>
      <c r="E51" s="132">
        <f>[14]VH!B37</f>
        <v>2826112.73</v>
      </c>
      <c r="F51" s="133"/>
      <c r="G51" s="134">
        <f>'[14]RF 2.5.'!C21</f>
        <v>0</v>
      </c>
      <c r="H51" s="135">
        <f>'[14]RF 2.5.'!H22</f>
        <v>1562026.18</v>
      </c>
      <c r="I51" s="127">
        <f>E51+F51+G51-H51</f>
        <v>1264086.55</v>
      </c>
      <c r="J51" s="135">
        <f>'[14]RF 2.5.'!I23</f>
        <v>1264086.55</v>
      </c>
      <c r="K51" s="136"/>
    </row>
    <row r="52" spans="1:12" ht="13.5" thickBot="1" x14ac:dyDescent="0.25">
      <c r="A52" s="137"/>
      <c r="B52" s="138"/>
      <c r="C52" s="138" t="s">
        <v>104</v>
      </c>
      <c r="D52" s="138"/>
      <c r="E52" s="139">
        <f>[14]VH!B38</f>
        <v>3985504.13</v>
      </c>
      <c r="F52" s="140"/>
      <c r="G52" s="141">
        <f>[14]IF!C19</f>
        <v>10674949.880000001</v>
      </c>
      <c r="H52" s="142">
        <f>[14]IF!H20</f>
        <v>10405222.210000001</v>
      </c>
      <c r="I52" s="143">
        <f>E52+F52+G52-H52</f>
        <v>4255231.8000000007</v>
      </c>
      <c r="J52" s="142">
        <f>[14]IF!I21</f>
        <v>4255231.8000000007</v>
      </c>
      <c r="K52" s="144"/>
    </row>
    <row r="53" spans="1:12" ht="15.75" thickBot="1" x14ac:dyDescent="0.3">
      <c r="A53" s="145" t="s">
        <v>52</v>
      </c>
      <c r="B53" s="146"/>
      <c r="C53" s="146"/>
      <c r="D53" s="146"/>
      <c r="E53" s="147">
        <f t="shared" ref="E53:J53" si="1">SUM(E48:E52)</f>
        <v>7250546.3499999996</v>
      </c>
      <c r="F53" s="148">
        <f t="shared" si="1"/>
        <v>333609.58</v>
      </c>
      <c r="G53" s="149">
        <f t="shared" si="1"/>
        <v>10909204.210000001</v>
      </c>
      <c r="H53" s="148">
        <f t="shared" si="1"/>
        <v>12555985.780000001</v>
      </c>
      <c r="I53" s="148">
        <f t="shared" si="1"/>
        <v>5937374.3600000013</v>
      </c>
      <c r="J53" s="149">
        <f t="shared" si="1"/>
        <v>5909080.1100000013</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109</v>
      </c>
      <c r="F56" s="791" t="s">
        <v>110</v>
      </c>
      <c r="G56" s="793" t="s">
        <v>111</v>
      </c>
      <c r="H56" s="795" t="s">
        <v>112</v>
      </c>
      <c r="I56" s="796"/>
      <c r="J56" s="797" t="s">
        <v>113</v>
      </c>
      <c r="K56" s="798"/>
    </row>
    <row r="57" spans="1:12" ht="18" customHeight="1" thickBot="1" x14ac:dyDescent="0.3">
      <c r="A57" s="154"/>
      <c r="B57" s="155"/>
      <c r="C57" s="155"/>
      <c r="D57" s="788"/>
      <c r="E57" s="790"/>
      <c r="F57" s="792"/>
      <c r="G57" s="794"/>
      <c r="H57" s="156" t="s">
        <v>114</v>
      </c>
      <c r="I57" s="157" t="s">
        <v>426</v>
      </c>
      <c r="J57" s="799"/>
      <c r="K57" s="800"/>
    </row>
    <row r="58" spans="1:12" ht="15.75" thickTop="1" x14ac:dyDescent="0.25">
      <c r="A58" s="801" t="s">
        <v>116</v>
      </c>
      <c r="B58" s="802"/>
      <c r="C58" s="803"/>
      <c r="D58" s="158"/>
      <c r="E58" s="75">
        <f>'[14]Ná HČ'!F72+'[14]Ná HČ'!F79+'[14]Ná HČ'!F82+'[14]Ná HČ'!F83+'[14]Ná HČ'!F88+'[14]Ná HČ'!M72+'[14]Ná HČ'!M79+'[14]Ná HČ'!M82+'[14]Ná HČ'!M83+'[14]Ná HČ'!M88</f>
        <v>17861363</v>
      </c>
      <c r="F58" s="159">
        <f>'[14]Ná HČ'!F105+'[14]Ná HČ'!M105</f>
        <v>7105836</v>
      </c>
      <c r="G58" s="160">
        <f>'[14]Ná HČ'!F29+'[14]Ná HČ'!M29</f>
        <v>10151000</v>
      </c>
      <c r="H58" s="161"/>
      <c r="I58" s="162"/>
      <c r="J58" s="896" t="s">
        <v>117</v>
      </c>
      <c r="K58" s="897"/>
    </row>
    <row r="59" spans="1:12" ht="15" x14ac:dyDescent="0.25">
      <c r="A59" s="163" t="s">
        <v>118</v>
      </c>
      <c r="B59" s="164"/>
      <c r="C59" s="164"/>
      <c r="D59" s="165" t="s">
        <v>530</v>
      </c>
      <c r="E59" s="166"/>
      <c r="F59" s="167"/>
      <c r="G59" s="166"/>
      <c r="H59" s="168">
        <v>6150468</v>
      </c>
      <c r="I59" s="169"/>
      <c r="J59" s="889"/>
      <c r="K59" s="890"/>
    </row>
    <row r="60" spans="1:12" ht="15" x14ac:dyDescent="0.25">
      <c r="A60" s="163" t="s">
        <v>118</v>
      </c>
      <c r="B60" s="164"/>
      <c r="C60" s="164"/>
      <c r="D60" s="170" t="s">
        <v>531</v>
      </c>
      <c r="E60" s="166"/>
      <c r="F60" s="167"/>
      <c r="G60" s="166"/>
      <c r="H60" s="168"/>
      <c r="I60" s="609">
        <v>73709.58</v>
      </c>
      <c r="J60" s="889"/>
      <c r="K60" s="890"/>
    </row>
    <row r="61" spans="1:12" ht="15" x14ac:dyDescent="0.25">
      <c r="A61" s="163" t="s">
        <v>118</v>
      </c>
      <c r="B61" s="164"/>
      <c r="C61" s="164"/>
      <c r="D61" s="170" t="s">
        <v>587</v>
      </c>
      <c r="E61" s="166"/>
      <c r="F61" s="167">
        <v>45468</v>
      </c>
      <c r="G61" s="166"/>
      <c r="H61" s="168">
        <v>45468</v>
      </c>
      <c r="I61" s="169"/>
      <c r="J61" s="889"/>
      <c r="K61" s="890"/>
    </row>
    <row r="62" spans="1:12" ht="15" x14ac:dyDescent="0.25">
      <c r="A62" s="163" t="s">
        <v>118</v>
      </c>
      <c r="B62" s="164"/>
      <c r="C62" s="164"/>
      <c r="D62" s="170" t="s">
        <v>588</v>
      </c>
      <c r="E62" s="166"/>
      <c r="F62" s="167"/>
      <c r="G62" s="166"/>
      <c r="H62" s="168"/>
      <c r="I62" s="609">
        <v>2070000</v>
      </c>
      <c r="J62" s="889"/>
      <c r="K62" s="890"/>
    </row>
    <row r="63" spans="1:12" ht="15" x14ac:dyDescent="0.25">
      <c r="A63" s="163" t="s">
        <v>118</v>
      </c>
      <c r="B63" s="164"/>
      <c r="C63" s="164"/>
      <c r="D63" s="170" t="s">
        <v>589</v>
      </c>
      <c r="E63" s="166"/>
      <c r="F63" s="167">
        <v>117405</v>
      </c>
      <c r="G63" s="166"/>
      <c r="H63" s="168">
        <v>117405</v>
      </c>
      <c r="I63" s="169"/>
      <c r="J63" s="889"/>
      <c r="K63" s="890"/>
    </row>
    <row r="64" spans="1:12" ht="15" x14ac:dyDescent="0.25">
      <c r="A64" s="163" t="s">
        <v>118</v>
      </c>
      <c r="B64" s="164"/>
      <c r="C64" s="164"/>
      <c r="D64" s="170" t="s">
        <v>590</v>
      </c>
      <c r="E64" s="166"/>
      <c r="F64" s="167"/>
      <c r="G64" s="166">
        <v>1002091.28</v>
      </c>
      <c r="H64" s="168"/>
      <c r="I64" s="169"/>
      <c r="J64" s="889"/>
      <c r="K64" s="890"/>
    </row>
    <row r="65" spans="1:12" ht="15" x14ac:dyDescent="0.25">
      <c r="A65" s="163" t="s">
        <v>118</v>
      </c>
      <c r="B65" s="164"/>
      <c r="C65" s="164"/>
      <c r="D65" s="170" t="s">
        <v>382</v>
      </c>
      <c r="E65" s="166"/>
      <c r="F65" s="167"/>
      <c r="G65" s="166">
        <v>3397785.27</v>
      </c>
      <c r="H65" s="168"/>
      <c r="I65" s="169"/>
      <c r="J65" s="889"/>
      <c r="K65" s="890"/>
    </row>
    <row r="66" spans="1:12" ht="15" x14ac:dyDescent="0.25">
      <c r="A66" s="163" t="s">
        <v>118</v>
      </c>
      <c r="B66" s="164"/>
      <c r="C66" s="164"/>
      <c r="D66" s="170" t="s">
        <v>591</v>
      </c>
      <c r="E66" s="166">
        <v>78600</v>
      </c>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17939963</v>
      </c>
      <c r="F69" s="174">
        <f>SUM(F58:F68)</f>
        <v>7268709</v>
      </c>
      <c r="G69" s="175">
        <f>SUM(G58:G68)</f>
        <v>14550876.549999999</v>
      </c>
      <c r="H69" s="176">
        <f>SUM(H58:H68)</f>
        <v>6313341</v>
      </c>
      <c r="I69" s="177">
        <f>SUM(I58:I68)</f>
        <v>2143709.58</v>
      </c>
      <c r="J69" s="952"/>
      <c r="K69" s="953"/>
    </row>
    <row r="70" spans="1:12" ht="15.75" thickTop="1" x14ac:dyDescent="0.25">
      <c r="A70" s="178" t="s">
        <v>120</v>
      </c>
      <c r="B70" s="179"/>
      <c r="C70" s="179"/>
      <c r="D70" s="179"/>
      <c r="E70" s="180">
        <f>'[14]Ná HČ'!H72+'[14]Ná HČ'!H79+'[14]Ná HČ'!H82+'[14]Ná HČ'!H83+'[14]Ná HČ'!H88+'[14]Ná HČ'!O72+'[14]Ná HČ'!O79+'[14]Ná HČ'!O82+'[14]Ná HČ'!O83+'[14]Ná HČ'!O88</f>
        <v>17384101.189999998</v>
      </c>
      <c r="F70" s="181">
        <f>'[14]Ná HČ'!H105+'[14]Ná HČ'!O105</f>
        <v>7268705.9800000004</v>
      </c>
      <c r="G70" s="182">
        <f>'[14]Ná HČ'!H29+'[14]Ná HČ'!O29</f>
        <v>14550876.550000001</v>
      </c>
      <c r="H70" s="180">
        <f>[14]IF!H7</f>
        <v>6313341</v>
      </c>
      <c r="I70" s="183">
        <v>2143709.58</v>
      </c>
      <c r="J70" s="954"/>
      <c r="K70" s="955"/>
    </row>
    <row r="71" spans="1:12" ht="18.75" customHeight="1" thickBot="1" x14ac:dyDescent="0.3">
      <c r="A71" s="184" t="s">
        <v>121</v>
      </c>
      <c r="B71" s="146"/>
      <c r="C71" s="146"/>
      <c r="D71" s="146"/>
      <c r="E71" s="185">
        <f>E70-E69</f>
        <v>-555861.81000000238</v>
      </c>
      <c r="F71" s="186">
        <f>F70-F69</f>
        <v>-3.0199999995529652</v>
      </c>
      <c r="G71" s="187">
        <f>G70-G69</f>
        <v>0</v>
      </c>
      <c r="H71" s="185">
        <f>H70-H69</f>
        <v>0</v>
      </c>
      <c r="I71" s="188">
        <f>I70-I69</f>
        <v>0</v>
      </c>
      <c r="J71" s="956"/>
      <c r="K71" s="957"/>
    </row>
    <row r="72" spans="1:12" ht="15" x14ac:dyDescent="0.25">
      <c r="A72" s="189" t="s">
        <v>122</v>
      </c>
      <c r="B72" s="61" t="s">
        <v>592</v>
      </c>
      <c r="C72" s="61"/>
      <c r="D72" s="61"/>
      <c r="F72" s="58"/>
      <c r="I72" s="58"/>
      <c r="L72" s="232"/>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593</v>
      </c>
      <c r="B77" s="871"/>
      <c r="C77" s="871"/>
      <c r="D77" s="872"/>
      <c r="E77" s="192">
        <v>33353</v>
      </c>
      <c r="F77" s="836">
        <v>18848159</v>
      </c>
      <c r="G77" s="837"/>
      <c r="H77" s="836">
        <v>18848159</v>
      </c>
      <c r="I77" s="837"/>
      <c r="J77" s="873">
        <f>F77-H77</f>
        <v>0</v>
      </c>
      <c r="K77" s="874"/>
      <c r="L77" s="58"/>
    </row>
    <row r="78" spans="1:12" x14ac:dyDescent="0.2">
      <c r="A78" s="879" t="s">
        <v>594</v>
      </c>
      <c r="B78" s="880"/>
      <c r="C78" s="880"/>
      <c r="D78" s="881"/>
      <c r="E78" s="193" t="s">
        <v>595</v>
      </c>
      <c r="F78" s="847">
        <v>238500</v>
      </c>
      <c r="G78" s="848"/>
      <c r="H78" s="847">
        <v>238498</v>
      </c>
      <c r="I78" s="848"/>
      <c r="J78" s="849">
        <f>F78-H78</f>
        <v>2</v>
      </c>
      <c r="K78" s="850"/>
      <c r="L78" s="58"/>
    </row>
    <row r="79" spans="1:12" x14ac:dyDescent="0.2">
      <c r="A79" s="946"/>
      <c r="B79" s="947"/>
      <c r="C79" s="947"/>
      <c r="D79" s="948"/>
      <c r="E79" s="194"/>
      <c r="F79" s="885"/>
      <c r="G79" s="848"/>
      <c r="H79" s="847"/>
      <c r="I79" s="848"/>
      <c r="J79" s="849">
        <f>F79-H79</f>
        <v>0</v>
      </c>
      <c r="K79" s="850"/>
      <c r="L79" s="58"/>
    </row>
    <row r="80" spans="1:12" ht="13.5" thickBot="1" x14ac:dyDescent="0.25">
      <c r="A80" s="949"/>
      <c r="B80" s="950"/>
      <c r="C80" s="950"/>
      <c r="D80" s="951"/>
      <c r="E80" s="57"/>
      <c r="F80" s="875"/>
      <c r="G80" s="876"/>
      <c r="H80" s="875"/>
      <c r="I80" s="876"/>
      <c r="J80" s="877">
        <f>F80-H80</f>
        <v>0</v>
      </c>
      <c r="K80" s="878"/>
      <c r="L80" s="58"/>
    </row>
    <row r="81" spans="1:13" ht="17.25" customHeight="1" thickTop="1" thickBot="1" x14ac:dyDescent="0.3">
      <c r="A81" s="195" t="s">
        <v>240</v>
      </c>
      <c r="B81" s="196"/>
      <c r="C81" s="196"/>
      <c r="D81" s="197"/>
      <c r="E81" s="198"/>
      <c r="F81" s="776">
        <f>SUM(F77:F80)</f>
        <v>19086659</v>
      </c>
      <c r="G81" s="777"/>
      <c r="H81" s="776">
        <f>SUM(H77:H80)</f>
        <v>19086657</v>
      </c>
      <c r="I81" s="777"/>
      <c r="J81" s="776">
        <f>SUM(J77:K80)</f>
        <v>2</v>
      </c>
      <c r="K81" s="778"/>
      <c r="L81" s="62"/>
    </row>
    <row r="82" spans="1:13" ht="9" customHeight="1" x14ac:dyDescent="0.25">
      <c r="A82" s="61"/>
      <c r="B82" s="62"/>
      <c r="C82" s="62"/>
      <c r="D82" s="62"/>
      <c r="E82" s="62"/>
      <c r="F82" s="600"/>
      <c r="G82" s="600"/>
      <c r="H82" s="600"/>
      <c r="I82" s="600"/>
      <c r="J82" s="600"/>
      <c r="K82" s="600"/>
      <c r="L82" s="62"/>
    </row>
    <row r="83" spans="1:13" ht="18.75" customHeight="1" thickBot="1" x14ac:dyDescent="0.3">
      <c r="A83" s="61" t="s">
        <v>131</v>
      </c>
      <c r="B83" s="62"/>
      <c r="C83" s="61" t="s">
        <v>132</v>
      </c>
      <c r="D83" s="62"/>
      <c r="E83" s="62"/>
      <c r="F83" s="600"/>
      <c r="G83" s="600"/>
      <c r="H83" s="600"/>
      <c r="I83" s="600"/>
      <c r="J83" s="600"/>
      <c r="K83" s="600"/>
      <c r="L83" s="62"/>
    </row>
    <row r="84" spans="1:13" ht="13.5" thickBot="1" x14ac:dyDescent="0.25">
      <c r="A84" s="199" t="s">
        <v>133</v>
      </c>
      <c r="B84" s="200"/>
      <c r="C84" s="200"/>
      <c r="D84" s="200"/>
      <c r="E84" s="191" t="s">
        <v>126</v>
      </c>
      <c r="F84" s="820" t="s">
        <v>127</v>
      </c>
      <c r="G84" s="821"/>
      <c r="H84" s="851" t="s">
        <v>128</v>
      </c>
      <c r="I84" s="851"/>
      <c r="J84" s="820" t="s">
        <v>129</v>
      </c>
      <c r="K84" s="781"/>
      <c r="L84" s="62"/>
    </row>
    <row r="85" spans="1:13" x14ac:dyDescent="0.2">
      <c r="A85" s="833" t="s">
        <v>158</v>
      </c>
      <c r="B85" s="834"/>
      <c r="C85" s="834"/>
      <c r="D85" s="862"/>
      <c r="E85" s="201"/>
      <c r="F85" s="863">
        <v>31539623</v>
      </c>
      <c r="G85" s="864"/>
      <c r="H85" s="836">
        <v>31539623</v>
      </c>
      <c r="I85" s="837"/>
      <c r="J85" s="865">
        <f t="shared" ref="J85:J108" si="2">F85-H85</f>
        <v>0</v>
      </c>
      <c r="K85" s="866"/>
      <c r="L85" s="62"/>
    </row>
    <row r="86" spans="1:13" x14ac:dyDescent="0.2">
      <c r="A86" s="943" t="s">
        <v>596</v>
      </c>
      <c r="B86" s="944"/>
      <c r="C86" s="944"/>
      <c r="D86" s="945"/>
      <c r="E86" s="612" t="s">
        <v>190</v>
      </c>
      <c r="F86" s="934">
        <v>391454</v>
      </c>
      <c r="G86" s="935"/>
      <c r="H86" s="936">
        <v>391454</v>
      </c>
      <c r="I86" s="937"/>
      <c r="J86" s="857">
        <f t="shared" si="2"/>
        <v>0</v>
      </c>
      <c r="K86" s="858"/>
      <c r="L86" s="62"/>
    </row>
    <row r="87" spans="1:13" x14ac:dyDescent="0.2">
      <c r="A87" s="931" t="s">
        <v>597</v>
      </c>
      <c r="B87" s="932"/>
      <c r="C87" s="932"/>
      <c r="D87" s="933"/>
      <c r="E87" s="612" t="s">
        <v>598</v>
      </c>
      <c r="F87" s="934">
        <v>700000</v>
      </c>
      <c r="G87" s="935"/>
      <c r="H87" s="938">
        <v>58737</v>
      </c>
      <c r="I87" s="939"/>
      <c r="J87" s="857">
        <f t="shared" si="2"/>
        <v>641263</v>
      </c>
      <c r="K87" s="858"/>
      <c r="L87" s="62"/>
    </row>
    <row r="88" spans="1:13" ht="15.6" customHeight="1" x14ac:dyDescent="0.2">
      <c r="A88" s="940" t="s">
        <v>599</v>
      </c>
      <c r="B88" s="941"/>
      <c r="C88" s="941"/>
      <c r="D88" s="942"/>
      <c r="E88" s="612" t="s">
        <v>600</v>
      </c>
      <c r="F88" s="934">
        <v>600000</v>
      </c>
      <c r="G88" s="935"/>
      <c r="H88" s="936">
        <v>159963.32999999999</v>
      </c>
      <c r="I88" s="937"/>
      <c r="J88" s="857">
        <f t="shared" si="2"/>
        <v>440036.67000000004</v>
      </c>
      <c r="K88" s="858"/>
      <c r="L88" s="62"/>
    </row>
    <row r="89" spans="1:13" x14ac:dyDescent="0.2">
      <c r="A89" s="931" t="s">
        <v>601</v>
      </c>
      <c r="B89" s="932"/>
      <c r="C89" s="932"/>
      <c r="D89" s="933"/>
      <c r="E89" s="612" t="s">
        <v>602</v>
      </c>
      <c r="F89" s="934">
        <v>500000</v>
      </c>
      <c r="G89" s="935"/>
      <c r="H89" s="936">
        <v>500000</v>
      </c>
      <c r="I89" s="937"/>
      <c r="J89" s="857">
        <f t="shared" si="2"/>
        <v>0</v>
      </c>
      <c r="K89" s="858"/>
      <c r="L89" s="62"/>
    </row>
    <row r="90" spans="1:13" x14ac:dyDescent="0.2">
      <c r="A90" s="931" t="s">
        <v>603</v>
      </c>
      <c r="B90" s="932"/>
      <c r="C90" s="932"/>
      <c r="D90" s="933"/>
      <c r="E90" s="612" t="s">
        <v>604</v>
      </c>
      <c r="F90" s="934">
        <v>20000</v>
      </c>
      <c r="G90" s="935"/>
      <c r="H90" s="936">
        <v>20000</v>
      </c>
      <c r="I90" s="937"/>
      <c r="J90" s="857">
        <f t="shared" si="2"/>
        <v>0</v>
      </c>
      <c r="K90" s="858"/>
      <c r="L90" s="62"/>
    </row>
    <row r="91" spans="1:13" x14ac:dyDescent="0.2">
      <c r="A91" s="931" t="s">
        <v>605</v>
      </c>
      <c r="B91" s="932"/>
      <c r="C91" s="932"/>
      <c r="D91" s="933"/>
      <c r="E91" s="612" t="s">
        <v>606</v>
      </c>
      <c r="F91" s="934">
        <v>266014</v>
      </c>
      <c r="G91" s="935"/>
      <c r="H91" s="936">
        <v>266014</v>
      </c>
      <c r="I91" s="937"/>
      <c r="J91" s="857">
        <f t="shared" si="2"/>
        <v>0</v>
      </c>
      <c r="K91" s="858"/>
      <c r="L91" s="62"/>
    </row>
    <row r="92" spans="1:13" x14ac:dyDescent="0.2">
      <c r="A92" s="931" t="s">
        <v>607</v>
      </c>
      <c r="B92" s="932"/>
      <c r="C92" s="932"/>
      <c r="D92" s="933"/>
      <c r="E92" s="612" t="s">
        <v>608</v>
      </c>
      <c r="F92" s="934">
        <v>1890161.7</v>
      </c>
      <c r="G92" s="935"/>
      <c r="H92" s="936">
        <v>1890161.7</v>
      </c>
      <c r="I92" s="937"/>
      <c r="J92" s="857">
        <f t="shared" si="2"/>
        <v>0</v>
      </c>
      <c r="K92" s="858"/>
      <c r="L92" s="62"/>
    </row>
    <row r="93" spans="1:13" x14ac:dyDescent="0.2">
      <c r="A93" s="931" t="s">
        <v>609</v>
      </c>
      <c r="B93" s="932"/>
      <c r="C93" s="932"/>
      <c r="D93" s="933"/>
      <c r="E93" s="612" t="s">
        <v>610</v>
      </c>
      <c r="F93" s="934">
        <v>1002091.28</v>
      </c>
      <c r="G93" s="935"/>
      <c r="H93" s="936">
        <v>1002091.28</v>
      </c>
      <c r="I93" s="937"/>
      <c r="J93" s="857">
        <f t="shared" si="2"/>
        <v>0</v>
      </c>
      <c r="K93" s="858"/>
      <c r="L93" s="62"/>
    </row>
    <row r="94" spans="1:13" x14ac:dyDescent="0.2">
      <c r="A94" s="931" t="s">
        <v>611</v>
      </c>
      <c r="B94" s="932"/>
      <c r="C94" s="932"/>
      <c r="D94" s="933"/>
      <c r="E94" s="612" t="s">
        <v>612</v>
      </c>
      <c r="F94" s="934">
        <v>3397785.27</v>
      </c>
      <c r="G94" s="935"/>
      <c r="H94" s="936">
        <v>3397785.27</v>
      </c>
      <c r="I94" s="937"/>
      <c r="J94" s="857">
        <f t="shared" si="2"/>
        <v>0</v>
      </c>
      <c r="K94" s="858"/>
      <c r="L94" s="230"/>
    </row>
    <row r="95" spans="1:13" x14ac:dyDescent="0.2">
      <c r="A95" s="931" t="s">
        <v>613</v>
      </c>
      <c r="B95" s="932"/>
      <c r="C95" s="932"/>
      <c r="D95" s="933"/>
      <c r="E95" s="612" t="s">
        <v>614</v>
      </c>
      <c r="F95" s="934">
        <v>800000</v>
      </c>
      <c r="G95" s="935"/>
      <c r="H95" s="936">
        <v>201000</v>
      </c>
      <c r="I95" s="937"/>
      <c r="J95" s="857">
        <f t="shared" si="2"/>
        <v>599000</v>
      </c>
      <c r="K95" s="858"/>
      <c r="L95" s="230"/>
    </row>
    <row r="96" spans="1:13" x14ac:dyDescent="0.2">
      <c r="A96" s="931" t="s">
        <v>615</v>
      </c>
      <c r="B96" s="932"/>
      <c r="C96" s="932"/>
      <c r="D96" s="933"/>
      <c r="E96" s="612" t="s">
        <v>616</v>
      </c>
      <c r="F96" s="934">
        <v>1100000</v>
      </c>
      <c r="G96" s="935"/>
      <c r="H96" s="936">
        <v>520081</v>
      </c>
      <c r="I96" s="937"/>
      <c r="J96" s="857">
        <f t="shared" si="2"/>
        <v>579919</v>
      </c>
      <c r="K96" s="858"/>
      <c r="L96" s="62"/>
      <c r="M96" s="232"/>
    </row>
    <row r="97" spans="1:12" x14ac:dyDescent="0.2">
      <c r="A97" s="931" t="s">
        <v>617</v>
      </c>
      <c r="B97" s="932"/>
      <c r="C97" s="932"/>
      <c r="D97" s="933"/>
      <c r="E97" s="612" t="s">
        <v>618</v>
      </c>
      <c r="F97" s="934">
        <v>200000</v>
      </c>
      <c r="G97" s="935"/>
      <c r="H97" s="936">
        <v>200000</v>
      </c>
      <c r="I97" s="937"/>
      <c r="J97" s="857">
        <f t="shared" si="2"/>
        <v>0</v>
      </c>
      <c r="K97" s="858"/>
      <c r="L97" s="62"/>
    </row>
    <row r="98" spans="1:12" x14ac:dyDescent="0.2">
      <c r="A98" s="931" t="s">
        <v>619</v>
      </c>
      <c r="B98" s="932"/>
      <c r="C98" s="932"/>
      <c r="D98" s="933"/>
      <c r="E98" s="612" t="s">
        <v>620</v>
      </c>
      <c r="F98" s="934">
        <v>50000</v>
      </c>
      <c r="G98" s="935"/>
      <c r="H98" s="936">
        <v>50000</v>
      </c>
      <c r="I98" s="937"/>
      <c r="J98" s="857">
        <f t="shared" si="2"/>
        <v>0</v>
      </c>
      <c r="K98" s="858"/>
      <c r="L98" s="62"/>
    </row>
    <row r="99" spans="1:12" x14ac:dyDescent="0.2">
      <c r="A99" s="931" t="s">
        <v>621</v>
      </c>
      <c r="B99" s="932"/>
      <c r="C99" s="932"/>
      <c r="D99" s="933"/>
      <c r="E99" s="612" t="s">
        <v>622</v>
      </c>
      <c r="F99" s="934">
        <v>179685</v>
      </c>
      <c r="G99" s="935"/>
      <c r="H99" s="936">
        <v>0</v>
      </c>
      <c r="I99" s="937"/>
      <c r="J99" s="857">
        <f t="shared" si="2"/>
        <v>179685</v>
      </c>
      <c r="K99" s="858"/>
      <c r="L99" s="62"/>
    </row>
    <row r="100" spans="1:12" x14ac:dyDescent="0.2">
      <c r="A100" s="931" t="s">
        <v>623</v>
      </c>
      <c r="B100" s="932"/>
      <c r="C100" s="932"/>
      <c r="D100" s="933"/>
      <c r="E100" s="612" t="s">
        <v>624</v>
      </c>
      <c r="F100" s="934">
        <v>179838.3</v>
      </c>
      <c r="G100" s="935"/>
      <c r="H100" s="936">
        <v>179838.3</v>
      </c>
      <c r="I100" s="937"/>
      <c r="J100" s="857">
        <f t="shared" si="2"/>
        <v>0</v>
      </c>
      <c r="K100" s="858"/>
      <c r="L100" s="62"/>
    </row>
    <row r="101" spans="1:12" x14ac:dyDescent="0.2">
      <c r="A101" s="931" t="s">
        <v>625</v>
      </c>
      <c r="B101" s="932"/>
      <c r="C101" s="932"/>
      <c r="D101" s="933"/>
      <c r="E101" s="612" t="s">
        <v>626</v>
      </c>
      <c r="F101" s="934">
        <v>150000</v>
      </c>
      <c r="G101" s="935"/>
      <c r="H101" s="936">
        <v>150000</v>
      </c>
      <c r="I101" s="937"/>
      <c r="J101" s="857">
        <f t="shared" si="2"/>
        <v>0</v>
      </c>
      <c r="K101" s="858"/>
      <c r="L101" s="62"/>
    </row>
    <row r="102" spans="1:12" x14ac:dyDescent="0.2">
      <c r="A102" s="931" t="s">
        <v>627</v>
      </c>
      <c r="B102" s="932"/>
      <c r="C102" s="932"/>
      <c r="D102" s="933"/>
      <c r="E102" s="612" t="s">
        <v>628</v>
      </c>
      <c r="F102" s="934">
        <v>154305</v>
      </c>
      <c r="G102" s="935"/>
      <c r="H102" s="936">
        <v>0</v>
      </c>
      <c r="I102" s="937"/>
      <c r="J102" s="857">
        <f t="shared" si="2"/>
        <v>154305</v>
      </c>
      <c r="K102" s="858"/>
      <c r="L102" s="62"/>
    </row>
    <row r="103" spans="1:12" x14ac:dyDescent="0.2">
      <c r="A103" s="613" t="s">
        <v>629</v>
      </c>
      <c r="B103" s="614"/>
      <c r="C103" s="614"/>
      <c r="D103" s="615"/>
      <c r="E103" s="612" t="s">
        <v>186</v>
      </c>
      <c r="F103" s="938">
        <v>250000</v>
      </c>
      <c r="G103" s="939"/>
      <c r="H103" s="938">
        <v>47964.4</v>
      </c>
      <c r="I103" s="939"/>
      <c r="J103" s="857">
        <f>F103-H103</f>
        <v>202035.6</v>
      </c>
      <c r="K103" s="858"/>
      <c r="L103" s="62"/>
    </row>
    <row r="104" spans="1:12" x14ac:dyDescent="0.2">
      <c r="A104" s="614" t="s">
        <v>630</v>
      </c>
      <c r="B104" s="614"/>
      <c r="D104" s="615"/>
      <c r="E104" s="612" t="s">
        <v>187</v>
      </c>
      <c r="F104" s="938">
        <v>42733.51</v>
      </c>
      <c r="G104" s="939"/>
      <c r="H104" s="938">
        <v>42733.51</v>
      </c>
      <c r="I104" s="939"/>
      <c r="J104" s="857">
        <f>F104-H104</f>
        <v>0</v>
      </c>
      <c r="K104" s="858"/>
      <c r="L104" s="62"/>
    </row>
    <row r="105" spans="1:12" x14ac:dyDescent="0.2">
      <c r="A105" s="613" t="s">
        <v>631</v>
      </c>
      <c r="B105" s="614"/>
      <c r="C105" s="614"/>
      <c r="D105" s="615"/>
      <c r="E105" s="612" t="s">
        <v>189</v>
      </c>
      <c r="F105" s="938">
        <v>205000</v>
      </c>
      <c r="G105" s="939"/>
      <c r="H105" s="938">
        <v>205000</v>
      </c>
      <c r="I105" s="939"/>
      <c r="J105" s="857">
        <f>F105-H105</f>
        <v>0</v>
      </c>
      <c r="K105" s="858"/>
      <c r="L105" s="62"/>
    </row>
    <row r="106" spans="1:12" x14ac:dyDescent="0.2">
      <c r="A106" s="931" t="s">
        <v>632</v>
      </c>
      <c r="B106" s="932"/>
      <c r="C106" s="932"/>
      <c r="D106" s="933"/>
      <c r="E106" s="612" t="s">
        <v>188</v>
      </c>
      <c r="F106" s="934">
        <v>49619.02</v>
      </c>
      <c r="G106" s="935"/>
      <c r="H106" s="936">
        <v>49619.02</v>
      </c>
      <c r="I106" s="937"/>
      <c r="J106" s="857">
        <f t="shared" si="2"/>
        <v>0</v>
      </c>
      <c r="K106" s="858"/>
      <c r="L106" s="62"/>
    </row>
    <row r="107" spans="1:12" ht="13.5" thickBot="1" x14ac:dyDescent="0.25">
      <c r="A107" s="931"/>
      <c r="B107" s="932"/>
      <c r="C107" s="932"/>
      <c r="D107" s="933"/>
      <c r="E107" s="616"/>
      <c r="F107" s="934"/>
      <c r="G107" s="935"/>
      <c r="H107" s="936"/>
      <c r="I107" s="937"/>
      <c r="J107" s="842">
        <f t="shared" si="2"/>
        <v>0</v>
      </c>
      <c r="K107" s="843"/>
      <c r="L107" s="62"/>
    </row>
    <row r="108" spans="1:12" ht="14.25" thickTop="1" thickBot="1" x14ac:dyDescent="0.25">
      <c r="A108" s="931"/>
      <c r="B108" s="932"/>
      <c r="C108" s="932"/>
      <c r="D108" s="933"/>
      <c r="E108" s="616"/>
      <c r="F108" s="934"/>
      <c r="G108" s="935"/>
      <c r="H108" s="936"/>
      <c r="I108" s="937"/>
      <c r="J108" s="842">
        <f t="shared" si="2"/>
        <v>0</v>
      </c>
      <c r="K108" s="843"/>
      <c r="L108" s="62"/>
    </row>
    <row r="109" spans="1:12" ht="16.5" thickTop="1" thickBot="1" x14ac:dyDescent="0.3">
      <c r="A109" s="195" t="s">
        <v>138</v>
      </c>
      <c r="B109" s="196"/>
      <c r="C109" s="196"/>
      <c r="D109" s="197"/>
      <c r="E109" s="196"/>
      <c r="F109" s="776">
        <f>SUM(F85:G108)</f>
        <v>43668310.080000006</v>
      </c>
      <c r="G109" s="777"/>
      <c r="H109" s="776">
        <f>SUM(H85:I108)</f>
        <v>40872065.810000002</v>
      </c>
      <c r="I109" s="777"/>
      <c r="J109" s="776">
        <f>SUM(J85:K108)</f>
        <v>2796244.27</v>
      </c>
      <c r="K109" s="778"/>
      <c r="L109" s="62"/>
    </row>
    <row r="110" spans="1:12" ht="15" x14ac:dyDescent="0.25">
      <c r="A110" s="61"/>
      <c r="B110" s="62"/>
      <c r="C110" s="62"/>
      <c r="D110" s="62"/>
      <c r="E110" s="62"/>
      <c r="F110" s="779"/>
      <c r="G110" s="779"/>
      <c r="H110" s="600"/>
      <c r="I110" s="600"/>
      <c r="J110" s="600"/>
      <c r="K110" s="600"/>
      <c r="L110" s="62"/>
    </row>
    <row r="111" spans="1:12" ht="14.25" customHeight="1" thickBot="1" x14ac:dyDescent="0.3">
      <c r="A111" s="204" t="s">
        <v>139</v>
      </c>
      <c r="B111" s="205" t="s">
        <v>140</v>
      </c>
      <c r="C111" s="206"/>
      <c r="D111" s="207"/>
      <c r="E111" s="208"/>
      <c r="F111" s="209"/>
      <c r="G111" s="209"/>
      <c r="H111" s="210"/>
      <c r="I111" s="210"/>
      <c r="L111" s="62"/>
    </row>
    <row r="112" spans="1:12" ht="13.5" thickBot="1" x14ac:dyDescent="0.25">
      <c r="A112" s="199" t="s">
        <v>141</v>
      </c>
      <c r="B112" s="200"/>
      <c r="C112" s="200"/>
      <c r="D112" s="200"/>
      <c r="E112" s="191" t="s">
        <v>126</v>
      </c>
      <c r="F112" s="820" t="s">
        <v>127</v>
      </c>
      <c r="G112" s="821"/>
      <c r="H112" s="851" t="s">
        <v>128</v>
      </c>
      <c r="I112" s="851"/>
      <c r="J112" s="820" t="s">
        <v>129</v>
      </c>
      <c r="K112" s="781"/>
    </row>
    <row r="113" spans="1:11" x14ac:dyDescent="0.2">
      <c r="A113" s="48" t="s">
        <v>633</v>
      </c>
      <c r="E113" s="211"/>
      <c r="F113" s="847">
        <v>1300000</v>
      </c>
      <c r="G113" s="848"/>
      <c r="H113" s="847">
        <v>1300000</v>
      </c>
      <c r="I113" s="848"/>
      <c r="J113" s="849">
        <f>F113-H113</f>
        <v>0</v>
      </c>
      <c r="K113" s="850"/>
    </row>
    <row r="114" spans="1:11" x14ac:dyDescent="0.2">
      <c r="A114" s="844" t="s">
        <v>164</v>
      </c>
      <c r="B114" s="845"/>
      <c r="C114" s="845"/>
      <c r="D114" s="846"/>
      <c r="E114" s="211"/>
      <c r="F114" s="847">
        <v>1562026.18</v>
      </c>
      <c r="G114" s="848"/>
      <c r="H114" s="847">
        <v>1562026.18</v>
      </c>
      <c r="I114" s="848"/>
      <c r="J114" s="849">
        <f>F114-H114</f>
        <v>0</v>
      </c>
      <c r="K114" s="850"/>
    </row>
    <row r="115" spans="1:11" x14ac:dyDescent="0.2">
      <c r="A115" s="844" t="s">
        <v>634</v>
      </c>
      <c r="B115" s="845"/>
      <c r="C115" s="845"/>
      <c r="D115" s="846"/>
      <c r="E115" s="211"/>
      <c r="F115" s="847">
        <v>53861.21</v>
      </c>
      <c r="G115" s="848"/>
      <c r="H115" s="847">
        <v>53861.21</v>
      </c>
      <c r="I115" s="848"/>
      <c r="J115" s="849">
        <f>F115-H115</f>
        <v>0</v>
      </c>
      <c r="K115" s="850"/>
    </row>
    <row r="116" spans="1:11" x14ac:dyDescent="0.2">
      <c r="A116" s="844" t="s">
        <v>635</v>
      </c>
      <c r="B116" s="845"/>
      <c r="C116" s="845"/>
      <c r="D116" s="846"/>
      <c r="E116" s="211"/>
      <c r="F116" s="847">
        <v>59290</v>
      </c>
      <c r="G116" s="848"/>
      <c r="H116" s="847">
        <v>59290</v>
      </c>
      <c r="I116" s="848"/>
      <c r="J116" s="849">
        <f>F116-H116</f>
        <v>0</v>
      </c>
      <c r="K116" s="850"/>
    </row>
    <row r="117" spans="1:11" ht="13.5" thickBot="1" x14ac:dyDescent="0.25">
      <c r="A117" s="830"/>
      <c r="B117" s="831"/>
      <c r="C117" s="831"/>
      <c r="D117" s="832"/>
      <c r="E117" s="212"/>
      <c r="F117" s="840"/>
      <c r="G117" s="841"/>
      <c r="H117" s="840"/>
      <c r="I117" s="841"/>
      <c r="J117" s="842">
        <f>F117-H117</f>
        <v>0</v>
      </c>
      <c r="K117" s="843"/>
    </row>
    <row r="118" spans="1:11" ht="16.5" thickTop="1" thickBot="1" x14ac:dyDescent="0.3">
      <c r="A118" s="195" t="s">
        <v>143</v>
      </c>
      <c r="B118" s="196"/>
      <c r="C118" s="196"/>
      <c r="D118" s="197"/>
      <c r="E118" s="196"/>
      <c r="F118" s="776">
        <f>SUM(F113:G117)</f>
        <v>2975177.3899999997</v>
      </c>
      <c r="G118" s="777"/>
      <c r="H118" s="776">
        <f>SUM(H113:I117)</f>
        <v>2975177.3899999997</v>
      </c>
      <c r="I118" s="777"/>
      <c r="J118" s="776">
        <f>SUM(J113:K117)</f>
        <v>0</v>
      </c>
      <c r="K118" s="778"/>
    </row>
    <row r="120" spans="1:11" ht="15.75" thickBot="1" x14ac:dyDescent="0.3">
      <c r="A120" s="61" t="s">
        <v>144</v>
      </c>
      <c r="B120" s="61" t="s">
        <v>145</v>
      </c>
      <c r="C120" s="61"/>
      <c r="D120" s="61"/>
      <c r="E120" s="61"/>
      <c r="F120" s="58"/>
      <c r="G120" s="89"/>
      <c r="J120" s="602"/>
      <c r="K120" s="603"/>
    </row>
    <row r="121" spans="1:11" ht="13.5" thickBot="1" x14ac:dyDescent="0.25">
      <c r="A121" s="817" t="s">
        <v>146</v>
      </c>
      <c r="B121" s="818"/>
      <c r="C121" s="818"/>
      <c r="D121" s="819"/>
      <c r="E121" s="394"/>
      <c r="F121" s="820" t="s">
        <v>127</v>
      </c>
      <c r="G121" s="821"/>
      <c r="H121" s="820" t="s">
        <v>128</v>
      </c>
      <c r="I121" s="781"/>
      <c r="J121" s="780" t="s">
        <v>129</v>
      </c>
      <c r="K121" s="781"/>
    </row>
    <row r="122" spans="1:11" ht="13.5" thickBot="1" x14ac:dyDescent="0.25">
      <c r="A122" s="833"/>
      <c r="B122" s="834"/>
      <c r="C122" s="834"/>
      <c r="D122" s="835"/>
      <c r="E122" s="214"/>
      <c r="F122" s="836"/>
      <c r="G122" s="837"/>
      <c r="H122" s="836"/>
      <c r="I122" s="837"/>
      <c r="J122" s="838">
        <f>F122-H122</f>
        <v>0</v>
      </c>
      <c r="K122" s="839"/>
    </row>
    <row r="123" spans="1:11" x14ac:dyDescent="0.2">
      <c r="A123" s="806"/>
      <c r="B123" s="807"/>
      <c r="C123" s="807"/>
      <c r="D123" s="808"/>
      <c r="E123" s="215"/>
      <c r="F123" s="809"/>
      <c r="G123" s="810"/>
      <c r="H123" s="809"/>
      <c r="I123" s="810"/>
      <c r="J123" s="838">
        <f>F123-H123</f>
        <v>0</v>
      </c>
      <c r="K123" s="839"/>
    </row>
    <row r="124" spans="1:11" ht="13.5" thickBot="1" x14ac:dyDescent="0.25">
      <c r="A124" s="806"/>
      <c r="B124" s="807"/>
      <c r="C124" s="807"/>
      <c r="D124" s="808"/>
      <c r="E124" s="216"/>
      <c r="F124" s="813"/>
      <c r="G124" s="814"/>
      <c r="H124" s="813"/>
      <c r="I124" s="814"/>
      <c r="J124" s="815">
        <f>F124-H124</f>
        <v>0</v>
      </c>
      <c r="K124" s="816"/>
    </row>
    <row r="125" spans="1:11" ht="16.5" thickTop="1" thickBot="1" x14ac:dyDescent="0.3">
      <c r="A125" s="195" t="s">
        <v>147</v>
      </c>
      <c r="B125" s="196"/>
      <c r="C125" s="196"/>
      <c r="D125" s="217"/>
      <c r="E125" s="196"/>
      <c r="F125" s="771">
        <f>SUM(F122:G124)</f>
        <v>0</v>
      </c>
      <c r="G125" s="772"/>
      <c r="H125" s="771">
        <f>SUM(H122:I124)</f>
        <v>0</v>
      </c>
      <c r="I125" s="772"/>
      <c r="J125" s="771">
        <f>SUM(J122:K124)</f>
        <v>0</v>
      </c>
      <c r="K125" s="773"/>
    </row>
    <row r="126" spans="1:11" x14ac:dyDescent="0.2">
      <c r="H126" s="52" t="s">
        <v>148</v>
      </c>
      <c r="I126" s="58"/>
      <c r="J126" s="218" t="s">
        <v>149</v>
      </c>
      <c r="K126" s="219">
        <f>(H81)</f>
        <v>19086657</v>
      </c>
    </row>
    <row r="127" spans="1:11" ht="15" customHeight="1" x14ac:dyDescent="0.2">
      <c r="H127" s="220" t="s">
        <v>150</v>
      </c>
      <c r="I127" s="221">
        <f>'[14]Vý HČ'!Z47+'[14]Vý DČ'!H42</f>
        <v>61132617.879999995</v>
      </c>
      <c r="J127" s="222" t="s">
        <v>151</v>
      </c>
      <c r="K127" s="223">
        <f>H109</f>
        <v>40872065.810000002</v>
      </c>
    </row>
    <row r="128" spans="1:11" ht="15" customHeight="1" x14ac:dyDescent="0.2">
      <c r="J128" s="222" t="s">
        <v>152</v>
      </c>
      <c r="K128" s="223">
        <f>H118</f>
        <v>2975177.3899999997</v>
      </c>
    </row>
    <row r="129" spans="3:11" x14ac:dyDescent="0.2">
      <c r="J129" s="222" t="s">
        <v>153</v>
      </c>
      <c r="K129" s="223">
        <f>H125</f>
        <v>0</v>
      </c>
    </row>
    <row r="130" spans="3:11" x14ac:dyDescent="0.2">
      <c r="H130" s="224" t="s">
        <v>154</v>
      </c>
      <c r="I130" s="225">
        <f>I127-K130</f>
        <v>-1801282.3200000077</v>
      </c>
      <c r="J130" s="222" t="s">
        <v>155</v>
      </c>
      <c r="K130" s="226">
        <f>SUM(K126:K129)</f>
        <v>62933900.200000003</v>
      </c>
    </row>
    <row r="131" spans="3:11" ht="15" customHeight="1" x14ac:dyDescent="0.2">
      <c r="H131" s="617"/>
      <c r="I131" s="618"/>
    </row>
    <row r="132" spans="3:11" ht="26.45" customHeight="1" x14ac:dyDescent="0.2">
      <c r="H132" s="619" t="s">
        <v>156</v>
      </c>
      <c r="I132" s="930" t="s">
        <v>636</v>
      </c>
      <c r="J132" s="930"/>
      <c r="K132" s="930"/>
    </row>
    <row r="133" spans="3:11" x14ac:dyDescent="0.2">
      <c r="C133" s="228"/>
      <c r="H133" s="231"/>
    </row>
    <row r="134" spans="3:11" x14ac:dyDescent="0.2">
      <c r="H134" s="231"/>
      <c r="I134" s="620"/>
    </row>
    <row r="135" spans="3:11" x14ac:dyDescent="0.2">
      <c r="I135" s="621"/>
    </row>
    <row r="136" spans="3:11" x14ac:dyDescent="0.2">
      <c r="I136" s="622"/>
    </row>
  </sheetData>
  <mergeCells count="210">
    <mergeCell ref="A2:D2"/>
    <mergeCell ref="E2:K2"/>
    <mergeCell ref="E3:K3"/>
    <mergeCell ref="E4:I4"/>
    <mergeCell ref="E5:K5"/>
    <mergeCell ref="D19:D20"/>
    <mergeCell ref="A58:C58"/>
    <mergeCell ref="E6:G6"/>
    <mergeCell ref="E7:K7"/>
    <mergeCell ref="H9:I9"/>
    <mergeCell ref="K10:K13"/>
    <mergeCell ref="E19:E20"/>
    <mergeCell ref="F19:F20"/>
    <mergeCell ref="G19:G20"/>
    <mergeCell ref="H19:H20"/>
    <mergeCell ref="I19:I20"/>
    <mergeCell ref="J19:J20"/>
    <mergeCell ref="I36:J36"/>
    <mergeCell ref="G41:J41"/>
    <mergeCell ref="E46:E47"/>
    <mergeCell ref="F46:G46"/>
    <mergeCell ref="H46:H47"/>
    <mergeCell ref="I46:I47"/>
    <mergeCell ref="K46:K47"/>
    <mergeCell ref="D56:D57"/>
    <mergeCell ref="E56:E57"/>
    <mergeCell ref="F56:F57"/>
    <mergeCell ref="G56:G57"/>
    <mergeCell ref="H56:I56"/>
    <mergeCell ref="J56:K57"/>
    <mergeCell ref="J61:K61"/>
    <mergeCell ref="J62:K62"/>
    <mergeCell ref="J63:K63"/>
    <mergeCell ref="J64:K64"/>
    <mergeCell ref="J65:K65"/>
    <mergeCell ref="J68:K68"/>
    <mergeCell ref="J69:K71"/>
    <mergeCell ref="J58:K58"/>
    <mergeCell ref="J59:K59"/>
    <mergeCell ref="J60:K60"/>
    <mergeCell ref="A76:D76"/>
    <mergeCell ref="F76:G76"/>
    <mergeCell ref="H76:I76"/>
    <mergeCell ref="J76:K76"/>
    <mergeCell ref="A77:D77"/>
    <mergeCell ref="F77:G77"/>
    <mergeCell ref="H77:I77"/>
    <mergeCell ref="J77:K77"/>
    <mergeCell ref="J66:K66"/>
    <mergeCell ref="J67:K67"/>
    <mergeCell ref="F80:G80"/>
    <mergeCell ref="H80:I80"/>
    <mergeCell ref="J80:K80"/>
    <mergeCell ref="A80:D80"/>
    <mergeCell ref="F81:G81"/>
    <mergeCell ref="H81:I81"/>
    <mergeCell ref="J81:K81"/>
    <mergeCell ref="A78:D78"/>
    <mergeCell ref="F78:G78"/>
    <mergeCell ref="H78:I78"/>
    <mergeCell ref="J78:K78"/>
    <mergeCell ref="A79:D79"/>
    <mergeCell ref="F79:G79"/>
    <mergeCell ref="H79:I79"/>
    <mergeCell ref="J79:K79"/>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8:D98"/>
    <mergeCell ref="F98:G98"/>
    <mergeCell ref="H98:I98"/>
    <mergeCell ref="J98:K98"/>
    <mergeCell ref="A99:D99"/>
    <mergeCell ref="F99:G99"/>
    <mergeCell ref="H99:I99"/>
    <mergeCell ref="J99:K99"/>
    <mergeCell ref="A96:D96"/>
    <mergeCell ref="F96:G96"/>
    <mergeCell ref="H96:I96"/>
    <mergeCell ref="J96:K96"/>
    <mergeCell ref="A97:D97"/>
    <mergeCell ref="F97:G97"/>
    <mergeCell ref="H97:I97"/>
    <mergeCell ref="J97:K97"/>
    <mergeCell ref="A102:D102"/>
    <mergeCell ref="F102:G102"/>
    <mergeCell ref="H102:I102"/>
    <mergeCell ref="J102:K102"/>
    <mergeCell ref="F103:G103"/>
    <mergeCell ref="H103:I103"/>
    <mergeCell ref="J103:K103"/>
    <mergeCell ref="A100:D100"/>
    <mergeCell ref="F100:G100"/>
    <mergeCell ref="H100:I100"/>
    <mergeCell ref="J100:K100"/>
    <mergeCell ref="A101:D101"/>
    <mergeCell ref="F101:G101"/>
    <mergeCell ref="H101:I101"/>
    <mergeCell ref="J101:K101"/>
    <mergeCell ref="F110:G110"/>
    <mergeCell ref="F108:G108"/>
    <mergeCell ref="H108:I108"/>
    <mergeCell ref="J108:K108"/>
    <mergeCell ref="F109:G109"/>
    <mergeCell ref="H109:I109"/>
    <mergeCell ref="J109:K109"/>
    <mergeCell ref="F104:G104"/>
    <mergeCell ref="H104:I104"/>
    <mergeCell ref="J104:K104"/>
    <mergeCell ref="F105:G105"/>
    <mergeCell ref="H105:I105"/>
    <mergeCell ref="J105:K105"/>
    <mergeCell ref="F112:G112"/>
    <mergeCell ref="H112:I112"/>
    <mergeCell ref="J112:K112"/>
    <mergeCell ref="F113:G113"/>
    <mergeCell ref="H113:I113"/>
    <mergeCell ref="J113:K113"/>
    <mergeCell ref="A114:D114"/>
    <mergeCell ref="A115:D115"/>
    <mergeCell ref="F115:G115"/>
    <mergeCell ref="H115:I115"/>
    <mergeCell ref="J115:K115"/>
    <mergeCell ref="F118:G118"/>
    <mergeCell ref="H118:I118"/>
    <mergeCell ref="J118:K118"/>
    <mergeCell ref="F114:G114"/>
    <mergeCell ref="H114:I114"/>
    <mergeCell ref="J114:K114"/>
    <mergeCell ref="A117:D117"/>
    <mergeCell ref="F117:G117"/>
    <mergeCell ref="H117:I117"/>
    <mergeCell ref="J117:K117"/>
    <mergeCell ref="A116:D116"/>
    <mergeCell ref="F116:G116"/>
    <mergeCell ref="H116:I116"/>
    <mergeCell ref="J116:K116"/>
    <mergeCell ref="A106:D106"/>
    <mergeCell ref="F106:G106"/>
    <mergeCell ref="H106:I106"/>
    <mergeCell ref="J106:K106"/>
    <mergeCell ref="A107:D107"/>
    <mergeCell ref="F107:G107"/>
    <mergeCell ref="H107:I107"/>
    <mergeCell ref="J107:K107"/>
    <mergeCell ref="A108:D108"/>
    <mergeCell ref="A124:D124"/>
    <mergeCell ref="F124:G124"/>
    <mergeCell ref="H124:I124"/>
    <mergeCell ref="J124:K124"/>
    <mergeCell ref="F125:G125"/>
    <mergeCell ref="H125:I125"/>
    <mergeCell ref="J125:K125"/>
    <mergeCell ref="I132:K132"/>
    <mergeCell ref="A121:D121"/>
    <mergeCell ref="A122:D122"/>
    <mergeCell ref="F122:G122"/>
    <mergeCell ref="H122:I122"/>
    <mergeCell ref="J122:K122"/>
    <mergeCell ref="A123:D123"/>
    <mergeCell ref="F123:G123"/>
    <mergeCell ref="H123:I123"/>
    <mergeCell ref="J123:K123"/>
    <mergeCell ref="F121:G121"/>
    <mergeCell ref="H121:I121"/>
    <mergeCell ref="J121:K121"/>
  </mergeCells>
  <conditionalFormatting sqref="E71:I71">
    <cfRule type="cellIs" dxfId="6"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76" fitToHeight="3" orientation="landscape" useFirstPageNumber="1" r:id="rId1"/>
  <headerFooter differentFirst="1">
    <oddFooter>&amp;C&amp;P</oddFooter>
    <firstFooter>&amp;C&amp;P</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637</v>
      </c>
    </row>
    <row r="3" spans="1:9" s="17" customFormat="1" ht="15" x14ac:dyDescent="0.25">
      <c r="A3" s="910" t="s">
        <v>255</v>
      </c>
      <c r="B3" s="910"/>
      <c r="C3" s="910"/>
      <c r="D3" s="910"/>
      <c r="E3" s="910"/>
      <c r="F3" s="910"/>
      <c r="G3" s="910"/>
      <c r="H3" s="910"/>
      <c r="I3" s="910"/>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840855.54</v>
      </c>
      <c r="D6" s="758"/>
      <c r="E6" s="758"/>
      <c r="F6" s="758"/>
      <c r="G6" s="758"/>
      <c r="H6" s="758"/>
      <c r="I6" s="758"/>
    </row>
    <row r="7" spans="1:9" s="18" customFormat="1" ht="187.15" customHeight="1" x14ac:dyDescent="0.2">
      <c r="A7" s="757" t="s">
        <v>5</v>
      </c>
      <c r="B7" s="757"/>
      <c r="C7" s="37">
        <v>561556.18000000005</v>
      </c>
      <c r="D7" s="960" t="s">
        <v>638</v>
      </c>
      <c r="E7" s="961"/>
      <c r="F7" s="961"/>
      <c r="G7" s="961"/>
      <c r="H7" s="961"/>
      <c r="I7" s="962"/>
    </row>
    <row r="8" spans="1:9" s="17" customFormat="1" ht="41.25" customHeight="1" x14ac:dyDescent="0.2">
      <c r="A8" s="757" t="s">
        <v>6</v>
      </c>
      <c r="B8" s="757"/>
      <c r="C8" s="37">
        <v>279299.36</v>
      </c>
      <c r="D8" s="762" t="s">
        <v>639</v>
      </c>
      <c r="E8" s="762"/>
      <c r="F8" s="762"/>
      <c r="G8" s="762"/>
      <c r="H8" s="762"/>
      <c r="I8" s="762"/>
    </row>
    <row r="9" spans="1:9" s="17" customFormat="1" ht="15" customHeight="1" x14ac:dyDescent="0.2">
      <c r="A9" s="757" t="s">
        <v>2</v>
      </c>
      <c r="B9" s="757"/>
      <c r="C9" s="37">
        <v>0</v>
      </c>
      <c r="D9" s="763"/>
      <c r="E9" s="763"/>
      <c r="F9" s="763"/>
      <c r="G9" s="763"/>
      <c r="H9" s="763"/>
      <c r="I9" s="763"/>
    </row>
    <row r="10" spans="1:9" s="18" customFormat="1" ht="11.25" x14ac:dyDescent="0.2">
      <c r="C10" s="32"/>
    </row>
    <row r="11" spans="1:9" s="18" customFormat="1" ht="15" x14ac:dyDescent="0.25">
      <c r="A11" s="910" t="s">
        <v>259</v>
      </c>
      <c r="B11" s="910"/>
      <c r="C11" s="910"/>
      <c r="D11" s="910"/>
      <c r="E11" s="910"/>
      <c r="F11" s="910"/>
      <c r="G11" s="910"/>
      <c r="H11" s="910"/>
      <c r="I11" s="910"/>
    </row>
    <row r="12" spans="1:9" s="18" customFormat="1" ht="11.25" x14ac:dyDescent="0.2">
      <c r="C12" s="32"/>
    </row>
    <row r="13" spans="1:9" s="23" customFormat="1" x14ac:dyDescent="0.2">
      <c r="A13" s="756" t="s">
        <v>0</v>
      </c>
      <c r="B13" s="756" t="s">
        <v>3</v>
      </c>
      <c r="C13" s="395" t="s">
        <v>1</v>
      </c>
      <c r="D13" s="1"/>
      <c r="E13" s="1"/>
      <c r="F13" s="1"/>
      <c r="G13" s="1"/>
      <c r="H13" s="1"/>
      <c r="I13" s="1"/>
    </row>
    <row r="14" spans="1:9" s="18" customFormat="1" x14ac:dyDescent="0.2">
      <c r="A14" s="11" t="s">
        <v>15</v>
      </c>
      <c r="B14" s="12"/>
      <c r="C14" s="13">
        <v>555864.82999999996</v>
      </c>
      <c r="D14" s="2"/>
      <c r="E14" s="2"/>
      <c r="F14" s="2"/>
      <c r="G14" s="2"/>
      <c r="H14" s="2"/>
      <c r="I14" s="2"/>
    </row>
    <row r="15" spans="1:9" s="18" customFormat="1" x14ac:dyDescent="0.2">
      <c r="A15" s="757" t="s">
        <v>7</v>
      </c>
      <c r="B15" s="14" t="s">
        <v>11</v>
      </c>
      <c r="C15" s="13">
        <v>0</v>
      </c>
      <c r="D15" s="2"/>
      <c r="E15" s="2"/>
      <c r="F15" s="2"/>
      <c r="G15" s="2"/>
      <c r="H15" s="2"/>
      <c r="I15" s="2"/>
    </row>
    <row r="16" spans="1:9" s="18" customFormat="1" x14ac:dyDescent="0.2">
      <c r="A16" s="757"/>
      <c r="B16" s="14" t="s">
        <v>8</v>
      </c>
      <c r="C16" s="15">
        <v>224990.71</v>
      </c>
      <c r="D16" s="3"/>
      <c r="E16" s="3"/>
      <c r="F16" s="3"/>
      <c r="G16" s="3"/>
      <c r="H16" s="3"/>
      <c r="I16" s="3"/>
    </row>
    <row r="17" spans="1:9" s="18" customFormat="1" x14ac:dyDescent="0.2">
      <c r="A17" s="757"/>
      <c r="B17" s="14" t="s">
        <v>4</v>
      </c>
      <c r="C17" s="13">
        <v>60000</v>
      </c>
      <c r="D17" s="4"/>
      <c r="E17" s="4"/>
      <c r="F17" s="4"/>
      <c r="G17" s="4"/>
      <c r="H17" s="4"/>
      <c r="I17" s="4"/>
    </row>
    <row r="18" spans="1:9" s="18" customFormat="1" ht="15" customHeight="1" x14ac:dyDescent="0.2">
      <c r="A18" s="396" t="s">
        <v>257</v>
      </c>
      <c r="B18" s="38"/>
      <c r="C18" s="39">
        <f>SUM(C14:C17)</f>
        <v>840855.53999999992</v>
      </c>
      <c r="D18" s="5"/>
      <c r="E18" s="5"/>
      <c r="F18" s="5"/>
      <c r="G18" s="5"/>
      <c r="H18" s="5"/>
      <c r="I18" s="5"/>
    </row>
    <row r="19" spans="1:9" s="18" customFormat="1" ht="11.25" x14ac:dyDescent="0.2">
      <c r="A19" s="6"/>
      <c r="C19" s="32"/>
    </row>
    <row r="20" spans="1:9" s="18" customFormat="1" ht="11.25" x14ac:dyDescent="0.2">
      <c r="A20" s="7"/>
      <c r="B20" s="7"/>
      <c r="C20" s="8"/>
      <c r="D20" s="8"/>
      <c r="E20" s="9"/>
    </row>
    <row r="21" spans="1:9" s="18" customFormat="1" ht="15" x14ac:dyDescent="0.25">
      <c r="A21" s="910" t="s">
        <v>260</v>
      </c>
      <c r="B21" s="910"/>
      <c r="C21" s="910"/>
      <c r="D21" s="910"/>
      <c r="E21" s="910"/>
      <c r="F21" s="910"/>
      <c r="G21" s="910"/>
      <c r="H21" s="910"/>
      <c r="I21" s="910"/>
    </row>
    <row r="22" spans="1:9" s="18" customFormat="1" x14ac:dyDescent="0.2">
      <c r="A22" s="36" t="s">
        <v>9</v>
      </c>
      <c r="B22" s="36"/>
      <c r="C22" s="36"/>
      <c r="D22" s="36"/>
      <c r="E22" s="36"/>
      <c r="F22" s="36"/>
      <c r="G22" s="36"/>
      <c r="H22" s="36"/>
      <c r="I22" s="36"/>
    </row>
    <row r="23" spans="1:9" s="18" customFormat="1" x14ac:dyDescent="0.2">
      <c r="A23" s="751"/>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5"/>
      <c r="B26" s="45"/>
      <c r="C26" s="45"/>
      <c r="D26" s="45"/>
      <c r="E26" s="45"/>
      <c r="F26" s="45"/>
      <c r="G26" s="45"/>
      <c r="H26" s="45"/>
      <c r="I26" s="45"/>
    </row>
    <row r="27" spans="1:9" s="17" customFormat="1" ht="28.5" customHeight="1" x14ac:dyDescent="0.25">
      <c r="A27" s="909" t="s">
        <v>262</v>
      </c>
      <c r="B27" s="909"/>
      <c r="C27" s="909"/>
      <c r="D27" s="909"/>
      <c r="E27" s="909"/>
      <c r="F27" s="909"/>
      <c r="G27" s="909"/>
      <c r="H27" s="909"/>
      <c r="I27" s="909"/>
    </row>
    <row r="28" spans="1:9" s="18" customFormat="1" x14ac:dyDescent="0.2">
      <c r="A28" s="36" t="s">
        <v>9</v>
      </c>
      <c r="B28" s="36"/>
      <c r="C28" s="36"/>
      <c r="D28" s="36"/>
      <c r="E28" s="36"/>
      <c r="F28" s="36"/>
      <c r="G28" s="36"/>
      <c r="H28" s="36"/>
      <c r="I28" s="36"/>
    </row>
    <row r="29" spans="1:9" s="18" customFormat="1" x14ac:dyDescent="0.2">
      <c r="A29" s="751" t="s">
        <v>640</v>
      </c>
      <c r="B29" s="752"/>
      <c r="C29" s="752"/>
      <c r="D29" s="752"/>
      <c r="E29" s="752"/>
      <c r="F29" s="752"/>
      <c r="G29" s="752"/>
      <c r="H29" s="752"/>
      <c r="I29" s="753"/>
    </row>
    <row r="30" spans="1:9" s="18" customFormat="1" x14ac:dyDescent="0.2">
      <c r="A30" s="751" t="s">
        <v>641</v>
      </c>
      <c r="B30" s="752"/>
      <c r="C30" s="752"/>
      <c r="D30" s="752"/>
      <c r="E30" s="752"/>
      <c r="F30" s="752"/>
      <c r="G30" s="752"/>
      <c r="H30" s="752"/>
      <c r="I30" s="753"/>
    </row>
    <row r="31" spans="1:9" s="18" customFormat="1" x14ac:dyDescent="0.2">
      <c r="A31" s="45"/>
      <c r="B31" s="45"/>
      <c r="C31" s="45"/>
      <c r="D31" s="45"/>
      <c r="E31" s="45"/>
      <c r="F31" s="45"/>
      <c r="G31" s="45"/>
      <c r="H31" s="45"/>
      <c r="I31" s="45"/>
    </row>
    <row r="32" spans="1:9" s="18" customFormat="1" ht="12.75" customHeight="1" x14ac:dyDescent="0.25">
      <c r="A32" s="909" t="s">
        <v>198</v>
      </c>
      <c r="B32" s="909"/>
      <c r="C32" s="909"/>
      <c r="D32" s="909"/>
      <c r="E32" s="909"/>
      <c r="F32" s="909"/>
      <c r="G32" s="909"/>
      <c r="H32" s="909"/>
      <c r="I32" s="909"/>
    </row>
    <row r="33" spans="1:9" s="18" customFormat="1" x14ac:dyDescent="0.2">
      <c r="A33" s="36" t="s">
        <v>9</v>
      </c>
      <c r="B33" s="388"/>
      <c r="C33" s="388"/>
      <c r="D33" s="388"/>
      <c r="E33" s="388"/>
      <c r="F33" s="388"/>
      <c r="G33" s="388"/>
      <c r="H33" s="388"/>
      <c r="I33" s="388"/>
    </row>
    <row r="34" spans="1:9" s="18" customFormat="1" ht="52.15" customHeight="1" x14ac:dyDescent="0.2">
      <c r="A34" s="958" t="s">
        <v>642</v>
      </c>
      <c r="B34" s="958"/>
      <c r="C34" s="958"/>
      <c r="D34" s="958"/>
      <c r="E34" s="958"/>
      <c r="F34" s="958"/>
      <c r="G34" s="958"/>
      <c r="H34" s="958"/>
      <c r="I34" s="959"/>
    </row>
    <row r="35" spans="1:9" s="18" customFormat="1" x14ac:dyDescent="0.2">
      <c r="A35" s="751"/>
      <c r="B35" s="752"/>
      <c r="C35" s="752"/>
      <c r="D35" s="752"/>
      <c r="E35" s="752"/>
      <c r="F35" s="752"/>
      <c r="G35" s="752"/>
      <c r="H35" s="752"/>
      <c r="I35" s="753"/>
    </row>
    <row r="36" spans="1:9" s="18" customFormat="1" ht="16.149999999999999" customHeight="1" x14ac:dyDescent="0.2">
      <c r="A36" s="45"/>
      <c r="B36" s="45"/>
      <c r="C36" s="45"/>
      <c r="D36" s="45"/>
      <c r="E36" s="45"/>
      <c r="F36" s="45"/>
      <c r="G36" s="45"/>
      <c r="H36" s="45"/>
      <c r="I36" s="45"/>
    </row>
    <row r="37" spans="1:9" x14ac:dyDescent="0.2">
      <c r="A37" s="36" t="s">
        <v>12</v>
      </c>
      <c r="B37" s="36" t="s">
        <v>643</v>
      </c>
    </row>
    <row r="38" spans="1:9" x14ac:dyDescent="0.2">
      <c r="A38" s="36" t="s">
        <v>13</v>
      </c>
      <c r="B38" s="36" t="s">
        <v>644</v>
      </c>
    </row>
    <row r="40" spans="1:9" x14ac:dyDescent="0.2">
      <c r="A40" s="36" t="s">
        <v>14</v>
      </c>
      <c r="B40" s="10">
        <v>45748</v>
      </c>
    </row>
  </sheetData>
  <mergeCells count="24">
    <mergeCell ref="A24:I24"/>
    <mergeCell ref="A15:A17"/>
    <mergeCell ref="A27:I27"/>
    <mergeCell ref="A21:I21"/>
    <mergeCell ref="A23:I23"/>
    <mergeCell ref="A25:I25"/>
    <mergeCell ref="A13:B13"/>
    <mergeCell ref="A3:I3"/>
    <mergeCell ref="A5:B5"/>
    <mergeCell ref="D5:I5"/>
    <mergeCell ref="A6:B6"/>
    <mergeCell ref="D6:I6"/>
    <mergeCell ref="A7:B7"/>
    <mergeCell ref="D7:I7"/>
    <mergeCell ref="A8:B8"/>
    <mergeCell ref="D8:I8"/>
    <mergeCell ref="A9:B9"/>
    <mergeCell ref="D9:I9"/>
    <mergeCell ref="A11:I11"/>
    <mergeCell ref="A30:I30"/>
    <mergeCell ref="A32:I32"/>
    <mergeCell ref="A34:I34"/>
    <mergeCell ref="A35:I35"/>
    <mergeCell ref="A29:I29"/>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19"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[15]Úvod.str!C3</f>
        <v>Základní umělecká škola Vladimíra Ambrose Prostějov</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[15]Úvod.str!C4</f>
        <v>Kravařova 168/14,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[15]Úvod.str!C5</f>
        <v>004 02 338</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'[15]Ná HČ'!Q8+'[15]Ná HČ'!Q29+'[15]Ná HČ'!Q35+'[15]Ná DČ'!F9+'[15]Ná DČ'!F23+'[15]Ná DČ'!F29</f>
        <v>2625455</v>
      </c>
      <c r="F15" s="67">
        <f>'[15]Ná HČ'!R8+'[15]Ná HČ'!R29+'[15]Ná HČ'!R35+'[15]Ná DČ'!G9+'[15]Ná DČ'!G23+'[15]Ná DČ'!G29</f>
        <v>2589829.4299999997</v>
      </c>
      <c r="G15" s="67">
        <f>'[15]Ná HČ'!S8+'[15]Ná HČ'!S29+'[15]Ná HČ'!S35+'[15]Ná DČ'!H9+'[15]Ná DČ'!H23+'[15]Ná DČ'!H29</f>
        <v>2466634.7400000002</v>
      </c>
      <c r="H15" s="68">
        <f>'[15]Ná HČ'!S8+'[15]Ná HČ'!S29+'[15]Ná HČ'!S35</f>
        <v>2403132.56</v>
      </c>
      <c r="I15" s="68">
        <f>'[15]Ná DČ'!H9+'[15]Ná DČ'!H23+'[15]Ná DČ'!H29</f>
        <v>63502.18</v>
      </c>
      <c r="J15" s="69" t="str">
        <f>IF(H15+I15=G15,"OK","ne")</f>
        <v>OK</v>
      </c>
      <c r="K15" s="70"/>
    </row>
    <row r="16" spans="1:12" ht="15" x14ac:dyDescent="0.25">
      <c r="A16" s="58" t="s">
        <v>58</v>
      </c>
      <c r="B16" s="58"/>
      <c r="C16" s="58"/>
      <c r="D16" s="66" t="s">
        <v>59</v>
      </c>
      <c r="E16" s="67">
        <f>'[15]Ná HČ'!Q36+'[15]Ná HČ'!Q42+'[15]Ná HČ'!Q46+'[15]Ná HČ'!Q47+'[15]Ná DČ'!F30+'[15]Ná DČ'!F36+'[15]Ná DČ'!F40+'[15]Ná DČ'!F41</f>
        <v>1697000</v>
      </c>
      <c r="F16" s="67">
        <f>'[15]Ná HČ'!R36+'[15]Ná HČ'!R42+'[15]Ná HČ'!R46+'[15]Ná HČ'!R47+'[15]Ná DČ'!G30+'[15]Ná DČ'!G36+'[15]Ná DČ'!G40+'[15]Ná DČ'!G41</f>
        <v>2089712</v>
      </c>
      <c r="G16" s="67">
        <f>'[15]Ná HČ'!S36+'[15]Ná HČ'!S42+'[15]Ná HČ'!S46+'[15]Ná HČ'!S47+'[15]Ná DČ'!H30+'[15]Ná DČ'!H36+'[15]Ná DČ'!H40+'[15]Ná DČ'!H41</f>
        <v>1978897.3599999999</v>
      </c>
      <c r="H16" s="68">
        <f>'[15]Ná HČ'!S36+'[15]Ná HČ'!S42+'[15]Ná HČ'!S46+'[15]Ná HČ'!S47</f>
        <v>1965301.3599999999</v>
      </c>
      <c r="I16" s="68">
        <f>'[15]Ná DČ'!H30+'[15]Ná DČ'!H36+'[15]Ná DČ'!H40+'[15]Ná DČ'!H41</f>
        <v>13596</v>
      </c>
      <c r="J16" s="69" t="str">
        <f t="shared" ref="J16:J27" si="0">IF(H16+I16=G16,"OK","ne")</f>
        <v>OK</v>
      </c>
      <c r="K16" s="70"/>
    </row>
    <row r="17" spans="1:12" ht="15" x14ac:dyDescent="0.25">
      <c r="A17" s="58" t="s">
        <v>60</v>
      </c>
      <c r="B17" s="58"/>
      <c r="C17" s="58"/>
      <c r="D17" s="66" t="s">
        <v>61</v>
      </c>
      <c r="E17" s="67">
        <f>'[15]Ná HČ'!Q72+'[15]Ná HČ'!Q79+'[15]Ná HČ'!Q82+'[15]Ná HČ'!Q83+'[15]Ná HČ'!Q88+'[15]Ná DČ'!F65+'[15]Ná DČ'!F70+'[15]Ná DČ'!F73+'[15]Ná DČ'!F74+'[15]Ná DČ'!F79</f>
        <v>43490446</v>
      </c>
      <c r="F17" s="67">
        <f>'[15]Ná HČ'!R72+'[15]Ná HČ'!R79+'[15]Ná HČ'!R82+'[15]Ná HČ'!R83+'[15]Ná HČ'!R88+'[15]Ná DČ'!G65+'[15]Ná DČ'!G70+'[15]Ná DČ'!G73+'[15]Ná DČ'!G74+'[15]Ná DČ'!G79</f>
        <v>43296456.57</v>
      </c>
      <c r="G17" s="67">
        <f>'[15]Ná HČ'!S72+'[15]Ná HČ'!S79+'[15]Ná HČ'!S82+'[15]Ná HČ'!S83+'[15]Ná HČ'!S88+'[15]Ná DČ'!H65+'[15]Ná DČ'!H70+'[15]Ná DČ'!H73+'[15]Ná DČ'!H74+'[15]Ná DČ'!H79</f>
        <v>43229394.68</v>
      </c>
      <c r="H17" s="68">
        <f>'[15]Ná HČ'!S72+'[15]Ná HČ'!S79+'[15]Ná HČ'!S82+'[15]Ná HČ'!S83+'[15]Ná HČ'!S88</f>
        <v>43226694.68</v>
      </c>
      <c r="I17" s="68">
        <f>'[15]Ná DČ'!H65+'[15]Ná DČ'!H70+'[15]Ná DČ'!H73+'[15]Ná DČ'!H74+'[15]Ná DČ'!H79</f>
        <v>2700</v>
      </c>
      <c r="J17" s="69" t="str">
        <f t="shared" si="0"/>
        <v>OK</v>
      </c>
      <c r="K17" s="70"/>
    </row>
    <row r="18" spans="1:12" ht="15" x14ac:dyDescent="0.25">
      <c r="A18" s="58" t="s">
        <v>62</v>
      </c>
      <c r="B18" s="58"/>
      <c r="C18" s="58"/>
      <c r="D18" s="71">
        <v>551</v>
      </c>
      <c r="E18" s="67">
        <f>'[15]Ná HČ'!Q105+'[15]Ná DČ'!F96</f>
        <v>779481</v>
      </c>
      <c r="F18" s="67">
        <f>'[15]Ná HČ'!R105+'[15]Ná DČ'!G96</f>
        <v>792549</v>
      </c>
      <c r="G18" s="67">
        <f>'[15]Ná HČ'!S105+'[15]Ná DČ'!H96</f>
        <v>792549</v>
      </c>
      <c r="H18" s="68">
        <f>'[15]Ná HČ'!S105</f>
        <v>792549</v>
      </c>
      <c r="I18" s="68">
        <f>'[15]Ná DČ'!H96</f>
        <v>0</v>
      </c>
      <c r="J18" s="69" t="str">
        <f t="shared" si="0"/>
        <v>OK</v>
      </c>
      <c r="K18" s="70"/>
    </row>
    <row r="19" spans="1:12" ht="13.9" customHeight="1" x14ac:dyDescent="0.2">
      <c r="A19" s="72" t="s">
        <v>63</v>
      </c>
      <c r="B19" s="72"/>
      <c r="C19" s="58"/>
      <c r="D19" s="898" t="s">
        <v>64</v>
      </c>
      <c r="E19" s="899">
        <f>'[15]Ná HČ'!Q89+'[15]Ná HČ'!Q93+'[15]Ná HČ'!Q94+'[15]Ná HČ'!Q95+'[15]Ná HČ'!Q96+'[15]Ná HČ'!Q97+'[15]Ná HČ'!Q98+'[15]Ná HČ'!Q99+'[15]Ná HČ'!Q108+'[15]Ná HČ'!Q109+'[15]Ná HČ'!Q120+'[15]Ná HČ'!Q121+'[15]Ná HČ'!Q124+'[15]Ná HČ'!Q125+'[15]Ná HČ'!Q126+'[15]Ná DČ'!F80+'[15]Ná DČ'!F84+'[15]Ná DČ'!F85+'[15]Ná DČ'!F86+'[15]Ná DČ'!F87+'[15]Ná DČ'!F88+'[15]Ná DČ'!F89+'[15]Ná DČ'!F90+'[15]Ná DČ'!F99+'[15]Ná DČ'!F100+'[15]Ná DČ'!F111+'[15]Ná DČ'!F112+'[15]Ná DČ'!F115+'[15]Ná DČ'!F116+'[15]Ná DČ'!F117</f>
        <v>755519</v>
      </c>
      <c r="F19" s="899">
        <f>'[15]Ná HČ'!R89+'[15]Ná HČ'!R93+'[15]Ná HČ'!R94+'[15]Ná HČ'!R95+'[15]Ná HČ'!R96+'[15]Ná HČ'!R97+'[15]Ná HČ'!R98+'[15]Ná HČ'!R99+'[15]Ná HČ'!R108+'[15]Ná HČ'!R109+'[15]Ná HČ'!R120+'[15]Ná HČ'!R121+'[15]Ná HČ'!R124+'[15]Ná HČ'!R125+'[15]Ná HČ'!R126+'[15]Ná DČ'!G80+'[15]Ná DČ'!G84+'[15]Ná DČ'!G85+'[15]Ná DČ'!G86+'[15]Ná DČ'!G87+'[15]Ná DČ'!G88+'[15]Ná DČ'!G89+'[15]Ná DČ'!G90+'[15]Ná DČ'!G99+'[15]Ná DČ'!G100+'[15]Ná DČ'!G111+'[15]Ná DČ'!G112+'[15]Ná DČ'!G115+'[15]Ná DČ'!G116+'[15]Ná DČ'!G117</f>
        <v>1064709</v>
      </c>
      <c r="G19" s="899">
        <f>'[15]Ná HČ'!S89+'[15]Ná HČ'!S93+'[15]Ná HČ'!S94+'[15]Ná HČ'!S95+'[15]Ná HČ'!S96+'[15]Ná HČ'!S97+'[15]Ná HČ'!S98+'[15]Ná HČ'!S99+'[15]Ná HČ'!S108+'[15]Ná HČ'!S109+'[15]Ná HČ'!S120+'[15]Ná HČ'!S121+'[15]Ná HČ'!S124+'[15]Ná HČ'!S125+'[15]Ná HČ'!S126+'[15]Ná DČ'!H80+'[15]Ná DČ'!H84+'[15]Ná DČ'!H85+'[15]Ná DČ'!H86+'[15]Ná DČ'!H87+'[15]Ná DČ'!H88+'[15]Ná DČ'!H89+'[15]Ná DČ'!H90+'[15]Ná DČ'!H99+'[15]Ná DČ'!H100+'[15]Ná DČ'!H111+'[15]Ná DČ'!H112+'[15]Ná DČ'!H115+'[15]Ná DČ'!H116+'[15]Ná DČ'!H117</f>
        <v>1027957.65</v>
      </c>
      <c r="H19" s="907">
        <f>'[15]Ná HČ'!S89+'[15]Ná HČ'!S93+'[15]Ná HČ'!S94+'[15]Ná HČ'!S95+'[15]Ná HČ'!S96+'[15]Ná HČ'!S97+'[15]Ná HČ'!S98+'[15]Ná HČ'!S99+'[15]Ná HČ'!S108+'[15]Ná HČ'!S109+'[15]Ná HČ'!S120+'[15]Ná HČ'!S121+'[15]Ná HČ'!S124+'[15]Ná HČ'!S125+'[15]Ná HČ'!S126</f>
        <v>1027957.65</v>
      </c>
      <c r="I19" s="907">
        <f>'[15]Ná DČ'!H80+'[15]Ná DČ'!H84+'[15]Ná DČ'!H85+'[15]Ná DČ'!H86+'[15]Ná DČ'!H87+'[15]Ná DČ'!H88+'[15]Ná DČ'!H89+'[15]Ná DČ'!H90+'[15]Ná DČ'!H99+'[15]Ná DČ'!H100+'[15]Ná DČ'!H111+'[15]Ná DČ'!H112+'[15]Ná DČ'!H115+'[15]Ná DČ'!H116+'[15]Ná DČ'!H117</f>
        <v>0</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49347901</v>
      </c>
      <c r="F21" s="67">
        <f>SUM(F15:F20)</f>
        <v>49833256</v>
      </c>
      <c r="G21" s="67">
        <f>SUM(G15:G20)</f>
        <v>49495433.43</v>
      </c>
      <c r="H21" s="67">
        <f>SUM(H15:H20)</f>
        <v>49415635.25</v>
      </c>
      <c r="I21" s="67">
        <f>SUM(I15:I20)</f>
        <v>79798.179999999993</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'[15]Vý HČ'!Q9+'[15]Vý HČ'!Q10+'[15]Vý HČ'!Q21+'[15]Vý HČ'!Q26+'[15]Vý HČ'!Q27+'[15]Vý HČ'!Q28+'[15]Vý DČ'!F9+'[15]Vý DČ'!F10+'[15]Vý DČ'!F20+'[15]Vý DČ'!F25+'[15]Vý DČ'!F26+'[15]Vý DČ'!F27</f>
        <v>4333760</v>
      </c>
      <c r="F23" s="67">
        <f>'[15]Vý HČ'!R9+'[15]Vý HČ'!R10+'[15]Vý HČ'!R21+'[15]Vý HČ'!R26+'[15]Vý HČ'!R27+'[15]Vý HČ'!R28+'[15]Vý DČ'!G9+'[15]Vý DČ'!G10+'[15]Vý DČ'!G20+'[15]Vý DČ'!G25+'[15]Vý DČ'!G26+'[15]Vý DČ'!G27</f>
        <v>4233760</v>
      </c>
      <c r="G23" s="67">
        <f>'[15]Vý HČ'!S9+'[15]Vý HČ'!S10+'[15]Vý HČ'!S21+'[15]Vý HČ'!S26+'[15]Vý HČ'!S27+'[15]Vý HČ'!S28+'[15]Vý DČ'!H9+'[15]Vý DČ'!H10+'[15]Vý DČ'!H20+'[15]Vý DČ'!H25+'[15]Vý DČ'!H26+'[15]Vý DČ'!H27</f>
        <v>4173500</v>
      </c>
      <c r="H23" s="68">
        <f>'[15]Vý HČ'!S9+'[15]Vý HČ'!S10+'[15]Vý HČ'!S21+'[15]Vý HČ'!S26+'[15]Vý HČ'!S27+'[15]Vý HČ'!S28</f>
        <v>4114640</v>
      </c>
      <c r="I23" s="68">
        <f>'[15]Vý DČ'!H9+'[15]Vý DČ'!H10+'[15]Vý DČ'!H20+'[15]Vý DČ'!H25+'[15]Vý DČ'!H26+'[15]Vý DČ'!H27</f>
        <v>58860</v>
      </c>
      <c r="J23" s="69" t="str">
        <f t="shared" si="0"/>
        <v>OK</v>
      </c>
      <c r="K23" s="75"/>
      <c r="L23" s="76"/>
    </row>
    <row r="24" spans="1:12" ht="15" x14ac:dyDescent="0.25">
      <c r="A24" s="58" t="s">
        <v>69</v>
      </c>
      <c r="B24" s="58"/>
      <c r="C24" s="58"/>
      <c r="D24" s="71" t="s">
        <v>70</v>
      </c>
      <c r="E24" s="67">
        <f>'[15]Vý HČ'!Q47+'[15]Vý DČ'!F42</f>
        <v>44780901</v>
      </c>
      <c r="F24" s="67">
        <f>'[15]Vý HČ'!R47+'[15]Vý DČ'!G42</f>
        <v>45261256</v>
      </c>
      <c r="G24" s="67">
        <f>'[15]Vý HČ'!S47+'[15]Vý DČ'!H42</f>
        <v>45261256</v>
      </c>
      <c r="H24" s="68">
        <f>'[15]Vý HČ'!S47</f>
        <v>45261256</v>
      </c>
      <c r="I24" s="68">
        <f>'[15]Vý DČ'!H42</f>
        <v>0</v>
      </c>
      <c r="J24" s="69" t="str">
        <f t="shared" si="0"/>
        <v>OK</v>
      </c>
      <c r="K24" s="77"/>
      <c r="L24" s="53"/>
    </row>
    <row r="25" spans="1:12" ht="15" x14ac:dyDescent="0.25">
      <c r="A25" s="58"/>
      <c r="B25" s="58"/>
      <c r="C25" s="58"/>
      <c r="D25" s="71" t="s">
        <v>71</v>
      </c>
      <c r="E25" s="67">
        <f>'[15]Vý HČ'!Q53+'[15]Vý DČ'!F48</f>
        <v>0</v>
      </c>
      <c r="F25" s="67">
        <f>'[15]Vý HČ'!R53+'[15]Vý DČ'!G48</f>
        <v>0</v>
      </c>
      <c r="G25" s="67">
        <f>'[15]Vý HČ'!S53+'[15]Vý DČ'!H48</f>
        <v>0</v>
      </c>
      <c r="H25" s="68">
        <f>'[15]Vý HČ'!S53</f>
        <v>0</v>
      </c>
      <c r="I25" s="68">
        <f>'[15]Vý DČ'!H48</f>
        <v>0</v>
      </c>
      <c r="J25" s="69" t="str">
        <f t="shared" si="0"/>
        <v>OK</v>
      </c>
      <c r="K25" s="77"/>
      <c r="L25" s="53"/>
    </row>
    <row r="26" spans="1:12" ht="15" x14ac:dyDescent="0.25">
      <c r="A26" s="58" t="s">
        <v>72</v>
      </c>
      <c r="B26" s="58"/>
      <c r="C26" s="58"/>
      <c r="D26" s="66" t="s">
        <v>73</v>
      </c>
      <c r="E26" s="67">
        <f>'[15]Vý HČ'!Q29+'[15]Vý HČ'!Q30+'[15]Vý HČ'!Q31+'[15]Vý HČ'!Q32+'[15]Vý HČ'!Q33+'[15]Vý HČ'!Q39+'[15]Vý HČ'!Q46+'[15]Vý DČ'!F28+'[15]Vý DČ'!F29+'[15]Vý DČ'!F30+'[15]Vý DČ'!F31+'[15]Vý DČ'!F32+'[15]Vý DČ'!F38+'[15]Vý DČ'!F41</f>
        <v>280000</v>
      </c>
      <c r="F26" s="67">
        <f>'[15]Vý HČ'!R29+'[15]Vý HČ'!R30+'[15]Vý HČ'!R31+'[15]Vý HČ'!R32+'[15]Vý HČ'!R33+'[15]Vý HČ'!R39+'[15]Vý HČ'!R46+'[15]Vý DČ'!G28+'[15]Vý DČ'!G29+'[15]Vý DČ'!G30+'[15]Vý DČ'!G31+'[15]Vý DČ'!G32+'[15]Vý DČ'!G38+'[15]Vý DČ'!G41</f>
        <v>385000</v>
      </c>
      <c r="G26" s="67">
        <f>'[15]Vý HČ'!S29+'[15]Vý HČ'!S30+'[15]Vý HČ'!S31+'[15]Vý HČ'!S32+'[15]Vý HČ'!S33+'[15]Vý HČ'!S39+'[15]Vý HČ'!S46+'[15]Vý DČ'!H28+'[15]Vý DČ'!H29+'[15]Vý DČ'!H30+'[15]Vý DČ'!H31+'[15]Vý DČ'!H32+'[15]Vý DČ'!H38+'[15]Vý DČ'!H41</f>
        <v>345521.08999999997</v>
      </c>
      <c r="H26" s="68">
        <f>'[15]Vý HČ'!S29+'[15]Vý HČ'!S30+'[15]Vý HČ'!S31+'[15]Vý HČ'!S32+'[15]Vý HČ'!S33+'[15]Vý HČ'!S39+'[15]Vý HČ'!S46</f>
        <v>282277.99</v>
      </c>
      <c r="I26" s="68">
        <f>'[15]Vý DČ'!H28+'[15]Vý DČ'!H29+'[15]Vý DČ'!H30+'[15]Vý DČ'!H31+'[15]Vý DČ'!H32+'[15]Vý DČ'!H38+'[15]Vý DČ'!H41</f>
        <v>63243.1</v>
      </c>
      <c r="J26" s="69" t="str">
        <f t="shared" si="0"/>
        <v>OK</v>
      </c>
      <c r="K26" s="75"/>
      <c r="L26" s="53"/>
    </row>
    <row r="27" spans="1:12" ht="14.25" customHeight="1" x14ac:dyDescent="0.25">
      <c r="A27" s="62" t="s">
        <v>65</v>
      </c>
      <c r="B27" s="61"/>
      <c r="C27" s="61"/>
      <c r="D27" s="61"/>
      <c r="E27" s="67">
        <f>E23+E24+E26</f>
        <v>49394661</v>
      </c>
      <c r="F27" s="67">
        <f>F23+F24+F26</f>
        <v>49880016</v>
      </c>
      <c r="G27" s="67">
        <f>G23+G24+G26</f>
        <v>49780277.090000004</v>
      </c>
      <c r="H27" s="67">
        <f>H23+H24+H26</f>
        <v>49658173.990000002</v>
      </c>
      <c r="I27" s="67">
        <f>I23+I24+I26</f>
        <v>122103.1</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284843.66000000387</v>
      </c>
      <c r="H30" s="67">
        <f>H27-H21</f>
        <v>242538.74000000209</v>
      </c>
      <c r="I30" s="80">
        <f>I27-I21</f>
        <v>42304.920000000013</v>
      </c>
      <c r="J30" s="81"/>
      <c r="K30" s="61"/>
      <c r="L30" s="61"/>
    </row>
    <row r="31" spans="1:12" ht="15" x14ac:dyDescent="0.25">
      <c r="A31" s="61"/>
      <c r="B31" s="61"/>
      <c r="C31" s="66" t="s">
        <v>77</v>
      </c>
      <c r="D31" s="61"/>
      <c r="E31" s="61"/>
      <c r="F31" s="61"/>
      <c r="G31" s="67">
        <f>'[15]Ná HČ'!S127+'[15]Ná DČ'!H118</f>
        <v>0</v>
      </c>
      <c r="H31" s="68">
        <f>'[15]Ná HČ'!S127</f>
        <v>0</v>
      </c>
      <c r="I31" s="68">
        <f>'[15]Ná DČ'!H118</f>
        <v>0</v>
      </c>
      <c r="J31" s="61"/>
      <c r="K31" s="61"/>
      <c r="L31" s="61"/>
    </row>
    <row r="32" spans="1:12" ht="15" x14ac:dyDescent="0.25">
      <c r="A32" s="61"/>
      <c r="B32" s="61"/>
      <c r="C32" s="66" t="s">
        <v>78</v>
      </c>
      <c r="D32" s="61"/>
      <c r="E32" s="61"/>
      <c r="F32" s="61"/>
      <c r="G32" s="67">
        <f>'[15]Ná HČ'!S128+'[15]Ná DČ'!H119</f>
        <v>0</v>
      </c>
      <c r="H32" s="68">
        <f>'[15]Ná HČ'!S128</f>
        <v>0</v>
      </c>
      <c r="I32" s="68">
        <f>'[15]Ná DČ'!H119</f>
        <v>0</v>
      </c>
      <c r="J32" s="61"/>
      <c r="K32" s="61"/>
      <c r="L32" s="61"/>
    </row>
    <row r="33" spans="1:12" ht="15" x14ac:dyDescent="0.25">
      <c r="A33" s="61"/>
      <c r="B33" s="61"/>
      <c r="C33" s="66" t="s">
        <v>79</v>
      </c>
      <c r="D33" s="61"/>
      <c r="E33" s="61"/>
      <c r="F33" s="61"/>
      <c r="G33" s="82"/>
      <c r="H33" s="83"/>
      <c r="I33" s="83"/>
      <c r="J33" s="84">
        <f>[15]VH!D12</f>
        <v>0</v>
      </c>
      <c r="K33" s="61"/>
      <c r="L33" s="61"/>
    </row>
    <row r="34" spans="1:12" ht="15.75" x14ac:dyDescent="0.25">
      <c r="A34" s="61"/>
      <c r="B34" s="61"/>
      <c r="C34" s="66" t="s">
        <v>80</v>
      </c>
      <c r="D34" s="61"/>
      <c r="E34" s="61"/>
      <c r="F34" s="61"/>
      <c r="G34" s="68">
        <f>G30-G31-G32-G33</f>
        <v>284843.66000000387</v>
      </c>
      <c r="H34" s="68">
        <f>H30-H31-H32-H33</f>
        <v>242538.74000000209</v>
      </c>
      <c r="I34" s="68">
        <f>I30-I31-I32-I33</f>
        <v>42304.920000000013</v>
      </c>
      <c r="J34" s="599">
        <f>[15]VH!D13</f>
        <v>284843.66000000213</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210081.77</v>
      </c>
      <c r="H37" s="58"/>
      <c r="I37" s="70"/>
      <c r="J37" s="90">
        <f>[15]VH!D36</f>
        <v>210081.77</v>
      </c>
      <c r="K37" s="91"/>
    </row>
    <row r="38" spans="1:12" ht="15.75" x14ac:dyDescent="0.25">
      <c r="A38" s="61"/>
      <c r="B38" s="61"/>
      <c r="C38" s="58"/>
      <c r="D38" s="58"/>
      <c r="E38" s="89"/>
      <c r="F38" s="77" t="s">
        <v>86</v>
      </c>
      <c r="G38" s="83">
        <v>20000</v>
      </c>
      <c r="H38" s="58"/>
      <c r="I38" s="70"/>
      <c r="J38" s="90">
        <f>[15]VH!D39</f>
        <v>20000</v>
      </c>
      <c r="K38" s="91"/>
    </row>
    <row r="39" spans="1:12" ht="15.75" x14ac:dyDescent="0.25">
      <c r="A39" s="61"/>
      <c r="B39" s="61"/>
      <c r="C39" s="58"/>
      <c r="D39" s="58"/>
      <c r="E39" s="89"/>
      <c r="F39" s="77" t="s">
        <v>15</v>
      </c>
      <c r="G39" s="92">
        <v>54761.89</v>
      </c>
      <c r="H39" s="58"/>
      <c r="I39" s="70"/>
      <c r="J39" s="90">
        <f>[15]VH!D43</f>
        <v>54761.89</v>
      </c>
      <c r="K39" s="91"/>
    </row>
    <row r="40" spans="1:12" ht="15.75" x14ac:dyDescent="0.25">
      <c r="A40" s="61"/>
      <c r="B40" s="61"/>
      <c r="C40" s="58" t="s">
        <v>87</v>
      </c>
      <c r="D40" s="58"/>
      <c r="E40" s="89" t="s">
        <v>88</v>
      </c>
      <c r="F40" s="58"/>
      <c r="G40" s="93">
        <f>IF(G34&lt;=0,[15]VH!D18,0)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v>0</v>
      </c>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[15]VH!B39</f>
        <v>34500.769999999997</v>
      </c>
      <c r="F48" s="116">
        <f>[15]FO!C8</f>
        <v>10000</v>
      </c>
      <c r="G48" s="117">
        <f>[15]FO!C21-[15]FO!C8</f>
        <v>0</v>
      </c>
      <c r="H48" s="118">
        <f>[15]FO!H22</f>
        <v>5000</v>
      </c>
      <c r="I48" s="118">
        <f>E48+F48+G48-H48</f>
        <v>39500.769999999997</v>
      </c>
      <c r="J48" s="119">
        <f>[15]FO!I23</f>
        <v>39500.769999999997</v>
      </c>
      <c r="K48" s="120"/>
    </row>
    <row r="49" spans="1:12" x14ac:dyDescent="0.2">
      <c r="A49" s="121"/>
      <c r="B49" s="122"/>
      <c r="C49" s="122" t="s">
        <v>101</v>
      </c>
      <c r="D49" s="122"/>
      <c r="E49" s="123">
        <f>[15]VH!B40</f>
        <v>347267.12</v>
      </c>
      <c r="F49" s="124"/>
      <c r="G49" s="125">
        <f>[15]FKSP!D19</f>
        <v>316481.57</v>
      </c>
      <c r="H49" s="126">
        <f>[15]FKSP!D36</f>
        <v>252677</v>
      </c>
      <c r="I49" s="127">
        <f>E49+F49+G49-H49</f>
        <v>411071.68999999994</v>
      </c>
      <c r="J49" s="128">
        <f>[15]FKSP!E38</f>
        <v>395790.5</v>
      </c>
      <c r="K49" s="129"/>
    </row>
    <row r="50" spans="1:12" x14ac:dyDescent="0.2">
      <c r="A50" s="121"/>
      <c r="B50" s="122"/>
      <c r="C50" s="122" t="s">
        <v>102</v>
      </c>
      <c r="D50" s="122"/>
      <c r="E50" s="123">
        <f>[15]VH!B36</f>
        <v>134042.32</v>
      </c>
      <c r="F50" s="124">
        <f>'[15]RF 2.4.'!C9</f>
        <v>287832.25</v>
      </c>
      <c r="G50" s="125">
        <f>'[15]RF 2.4.'!C22-'[15]RF 2.4.'!C9</f>
        <v>0</v>
      </c>
      <c r="H50" s="128">
        <f>'[15]RF 2.4.'!H23</f>
        <v>116622</v>
      </c>
      <c r="I50" s="127">
        <f>E50+F50+G50-H50</f>
        <v>305252.57</v>
      </c>
      <c r="J50" s="128">
        <f>'[15]RF 2.4.'!I24</f>
        <v>305252.57</v>
      </c>
      <c r="K50" s="129"/>
    </row>
    <row r="51" spans="1:12" x14ac:dyDescent="0.2">
      <c r="A51" s="130"/>
      <c r="B51" s="131"/>
      <c r="C51" s="131" t="s">
        <v>103</v>
      </c>
      <c r="D51" s="131"/>
      <c r="E51" s="132">
        <f>[15]VH!B37</f>
        <v>419784</v>
      </c>
      <c r="F51" s="133"/>
      <c r="G51" s="134">
        <f>'[15]RF 2.5.'!C21</f>
        <v>0</v>
      </c>
      <c r="H51" s="135">
        <f>'[15]RF 2.5.'!H22</f>
        <v>330055</v>
      </c>
      <c r="I51" s="127">
        <f>E51+F51+G51-H51</f>
        <v>89729</v>
      </c>
      <c r="J51" s="135">
        <f>'[15]RF 2.5.'!I23</f>
        <v>89729</v>
      </c>
      <c r="K51" s="136"/>
    </row>
    <row r="52" spans="1:12" ht="13.5" thickBot="1" x14ac:dyDescent="0.25">
      <c r="A52" s="137"/>
      <c r="B52" s="138"/>
      <c r="C52" s="138" t="s">
        <v>104</v>
      </c>
      <c r="D52" s="138"/>
      <c r="E52" s="139">
        <f>[15]VH!B38</f>
        <v>203122.76</v>
      </c>
      <c r="F52" s="140"/>
      <c r="G52" s="141">
        <f>[15]IF!C19</f>
        <v>909171</v>
      </c>
      <c r="H52" s="142">
        <f>[15]IF!H20</f>
        <v>791758</v>
      </c>
      <c r="I52" s="143">
        <f>E52+F52+G52-H52</f>
        <v>320535.76</v>
      </c>
      <c r="J52" s="142">
        <f>[15]IF!I21</f>
        <v>320535.76</v>
      </c>
      <c r="K52" s="144"/>
    </row>
    <row r="53" spans="1:12" ht="15.75" thickBot="1" x14ac:dyDescent="0.3">
      <c r="A53" s="145" t="s">
        <v>52</v>
      </c>
      <c r="B53" s="146"/>
      <c r="C53" s="146"/>
      <c r="D53" s="146"/>
      <c r="E53" s="147">
        <f t="shared" ref="E53:J53" si="1">SUM(E48:E52)</f>
        <v>1138716.97</v>
      </c>
      <c r="F53" s="148">
        <f t="shared" si="1"/>
        <v>297832.25</v>
      </c>
      <c r="G53" s="149">
        <f t="shared" si="1"/>
        <v>1225652.57</v>
      </c>
      <c r="H53" s="148">
        <f t="shared" si="1"/>
        <v>1496112</v>
      </c>
      <c r="I53" s="148">
        <f t="shared" si="1"/>
        <v>1166089.79</v>
      </c>
      <c r="J53" s="149">
        <f t="shared" si="1"/>
        <v>1150808.6000000001</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'[15]Ná HČ'!F72+'[15]Ná HČ'!F79+'[15]Ná HČ'!F82+'[15]Ná HČ'!F83+'[15]Ná HČ'!F88</f>
        <v>600000</v>
      </c>
      <c r="F58" s="159">
        <f>'[15]Ná HČ'!F105</f>
        <v>779481</v>
      </c>
      <c r="G58" s="160">
        <f>'[15]Ná HČ'!F29</f>
        <v>1510000</v>
      </c>
      <c r="H58" s="161"/>
      <c r="I58" s="162"/>
      <c r="J58" s="896" t="s">
        <v>117</v>
      </c>
      <c r="K58" s="897"/>
    </row>
    <row r="59" spans="1:12" ht="15" x14ac:dyDescent="0.25">
      <c r="A59" s="163" t="s">
        <v>118</v>
      </c>
      <c r="B59" s="164"/>
      <c r="C59" s="164"/>
      <c r="D59" s="165" t="s">
        <v>530</v>
      </c>
      <c r="E59" s="166"/>
      <c r="F59" s="167"/>
      <c r="G59" s="166"/>
      <c r="H59" s="168">
        <v>657156</v>
      </c>
      <c r="I59" s="169"/>
      <c r="J59" s="889"/>
      <c r="K59" s="890"/>
    </row>
    <row r="60" spans="1:12" ht="15" x14ac:dyDescent="0.25">
      <c r="A60" s="163" t="s">
        <v>118</v>
      </c>
      <c r="B60" s="164"/>
      <c r="C60" s="164"/>
      <c r="D60" s="170" t="s">
        <v>531</v>
      </c>
      <c r="E60" s="166"/>
      <c r="F60" s="167"/>
      <c r="G60" s="166"/>
      <c r="H60" s="168"/>
      <c r="I60" s="609">
        <v>46622</v>
      </c>
      <c r="J60" s="889"/>
      <c r="K60" s="890"/>
    </row>
    <row r="61" spans="1:12" ht="15" x14ac:dyDescent="0.25">
      <c r="A61" s="163" t="s">
        <v>118</v>
      </c>
      <c r="B61" s="164"/>
      <c r="C61" s="164"/>
      <c r="D61" s="623" t="s">
        <v>645</v>
      </c>
      <c r="E61" s="166"/>
      <c r="F61" s="167">
        <v>13068</v>
      </c>
      <c r="G61" s="166"/>
      <c r="H61" s="168"/>
      <c r="I61" s="169"/>
      <c r="J61" s="889"/>
      <c r="K61" s="890"/>
    </row>
    <row r="62" spans="1:12" ht="15" x14ac:dyDescent="0.25">
      <c r="A62" s="163" t="s">
        <v>118</v>
      </c>
      <c r="B62" s="164"/>
      <c r="C62" s="164"/>
      <c r="D62" s="170" t="s">
        <v>646</v>
      </c>
      <c r="E62" s="166">
        <v>5000</v>
      </c>
      <c r="F62" s="167"/>
      <c r="G62" s="166"/>
      <c r="H62" s="168"/>
      <c r="I62" s="169"/>
      <c r="J62" s="889"/>
      <c r="K62" s="890"/>
    </row>
    <row r="63" spans="1:12" ht="15" x14ac:dyDescent="0.25">
      <c r="A63" s="163" t="s">
        <v>118</v>
      </c>
      <c r="B63" s="164"/>
      <c r="C63" s="164"/>
      <c r="D63" s="170" t="s">
        <v>646</v>
      </c>
      <c r="E63" s="166"/>
      <c r="F63" s="167"/>
      <c r="G63" s="166">
        <v>90000</v>
      </c>
      <c r="H63" s="168"/>
      <c r="I63" s="169"/>
      <c r="J63" s="889"/>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605000</v>
      </c>
      <c r="F69" s="174">
        <f>SUM(F58:F68)</f>
        <v>792549</v>
      </c>
      <c r="G69" s="175">
        <f>SUM(G58:G68)</f>
        <v>1600000</v>
      </c>
      <c r="H69" s="176">
        <f>SUM(H58:H68)</f>
        <v>657156</v>
      </c>
      <c r="I69" s="177">
        <f>SUM(I58:I68)</f>
        <v>46622</v>
      </c>
      <c r="J69" s="891"/>
      <c r="K69" s="892"/>
    </row>
    <row r="70" spans="1:12" ht="15.75" thickTop="1" x14ac:dyDescent="0.25">
      <c r="A70" s="178" t="s">
        <v>120</v>
      </c>
      <c r="B70" s="179"/>
      <c r="C70" s="179"/>
      <c r="D70" s="179"/>
      <c r="E70" s="180">
        <f>'[15]Ná HČ'!H72+'[15]Ná HČ'!H79+'[15]Ná HČ'!H82+'[15]Ná HČ'!H83+'[15]Ná HČ'!H88</f>
        <v>550238.11</v>
      </c>
      <c r="F70" s="181">
        <f>'[15]Ná HČ'!H105</f>
        <v>792549</v>
      </c>
      <c r="G70" s="182">
        <f>'[15]Ná HČ'!H29</f>
        <v>1593563.27</v>
      </c>
      <c r="H70" s="180">
        <f>[15]IF!H7</f>
        <v>657156</v>
      </c>
      <c r="I70" s="182">
        <f>[15]IF!I11</f>
        <v>46622</v>
      </c>
      <c r="J70" s="893"/>
      <c r="K70" s="861"/>
    </row>
    <row r="71" spans="1:12" ht="18.75" customHeight="1" thickBot="1" x14ac:dyDescent="0.3">
      <c r="A71" s="184" t="s">
        <v>121</v>
      </c>
      <c r="B71" s="146"/>
      <c r="C71" s="146"/>
      <c r="D71" s="146"/>
      <c r="E71" s="185">
        <f>E70-E69</f>
        <v>-54761.890000000014</v>
      </c>
      <c r="F71" s="186">
        <f>F70-F69</f>
        <v>0</v>
      </c>
      <c r="G71" s="187">
        <f>G70-G69</f>
        <v>-6436.7299999999814</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t="s">
        <v>130</v>
      </c>
      <c r="B77" s="871"/>
      <c r="C77" s="871"/>
      <c r="D77" s="872"/>
      <c r="E77" s="192">
        <v>33353</v>
      </c>
      <c r="F77" s="836">
        <v>42961201</v>
      </c>
      <c r="G77" s="837"/>
      <c r="H77" s="836">
        <v>42961201</v>
      </c>
      <c r="I77" s="837"/>
      <c r="J77" s="873">
        <f>F77-H77</f>
        <v>0</v>
      </c>
      <c r="K77" s="874"/>
      <c r="L77" s="58"/>
    </row>
    <row r="78" spans="1:12" x14ac:dyDescent="0.2">
      <c r="A78" s="879" t="s">
        <v>647</v>
      </c>
      <c r="B78" s="880"/>
      <c r="C78" s="880"/>
      <c r="D78" s="881"/>
      <c r="E78" s="193">
        <v>222022</v>
      </c>
      <c r="F78" s="847">
        <v>330055</v>
      </c>
      <c r="G78" s="848"/>
      <c r="H78" s="847">
        <v>330055</v>
      </c>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43291256</v>
      </c>
      <c r="G81" s="777"/>
      <c r="H81" s="776">
        <f>SUM(H77:H80)</f>
        <v>43291256</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1820000</v>
      </c>
      <c r="G85" s="864"/>
      <c r="H85" s="836">
        <v>1765238.11</v>
      </c>
      <c r="I85" s="837"/>
      <c r="J85" s="865">
        <f>F85-H85</f>
        <v>54761.889999999898</v>
      </c>
      <c r="K85" s="866"/>
      <c r="L85" s="62"/>
    </row>
    <row r="86" spans="1:12" x14ac:dyDescent="0.2">
      <c r="A86" s="859" t="s">
        <v>648</v>
      </c>
      <c r="B86" s="860"/>
      <c r="C86" s="860"/>
      <c r="D86" s="861"/>
      <c r="E86" s="202" t="s">
        <v>649</v>
      </c>
      <c r="F86" s="855">
        <v>150000</v>
      </c>
      <c r="G86" s="856"/>
      <c r="H86" s="809">
        <v>150000</v>
      </c>
      <c r="I86" s="810"/>
      <c r="J86" s="857">
        <f t="shared" ref="J86:J99" si="2">F86-H86</f>
        <v>0</v>
      </c>
      <c r="K86" s="858"/>
      <c r="L86" s="62"/>
    </row>
    <row r="87" spans="1:12" x14ac:dyDescent="0.2">
      <c r="A87" s="852"/>
      <c r="B87" s="853"/>
      <c r="C87" s="853"/>
      <c r="D87" s="854"/>
      <c r="E87" s="202"/>
      <c r="F87" s="855"/>
      <c r="G87" s="856"/>
      <c r="H87" s="847"/>
      <c r="I87" s="848"/>
      <c r="J87" s="857">
        <f t="shared" si="2"/>
        <v>0</v>
      </c>
      <c r="K87" s="858"/>
      <c r="L87" s="62"/>
    </row>
    <row r="88" spans="1:12" x14ac:dyDescent="0.2">
      <c r="A88" s="852"/>
      <c r="B88" s="853"/>
      <c r="C88" s="853"/>
      <c r="D88" s="854"/>
      <c r="E88" s="202"/>
      <c r="F88" s="855"/>
      <c r="G88" s="856"/>
      <c r="H88" s="809"/>
      <c r="I88" s="810"/>
      <c r="J88" s="857">
        <f>F88-H88</f>
        <v>0</v>
      </c>
      <c r="K88" s="858"/>
      <c r="L88" s="62"/>
    </row>
    <row r="89" spans="1:12" x14ac:dyDescent="0.2">
      <c r="A89" s="852"/>
      <c r="B89" s="853"/>
      <c r="C89" s="853"/>
      <c r="D89" s="854"/>
      <c r="E89" s="202"/>
      <c r="F89" s="855"/>
      <c r="G89" s="856"/>
      <c r="H89" s="809"/>
      <c r="I89" s="810"/>
      <c r="J89" s="857">
        <f>F89-H89</f>
        <v>0</v>
      </c>
      <c r="K89" s="858"/>
      <c r="L89" s="62"/>
    </row>
    <row r="90" spans="1:12" x14ac:dyDescent="0.2">
      <c r="A90" s="852"/>
      <c r="B90" s="853"/>
      <c r="C90" s="853"/>
      <c r="D90" s="854"/>
      <c r="E90" s="202"/>
      <c r="F90" s="855"/>
      <c r="G90" s="856"/>
      <c r="H90" s="809"/>
      <c r="I90" s="810"/>
      <c r="J90" s="857">
        <f>F90-H90</f>
        <v>0</v>
      </c>
      <c r="K90" s="858"/>
      <c r="L90" s="62"/>
    </row>
    <row r="91" spans="1:12" x14ac:dyDescent="0.2">
      <c r="A91" s="852"/>
      <c r="B91" s="853"/>
      <c r="C91" s="853"/>
      <c r="D91" s="854"/>
      <c r="E91" s="202"/>
      <c r="F91" s="855"/>
      <c r="G91" s="856"/>
      <c r="H91" s="809"/>
      <c r="I91" s="810"/>
      <c r="J91" s="857">
        <f>F91-H91</f>
        <v>0</v>
      </c>
      <c r="K91" s="858"/>
      <c r="L91" s="62"/>
    </row>
    <row r="92" spans="1:12" x14ac:dyDescent="0.2">
      <c r="A92" s="852"/>
      <c r="B92" s="853"/>
      <c r="C92" s="853"/>
      <c r="D92" s="854"/>
      <c r="E92" s="202"/>
      <c r="F92" s="855"/>
      <c r="G92" s="856"/>
      <c r="H92" s="809"/>
      <c r="I92" s="810"/>
      <c r="J92" s="857">
        <f>F92-H92</f>
        <v>0</v>
      </c>
      <c r="K92" s="858"/>
      <c r="L92" s="62"/>
    </row>
    <row r="93" spans="1:12" x14ac:dyDescent="0.2">
      <c r="A93" s="852"/>
      <c r="B93" s="853"/>
      <c r="C93" s="853"/>
      <c r="D93" s="854"/>
      <c r="E93" s="202"/>
      <c r="F93" s="855"/>
      <c r="G93" s="856"/>
      <c r="H93" s="809"/>
      <c r="I93" s="810"/>
      <c r="J93" s="857">
        <f t="shared" si="2"/>
        <v>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1970000</v>
      </c>
      <c r="G100" s="777"/>
      <c r="H100" s="776">
        <f>SUM(H85:I99)</f>
        <v>1915238.11</v>
      </c>
      <c r="I100" s="777"/>
      <c r="J100" s="776">
        <f>SUM(J85:K99)</f>
        <v>54761.889999999898</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c r="B104" s="845"/>
      <c r="C104" s="845"/>
      <c r="D104" s="846"/>
      <c r="E104" s="211"/>
      <c r="F104" s="847"/>
      <c r="G104" s="848"/>
      <c r="H104" s="847"/>
      <c r="I104" s="848"/>
      <c r="J104" s="849">
        <f>F104-H104</f>
        <v>0</v>
      </c>
      <c r="K104" s="850"/>
    </row>
    <row r="105" spans="1:12" x14ac:dyDescent="0.2">
      <c r="A105" s="844"/>
      <c r="B105" s="845"/>
      <c r="C105" s="845"/>
      <c r="D105" s="846"/>
      <c r="E105" s="211"/>
      <c r="F105" s="847"/>
      <c r="G105" s="848"/>
      <c r="H105" s="847"/>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0</v>
      </c>
      <c r="G109" s="777"/>
      <c r="H109" s="776">
        <f>SUM(H104:I108)</f>
        <v>0</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33"/>
      <c r="B113" s="834"/>
      <c r="C113" s="834"/>
      <c r="D113" s="835"/>
      <c r="E113" s="214"/>
      <c r="F113" s="836"/>
      <c r="G113" s="837"/>
      <c r="H113" s="836"/>
      <c r="I113" s="837"/>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0</v>
      </c>
      <c r="G116" s="772"/>
      <c r="H116" s="771">
        <f>SUM(H113:I115)</f>
        <v>0</v>
      </c>
      <c r="I116" s="772"/>
      <c r="J116" s="771">
        <f>SUM(J113:K115)</f>
        <v>0</v>
      </c>
      <c r="K116" s="773"/>
    </row>
    <row r="117" spans="1:11" x14ac:dyDescent="0.2">
      <c r="H117" s="52" t="s">
        <v>148</v>
      </c>
      <c r="I117" s="58"/>
      <c r="J117" s="218" t="s">
        <v>149</v>
      </c>
      <c r="K117" s="219">
        <f>(H81)</f>
        <v>43291256</v>
      </c>
    </row>
    <row r="118" spans="1:11" ht="15" customHeight="1" x14ac:dyDescent="0.2">
      <c r="H118" s="220" t="s">
        <v>150</v>
      </c>
      <c r="I118" s="221">
        <f>'[15]Vý HČ'!S47+'[15]Vý DČ'!H42</f>
        <v>45261256</v>
      </c>
      <c r="J118" s="222" t="s">
        <v>151</v>
      </c>
      <c r="K118" s="223">
        <f>H100</f>
        <v>1915238.11</v>
      </c>
    </row>
    <row r="119" spans="1:11" ht="15" customHeight="1" x14ac:dyDescent="0.2">
      <c r="J119" s="222" t="s">
        <v>152</v>
      </c>
      <c r="K119" s="223">
        <f>H109</f>
        <v>0</v>
      </c>
    </row>
    <row r="120" spans="1:11" x14ac:dyDescent="0.2">
      <c r="J120" s="222" t="s">
        <v>153</v>
      </c>
      <c r="K120" s="223">
        <f>H116</f>
        <v>0</v>
      </c>
    </row>
    <row r="121" spans="1:11" x14ac:dyDescent="0.2">
      <c r="H121" s="224" t="s">
        <v>154</v>
      </c>
      <c r="I121" s="225">
        <f>I118-K121</f>
        <v>54761.890000000596</v>
      </c>
      <c r="J121" s="222" t="s">
        <v>155</v>
      </c>
      <c r="K121" s="226">
        <f>SUM(K117:K120)</f>
        <v>45206494.109999999</v>
      </c>
    </row>
    <row r="122" spans="1:11" x14ac:dyDescent="0.2">
      <c r="H122" s="227"/>
      <c r="I122" s="227"/>
    </row>
    <row r="123" spans="1:11" x14ac:dyDescent="0.2">
      <c r="H123" s="48" t="s">
        <v>156</v>
      </c>
      <c r="I123" s="774"/>
      <c r="J123" s="774"/>
      <c r="K123" s="774"/>
    </row>
    <row r="124" spans="1:11" x14ac:dyDescent="0.2">
      <c r="C124" s="228"/>
      <c r="H124" s="775" t="s">
        <v>157</v>
      </c>
      <c r="I124" s="775"/>
      <c r="J124" s="775"/>
      <c r="K124" s="775"/>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5"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215</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284843.65999999997</v>
      </c>
      <c r="D6" s="758"/>
      <c r="E6" s="758"/>
      <c r="F6" s="758"/>
      <c r="G6" s="758"/>
      <c r="H6" s="758"/>
      <c r="I6" s="758"/>
    </row>
    <row r="7" spans="1:9" s="18" customFormat="1" ht="33.75" customHeight="1" x14ac:dyDescent="0.2">
      <c r="A7" s="757" t="s">
        <v>5</v>
      </c>
      <c r="B7" s="757"/>
      <c r="C7" s="37">
        <v>242538.74</v>
      </c>
      <c r="D7" s="762" t="s">
        <v>650</v>
      </c>
      <c r="E7" s="762"/>
      <c r="F7" s="762"/>
      <c r="G7" s="762"/>
      <c r="H7" s="762"/>
      <c r="I7" s="762"/>
    </row>
    <row r="8" spans="1:9" s="17" customFormat="1" ht="27" customHeight="1" x14ac:dyDescent="0.2">
      <c r="A8" s="757" t="s">
        <v>6</v>
      </c>
      <c r="B8" s="757"/>
      <c r="C8" s="37">
        <v>42304.92</v>
      </c>
      <c r="D8" s="762" t="s">
        <v>651</v>
      </c>
      <c r="E8" s="762"/>
      <c r="F8" s="762"/>
      <c r="G8" s="762"/>
      <c r="H8" s="762"/>
      <c r="I8" s="762"/>
    </row>
    <row r="9" spans="1:9" s="17" customFormat="1" ht="15" customHeight="1" x14ac:dyDescent="0.2">
      <c r="A9" s="757" t="s">
        <v>2</v>
      </c>
      <c r="B9" s="757"/>
      <c r="C9" s="37"/>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54761.89</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210081.77</v>
      </c>
      <c r="D16" s="25"/>
      <c r="E16" s="25"/>
      <c r="F16" s="25"/>
      <c r="G16" s="25"/>
      <c r="H16" s="25"/>
      <c r="I16" s="25"/>
    </row>
    <row r="17" spans="1:9" s="18" customFormat="1" x14ac:dyDescent="0.2">
      <c r="A17" s="757"/>
      <c r="B17" s="14" t="s">
        <v>4</v>
      </c>
      <c r="C17" s="13">
        <v>20000</v>
      </c>
      <c r="D17" s="26"/>
      <c r="E17" s="26"/>
      <c r="F17" s="26"/>
      <c r="G17" s="26"/>
      <c r="H17" s="26"/>
      <c r="I17" s="26"/>
    </row>
    <row r="18" spans="1:9" s="18" customFormat="1" ht="15" customHeight="1" x14ac:dyDescent="0.2">
      <c r="A18" s="396" t="s">
        <v>257</v>
      </c>
      <c r="B18" s="38"/>
      <c r="C18" s="39">
        <f>SUM(C14:C17)</f>
        <v>284843.65999999997</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652</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x14ac:dyDescent="0.2">
      <c r="A29" s="751" t="s">
        <v>653</v>
      </c>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4"/>
      <c r="B31" s="44"/>
      <c r="C31" s="44"/>
      <c r="D31" s="44"/>
      <c r="E31" s="44"/>
      <c r="F31" s="44"/>
      <c r="G31" s="44"/>
      <c r="H31" s="44"/>
      <c r="I31" s="44"/>
    </row>
    <row r="32" spans="1:9" s="18" customFormat="1" ht="12.75" customHeight="1" x14ac:dyDescent="0.25">
      <c r="A32" s="755" t="s">
        <v>198</v>
      </c>
      <c r="B32" s="755"/>
      <c r="C32" s="755"/>
      <c r="D32" s="755"/>
      <c r="E32" s="755"/>
      <c r="F32" s="755"/>
      <c r="G32" s="755"/>
      <c r="H32" s="755"/>
      <c r="I32" s="755"/>
    </row>
    <row r="33" spans="1:9" s="18" customFormat="1" x14ac:dyDescent="0.2">
      <c r="A33" s="36" t="s">
        <v>9</v>
      </c>
      <c r="B33" s="387"/>
      <c r="C33" s="387"/>
      <c r="D33" s="387"/>
      <c r="E33" s="387"/>
      <c r="F33" s="387"/>
      <c r="G33" s="387"/>
      <c r="H33" s="387"/>
      <c r="I33" s="387"/>
    </row>
    <row r="34" spans="1:9" s="18" customFormat="1" x14ac:dyDescent="0.2">
      <c r="A34" s="751" t="s">
        <v>654</v>
      </c>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44"/>
      <c r="B36" s="44"/>
      <c r="C36" s="44"/>
      <c r="D36" s="44"/>
      <c r="E36" s="44"/>
      <c r="F36" s="44"/>
      <c r="G36" s="44"/>
      <c r="H36" s="44"/>
      <c r="I36" s="44"/>
    </row>
    <row r="37" spans="1:9" x14ac:dyDescent="0.2">
      <c r="A37" s="40" t="s">
        <v>12</v>
      </c>
      <c r="B37" s="36" t="s">
        <v>216</v>
      </c>
    </row>
    <row r="38" spans="1:9" x14ac:dyDescent="0.2">
      <c r="A38" s="40" t="s">
        <v>13</v>
      </c>
      <c r="B38" s="36" t="s">
        <v>655</v>
      </c>
    </row>
    <row r="39" spans="1:9" x14ac:dyDescent="0.2">
      <c r="A39" s="40"/>
    </row>
    <row r="40" spans="1:9" x14ac:dyDescent="0.2">
      <c r="A40" s="40" t="s">
        <v>14</v>
      </c>
      <c r="B40" s="41">
        <v>45744</v>
      </c>
    </row>
  </sheetData>
  <mergeCells count="24">
    <mergeCell ref="A25:I25"/>
    <mergeCell ref="A13:B13"/>
    <mergeCell ref="A15:A17"/>
    <mergeCell ref="A29:I29"/>
    <mergeCell ref="A21:I21"/>
    <mergeCell ref="A23:I23"/>
    <mergeCell ref="A24:I24"/>
    <mergeCell ref="A27:I27"/>
    <mergeCell ref="A30:I30"/>
    <mergeCell ref="A34:I34"/>
    <mergeCell ref="A35:I35"/>
    <mergeCell ref="A32:I32"/>
    <mergeCell ref="A3:I3"/>
    <mergeCell ref="A5:B5"/>
    <mergeCell ref="D5:I5"/>
    <mergeCell ref="A6:B6"/>
    <mergeCell ref="D6:I6"/>
    <mergeCell ref="A7:B7"/>
    <mergeCell ref="D7:I7"/>
    <mergeCell ref="A8:B8"/>
    <mergeCell ref="D8:I8"/>
    <mergeCell ref="A9:B9"/>
    <mergeCell ref="D9:I9"/>
    <mergeCell ref="A11:I11"/>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topLeftCell="A10" workbookViewId="0">
      <selection activeCell="J76" sqref="J76:K78"/>
    </sheetView>
  </sheetViews>
  <sheetFormatPr defaultColWidth="9.28515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28515625" style="48" customWidth="1"/>
    <col min="11" max="11" width="21.5703125" style="48" customWidth="1"/>
    <col min="12" max="12" width="16.7109375" style="48" customWidth="1"/>
    <col min="13" max="256" width="9.28515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28515625" style="48" customWidth="1"/>
    <col min="267" max="267" width="21.5703125" style="48" customWidth="1"/>
    <col min="268" max="268" width="16.7109375" style="48" customWidth="1"/>
    <col min="269" max="512" width="9.28515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28515625" style="48" customWidth="1"/>
    <col min="523" max="523" width="21.5703125" style="48" customWidth="1"/>
    <col min="524" max="524" width="16.7109375" style="48" customWidth="1"/>
    <col min="525" max="768" width="9.28515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28515625" style="48" customWidth="1"/>
    <col min="779" max="779" width="21.5703125" style="48" customWidth="1"/>
    <col min="780" max="780" width="16.7109375" style="48" customWidth="1"/>
    <col min="781" max="1024" width="9.28515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28515625" style="48" customWidth="1"/>
    <col min="1035" max="1035" width="21.5703125" style="48" customWidth="1"/>
    <col min="1036" max="1036" width="16.7109375" style="48" customWidth="1"/>
    <col min="1037" max="1280" width="9.28515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28515625" style="48" customWidth="1"/>
    <col min="1291" max="1291" width="21.5703125" style="48" customWidth="1"/>
    <col min="1292" max="1292" width="16.7109375" style="48" customWidth="1"/>
    <col min="1293" max="1536" width="9.28515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28515625" style="48" customWidth="1"/>
    <col min="1547" max="1547" width="21.5703125" style="48" customWidth="1"/>
    <col min="1548" max="1548" width="16.7109375" style="48" customWidth="1"/>
    <col min="1549" max="1792" width="9.28515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28515625" style="48" customWidth="1"/>
    <col min="1803" max="1803" width="21.5703125" style="48" customWidth="1"/>
    <col min="1804" max="1804" width="16.7109375" style="48" customWidth="1"/>
    <col min="1805" max="2048" width="9.28515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28515625" style="48" customWidth="1"/>
    <col min="2059" max="2059" width="21.5703125" style="48" customWidth="1"/>
    <col min="2060" max="2060" width="16.7109375" style="48" customWidth="1"/>
    <col min="2061" max="2304" width="9.28515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28515625" style="48" customWidth="1"/>
    <col min="2315" max="2315" width="21.5703125" style="48" customWidth="1"/>
    <col min="2316" max="2316" width="16.7109375" style="48" customWidth="1"/>
    <col min="2317" max="2560" width="9.28515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28515625" style="48" customWidth="1"/>
    <col min="2571" max="2571" width="21.5703125" style="48" customWidth="1"/>
    <col min="2572" max="2572" width="16.7109375" style="48" customWidth="1"/>
    <col min="2573" max="2816" width="9.28515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28515625" style="48" customWidth="1"/>
    <col min="2827" max="2827" width="21.5703125" style="48" customWidth="1"/>
    <col min="2828" max="2828" width="16.7109375" style="48" customWidth="1"/>
    <col min="2829" max="3072" width="9.28515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28515625" style="48" customWidth="1"/>
    <col min="3083" max="3083" width="21.5703125" style="48" customWidth="1"/>
    <col min="3084" max="3084" width="16.7109375" style="48" customWidth="1"/>
    <col min="3085" max="3328" width="9.28515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28515625" style="48" customWidth="1"/>
    <col min="3339" max="3339" width="21.5703125" style="48" customWidth="1"/>
    <col min="3340" max="3340" width="16.7109375" style="48" customWidth="1"/>
    <col min="3341" max="3584" width="9.28515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28515625" style="48" customWidth="1"/>
    <col min="3595" max="3595" width="21.5703125" style="48" customWidth="1"/>
    <col min="3596" max="3596" width="16.7109375" style="48" customWidth="1"/>
    <col min="3597" max="3840" width="9.28515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28515625" style="48" customWidth="1"/>
    <col min="3851" max="3851" width="21.5703125" style="48" customWidth="1"/>
    <col min="3852" max="3852" width="16.7109375" style="48" customWidth="1"/>
    <col min="3853" max="4096" width="9.28515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28515625" style="48" customWidth="1"/>
    <col min="4107" max="4107" width="21.5703125" style="48" customWidth="1"/>
    <col min="4108" max="4108" width="16.7109375" style="48" customWidth="1"/>
    <col min="4109" max="4352" width="9.28515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28515625" style="48" customWidth="1"/>
    <col min="4363" max="4363" width="21.5703125" style="48" customWidth="1"/>
    <col min="4364" max="4364" width="16.7109375" style="48" customWidth="1"/>
    <col min="4365" max="4608" width="9.28515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28515625" style="48" customWidth="1"/>
    <col min="4619" max="4619" width="21.5703125" style="48" customWidth="1"/>
    <col min="4620" max="4620" width="16.7109375" style="48" customWidth="1"/>
    <col min="4621" max="4864" width="9.28515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28515625" style="48" customWidth="1"/>
    <col min="4875" max="4875" width="21.5703125" style="48" customWidth="1"/>
    <col min="4876" max="4876" width="16.7109375" style="48" customWidth="1"/>
    <col min="4877" max="5120" width="9.28515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28515625" style="48" customWidth="1"/>
    <col min="5131" max="5131" width="21.5703125" style="48" customWidth="1"/>
    <col min="5132" max="5132" width="16.7109375" style="48" customWidth="1"/>
    <col min="5133" max="5376" width="9.28515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28515625" style="48" customWidth="1"/>
    <col min="5387" max="5387" width="21.5703125" style="48" customWidth="1"/>
    <col min="5388" max="5388" width="16.7109375" style="48" customWidth="1"/>
    <col min="5389" max="5632" width="9.28515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28515625" style="48" customWidth="1"/>
    <col min="5643" max="5643" width="21.5703125" style="48" customWidth="1"/>
    <col min="5644" max="5644" width="16.7109375" style="48" customWidth="1"/>
    <col min="5645" max="5888" width="9.28515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28515625" style="48" customWidth="1"/>
    <col min="5899" max="5899" width="21.5703125" style="48" customWidth="1"/>
    <col min="5900" max="5900" width="16.7109375" style="48" customWidth="1"/>
    <col min="5901" max="6144" width="9.28515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28515625" style="48" customWidth="1"/>
    <col min="6155" max="6155" width="21.5703125" style="48" customWidth="1"/>
    <col min="6156" max="6156" width="16.7109375" style="48" customWidth="1"/>
    <col min="6157" max="6400" width="9.28515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28515625" style="48" customWidth="1"/>
    <col min="6411" max="6411" width="21.5703125" style="48" customWidth="1"/>
    <col min="6412" max="6412" width="16.7109375" style="48" customWidth="1"/>
    <col min="6413" max="6656" width="9.28515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28515625" style="48" customWidth="1"/>
    <col min="6667" max="6667" width="21.5703125" style="48" customWidth="1"/>
    <col min="6668" max="6668" width="16.7109375" style="48" customWidth="1"/>
    <col min="6669" max="6912" width="9.28515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28515625" style="48" customWidth="1"/>
    <col min="6923" max="6923" width="21.5703125" style="48" customWidth="1"/>
    <col min="6924" max="6924" width="16.7109375" style="48" customWidth="1"/>
    <col min="6925" max="7168" width="9.28515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28515625" style="48" customWidth="1"/>
    <col min="7179" max="7179" width="21.5703125" style="48" customWidth="1"/>
    <col min="7180" max="7180" width="16.7109375" style="48" customWidth="1"/>
    <col min="7181" max="7424" width="9.28515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28515625" style="48" customWidth="1"/>
    <col min="7435" max="7435" width="21.5703125" style="48" customWidth="1"/>
    <col min="7436" max="7436" width="16.7109375" style="48" customWidth="1"/>
    <col min="7437" max="7680" width="9.28515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28515625" style="48" customWidth="1"/>
    <col min="7691" max="7691" width="21.5703125" style="48" customWidth="1"/>
    <col min="7692" max="7692" width="16.7109375" style="48" customWidth="1"/>
    <col min="7693" max="7936" width="9.28515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28515625" style="48" customWidth="1"/>
    <col min="7947" max="7947" width="21.5703125" style="48" customWidth="1"/>
    <col min="7948" max="7948" width="16.7109375" style="48" customWidth="1"/>
    <col min="7949" max="8192" width="9.28515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28515625" style="48" customWidth="1"/>
    <col min="8203" max="8203" width="21.5703125" style="48" customWidth="1"/>
    <col min="8204" max="8204" width="16.7109375" style="48" customWidth="1"/>
    <col min="8205" max="8448" width="9.28515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28515625" style="48" customWidth="1"/>
    <col min="8459" max="8459" width="21.5703125" style="48" customWidth="1"/>
    <col min="8460" max="8460" width="16.7109375" style="48" customWidth="1"/>
    <col min="8461" max="8704" width="9.28515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28515625" style="48" customWidth="1"/>
    <col min="8715" max="8715" width="21.5703125" style="48" customWidth="1"/>
    <col min="8716" max="8716" width="16.7109375" style="48" customWidth="1"/>
    <col min="8717" max="8960" width="9.28515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28515625" style="48" customWidth="1"/>
    <col min="8971" max="8971" width="21.5703125" style="48" customWidth="1"/>
    <col min="8972" max="8972" width="16.7109375" style="48" customWidth="1"/>
    <col min="8973" max="9216" width="9.28515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28515625" style="48" customWidth="1"/>
    <col min="9227" max="9227" width="21.5703125" style="48" customWidth="1"/>
    <col min="9228" max="9228" width="16.7109375" style="48" customWidth="1"/>
    <col min="9229" max="9472" width="9.28515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28515625" style="48" customWidth="1"/>
    <col min="9483" max="9483" width="21.5703125" style="48" customWidth="1"/>
    <col min="9484" max="9484" width="16.7109375" style="48" customWidth="1"/>
    <col min="9485" max="9728" width="9.28515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28515625" style="48" customWidth="1"/>
    <col min="9739" max="9739" width="21.5703125" style="48" customWidth="1"/>
    <col min="9740" max="9740" width="16.7109375" style="48" customWidth="1"/>
    <col min="9741" max="9984" width="9.28515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28515625" style="48" customWidth="1"/>
    <col min="9995" max="9995" width="21.5703125" style="48" customWidth="1"/>
    <col min="9996" max="9996" width="16.7109375" style="48" customWidth="1"/>
    <col min="9997" max="10240" width="9.28515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28515625" style="48" customWidth="1"/>
    <col min="10251" max="10251" width="21.5703125" style="48" customWidth="1"/>
    <col min="10252" max="10252" width="16.7109375" style="48" customWidth="1"/>
    <col min="10253" max="10496" width="9.28515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28515625" style="48" customWidth="1"/>
    <col min="10507" max="10507" width="21.5703125" style="48" customWidth="1"/>
    <col min="10508" max="10508" width="16.7109375" style="48" customWidth="1"/>
    <col min="10509" max="10752" width="9.28515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28515625" style="48" customWidth="1"/>
    <col min="10763" max="10763" width="21.5703125" style="48" customWidth="1"/>
    <col min="10764" max="10764" width="16.7109375" style="48" customWidth="1"/>
    <col min="10765" max="11008" width="9.28515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28515625" style="48" customWidth="1"/>
    <col min="11019" max="11019" width="21.5703125" style="48" customWidth="1"/>
    <col min="11020" max="11020" width="16.7109375" style="48" customWidth="1"/>
    <col min="11021" max="11264" width="9.28515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28515625" style="48" customWidth="1"/>
    <col min="11275" max="11275" width="21.5703125" style="48" customWidth="1"/>
    <col min="11276" max="11276" width="16.7109375" style="48" customWidth="1"/>
    <col min="11277" max="11520" width="9.28515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28515625" style="48" customWidth="1"/>
    <col min="11531" max="11531" width="21.5703125" style="48" customWidth="1"/>
    <col min="11532" max="11532" width="16.7109375" style="48" customWidth="1"/>
    <col min="11533" max="11776" width="9.28515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28515625" style="48" customWidth="1"/>
    <col min="11787" max="11787" width="21.5703125" style="48" customWidth="1"/>
    <col min="11788" max="11788" width="16.7109375" style="48" customWidth="1"/>
    <col min="11789" max="12032" width="9.28515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28515625" style="48" customWidth="1"/>
    <col min="12043" max="12043" width="21.5703125" style="48" customWidth="1"/>
    <col min="12044" max="12044" width="16.7109375" style="48" customWidth="1"/>
    <col min="12045" max="12288" width="9.28515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28515625" style="48" customWidth="1"/>
    <col min="12299" max="12299" width="21.5703125" style="48" customWidth="1"/>
    <col min="12300" max="12300" width="16.7109375" style="48" customWidth="1"/>
    <col min="12301" max="12544" width="9.28515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28515625" style="48" customWidth="1"/>
    <col min="12555" max="12555" width="21.5703125" style="48" customWidth="1"/>
    <col min="12556" max="12556" width="16.7109375" style="48" customWidth="1"/>
    <col min="12557" max="12800" width="9.28515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28515625" style="48" customWidth="1"/>
    <col min="12811" max="12811" width="21.5703125" style="48" customWidth="1"/>
    <col min="12812" max="12812" width="16.7109375" style="48" customWidth="1"/>
    <col min="12813" max="13056" width="9.28515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28515625" style="48" customWidth="1"/>
    <col min="13067" max="13067" width="21.5703125" style="48" customWidth="1"/>
    <col min="13068" max="13068" width="16.7109375" style="48" customWidth="1"/>
    <col min="13069" max="13312" width="9.28515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28515625" style="48" customWidth="1"/>
    <col min="13323" max="13323" width="21.5703125" style="48" customWidth="1"/>
    <col min="13324" max="13324" width="16.7109375" style="48" customWidth="1"/>
    <col min="13325" max="13568" width="9.28515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28515625" style="48" customWidth="1"/>
    <col min="13579" max="13579" width="21.5703125" style="48" customWidth="1"/>
    <col min="13580" max="13580" width="16.7109375" style="48" customWidth="1"/>
    <col min="13581" max="13824" width="9.28515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28515625" style="48" customWidth="1"/>
    <col min="13835" max="13835" width="21.5703125" style="48" customWidth="1"/>
    <col min="13836" max="13836" width="16.7109375" style="48" customWidth="1"/>
    <col min="13837" max="14080" width="9.28515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28515625" style="48" customWidth="1"/>
    <col min="14091" max="14091" width="21.5703125" style="48" customWidth="1"/>
    <col min="14092" max="14092" width="16.7109375" style="48" customWidth="1"/>
    <col min="14093" max="14336" width="9.28515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28515625" style="48" customWidth="1"/>
    <col min="14347" max="14347" width="21.5703125" style="48" customWidth="1"/>
    <col min="14348" max="14348" width="16.7109375" style="48" customWidth="1"/>
    <col min="14349" max="14592" width="9.28515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28515625" style="48" customWidth="1"/>
    <col min="14603" max="14603" width="21.5703125" style="48" customWidth="1"/>
    <col min="14604" max="14604" width="16.7109375" style="48" customWidth="1"/>
    <col min="14605" max="14848" width="9.28515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28515625" style="48" customWidth="1"/>
    <col min="14859" max="14859" width="21.5703125" style="48" customWidth="1"/>
    <col min="14860" max="14860" width="16.7109375" style="48" customWidth="1"/>
    <col min="14861" max="15104" width="9.28515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28515625" style="48" customWidth="1"/>
    <col min="15115" max="15115" width="21.5703125" style="48" customWidth="1"/>
    <col min="15116" max="15116" width="16.7109375" style="48" customWidth="1"/>
    <col min="15117" max="15360" width="9.28515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28515625" style="48" customWidth="1"/>
    <col min="15371" max="15371" width="21.5703125" style="48" customWidth="1"/>
    <col min="15372" max="15372" width="16.7109375" style="48" customWidth="1"/>
    <col min="15373" max="15616" width="9.28515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28515625" style="48" customWidth="1"/>
    <col min="15627" max="15627" width="21.5703125" style="48" customWidth="1"/>
    <col min="15628" max="15628" width="16.7109375" style="48" customWidth="1"/>
    <col min="15629" max="15872" width="9.28515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28515625" style="48" customWidth="1"/>
    <col min="15883" max="15883" width="21.5703125" style="48" customWidth="1"/>
    <col min="15884" max="15884" width="16.7109375" style="48" customWidth="1"/>
    <col min="15885" max="16128" width="9.28515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28515625" style="48" customWidth="1"/>
    <col min="16139" max="16139" width="21.5703125" style="48" customWidth="1"/>
    <col min="16140" max="16140" width="16.7109375" style="48" customWidth="1"/>
    <col min="16141" max="16384" width="9.28515625" style="48"/>
  </cols>
  <sheetData>
    <row r="1" spans="1:12" ht="15.75" x14ac:dyDescent="0.25">
      <c r="A1" s="46" t="s">
        <v>41</v>
      </c>
      <c r="B1" s="47"/>
      <c r="C1" s="47"/>
      <c r="D1" s="47"/>
      <c r="J1" s="49" t="s">
        <v>224</v>
      </c>
      <c r="K1" s="49"/>
    </row>
    <row r="2" spans="1:12" ht="15.75" x14ac:dyDescent="0.25">
      <c r="A2" s="900" t="s">
        <v>42</v>
      </c>
      <c r="B2" s="900"/>
      <c r="C2" s="900"/>
      <c r="D2" s="900"/>
      <c r="E2" s="901" t="str">
        <f>[16]Úvod.str!C3</f>
        <v>Městské divadlo v Prostějově, příspěvková organizace</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[16]Úvod.str!C4</f>
        <v>Vojáčkovo nám. 218/1,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[16]Úvod.str!C5</f>
        <v>004 02 362</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5.1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'[16]Ná HČ'!Q8+'[16]Ná HČ'!Q29+'[16]Ná HČ'!Q35+'[16]Ná DČ'!F9+'[16]Ná DČ'!F24+'[16]Ná DČ'!F30</f>
        <v>6230250</v>
      </c>
      <c r="F15" s="67">
        <f>'[16]Ná HČ'!R8+'[16]Ná HČ'!R29+'[16]Ná HČ'!R35+'[16]Ná DČ'!G9+'[16]Ná DČ'!G24+'[16]Ná DČ'!G30</f>
        <v>7416988</v>
      </c>
      <c r="G15" s="67">
        <f>'[16]Ná HČ'!S8+'[16]Ná HČ'!S29+'[16]Ná HČ'!S35+'[16]Ná DČ'!H9+'[16]Ná DČ'!H24+'[16]Ná DČ'!H30</f>
        <v>6021773.3899999997</v>
      </c>
      <c r="H15" s="68">
        <f>'[16]Ná HČ'!S8+'[16]Ná HČ'!S29+'[16]Ná HČ'!S35</f>
        <v>1677997.9699999997</v>
      </c>
      <c r="I15" s="68">
        <f>'[16]Ná DČ'!H9+'[16]Ná DČ'!H24+'[16]Ná DČ'!H30</f>
        <v>4343775.42</v>
      </c>
      <c r="J15" s="69" t="str">
        <f>IF(H15+I15=G15,"OK","ne")</f>
        <v>OK</v>
      </c>
      <c r="K15" s="70"/>
    </row>
    <row r="16" spans="1:12" ht="15" x14ac:dyDescent="0.25">
      <c r="A16" s="58" t="s">
        <v>58</v>
      </c>
      <c r="B16" s="58"/>
      <c r="C16" s="58"/>
      <c r="D16" s="66" t="s">
        <v>59</v>
      </c>
      <c r="E16" s="67">
        <f>'[16]Ná HČ'!Q36+'[16]Ná HČ'!Q42+'[16]Ná HČ'!Q46+'[16]Ná HČ'!Q47+'[16]Ná DČ'!F31+'[16]Ná DČ'!F37+'[16]Ná DČ'!F41+'[16]Ná DČ'!F42</f>
        <v>4259700</v>
      </c>
      <c r="F16" s="67">
        <f>'[16]Ná HČ'!R36+'[16]Ná HČ'!R42+'[16]Ná HČ'!R46+'[16]Ná HČ'!R47+'[16]Ná DČ'!G31+'[16]Ná DČ'!G37+'[16]Ná DČ'!G41+'[16]Ná DČ'!G42</f>
        <v>10666168.66</v>
      </c>
      <c r="G16" s="67">
        <f>'[16]Ná HČ'!S36+'[16]Ná HČ'!S42+'[16]Ná HČ'!S46+'[16]Ná HČ'!S47+'[16]Ná DČ'!H31+'[16]Ná DČ'!H37+'[16]Ná DČ'!H41+'[16]Ná DČ'!H42</f>
        <v>8708212.4499999993</v>
      </c>
      <c r="H16" s="68">
        <f>'[16]Ná HČ'!S36+'[16]Ná HČ'!S42+'[16]Ná HČ'!S46+'[16]Ná HČ'!S47</f>
        <v>7189134.6399999997</v>
      </c>
      <c r="I16" s="68">
        <f>'[16]Ná DČ'!H31+'[16]Ná DČ'!H37+'[16]Ná DČ'!H41+'[16]Ná DČ'!H42</f>
        <v>1519077.8100000003</v>
      </c>
      <c r="J16" s="69" t="str">
        <f t="shared" ref="J16:J27" si="0">IF(H16+I16=G16,"OK","ne")</f>
        <v>OK</v>
      </c>
      <c r="K16" s="70"/>
    </row>
    <row r="17" spans="1:12" ht="15" x14ac:dyDescent="0.25">
      <c r="A17" s="58" t="s">
        <v>60</v>
      </c>
      <c r="B17" s="58"/>
      <c r="C17" s="58"/>
      <c r="D17" s="66" t="s">
        <v>61</v>
      </c>
      <c r="E17" s="67">
        <f>'[16]Ná HČ'!Q72+'[16]Ná HČ'!Q79+'[16]Ná HČ'!Q82+'[16]Ná HČ'!Q83+'[16]Ná HČ'!Q88+'[16]Ná DČ'!F66+'[16]Ná DČ'!F71+'[16]Ná DČ'!F74+'[16]Ná DČ'!F75+'[16]Ná DČ'!F80</f>
        <v>14786750</v>
      </c>
      <c r="F17" s="67">
        <f>'[16]Ná HČ'!R72+'[16]Ná HČ'!R79+'[16]Ná HČ'!R82+'[16]Ná HČ'!R83+'[16]Ná HČ'!R88+'[16]Ná DČ'!G66+'[16]Ná DČ'!G71+'[16]Ná DČ'!G74+'[16]Ná DČ'!G75+'[16]Ná DČ'!G80</f>
        <v>14079750</v>
      </c>
      <c r="G17" s="67">
        <f>'[16]Ná HČ'!S72+'[16]Ná HČ'!S79+'[16]Ná HČ'!S82+'[16]Ná HČ'!S83+'[16]Ná HČ'!S88+'[16]Ná DČ'!H66+'[16]Ná DČ'!H71+'[16]Ná DČ'!H74+'[16]Ná DČ'!H75+'[16]Ná DČ'!H80</f>
        <v>15468781.489999998</v>
      </c>
      <c r="H17" s="68">
        <f>'[16]Ná HČ'!S72+'[16]Ná HČ'!S79+'[16]Ná HČ'!S82+'[16]Ná HČ'!S83+'[16]Ná HČ'!S88</f>
        <v>6309113.709999999</v>
      </c>
      <c r="I17" s="68">
        <f>'[16]Ná DČ'!H66+'[16]Ná DČ'!H71+'[16]Ná DČ'!H74+'[16]Ná DČ'!H75+'[16]Ná DČ'!H80</f>
        <v>9159667.7799999993</v>
      </c>
      <c r="J17" s="69" t="str">
        <f t="shared" si="0"/>
        <v>OK</v>
      </c>
      <c r="K17" s="70"/>
    </row>
    <row r="18" spans="1:12" ht="15" x14ac:dyDescent="0.25">
      <c r="A18" s="58" t="s">
        <v>62</v>
      </c>
      <c r="B18" s="58"/>
      <c r="C18" s="58"/>
      <c r="D18" s="71">
        <v>551</v>
      </c>
      <c r="E18" s="67">
        <f>'[16]Ná HČ'!Q105+'[16]Ná DČ'!F97</f>
        <v>1673823</v>
      </c>
      <c r="F18" s="67">
        <f>'[16]Ná HČ'!R105+'[16]Ná DČ'!G97</f>
        <v>1328472.8799999999</v>
      </c>
      <c r="G18" s="67">
        <f>'[16]Ná HČ'!S105+'[16]Ná DČ'!H97</f>
        <v>1690861.87</v>
      </c>
      <c r="H18" s="68">
        <f>'[16]Ná HČ'!S105</f>
        <v>1082151.6000000001</v>
      </c>
      <c r="I18" s="68">
        <f>'[16]Ná DČ'!H97</f>
        <v>608710.27</v>
      </c>
      <c r="J18" s="69" t="str">
        <f t="shared" si="0"/>
        <v>OK</v>
      </c>
      <c r="K18" s="70"/>
    </row>
    <row r="19" spans="1:12" ht="13.9" customHeight="1" x14ac:dyDescent="0.2">
      <c r="A19" s="72" t="s">
        <v>63</v>
      </c>
      <c r="B19" s="72"/>
      <c r="C19" s="58"/>
      <c r="D19" s="898" t="s">
        <v>64</v>
      </c>
      <c r="E19" s="899">
        <f>'[16]Ná HČ'!Q89+'[16]Ná HČ'!Q93+'[16]Ná HČ'!Q94+'[16]Ná HČ'!Q95+'[16]Ná HČ'!Q96+'[16]Ná HČ'!Q97+'[16]Ná HČ'!Q98+'[16]Ná HČ'!Q99+'[16]Ná HČ'!Q108+'[16]Ná HČ'!Q109+'[16]Ná HČ'!Q120+'[16]Ná HČ'!Q121+'[16]Ná HČ'!Q124+'[16]Ná HČ'!Q125+'[16]Ná HČ'!Q126+'[16]Ná DČ'!F81+'[16]Ná DČ'!F85+'[16]Ná DČ'!F86+'[16]Ná DČ'!F87+'[16]Ná DČ'!F88+'[16]Ná DČ'!F89+'[16]Ná DČ'!F90+'[16]Ná DČ'!F91+'[16]Ná DČ'!F100+'[16]Ná DČ'!F101+'[16]Ná DČ'!F112+'[16]Ná DČ'!F113+'[16]Ná DČ'!F116+'[16]Ná DČ'!F117+'[16]Ná DČ'!F118</f>
        <v>35000</v>
      </c>
      <c r="F19" s="899">
        <f>'[16]Ná HČ'!R89+'[16]Ná HČ'!R93+'[16]Ná HČ'!R94+'[16]Ná HČ'!R95+'[16]Ná HČ'!R96+'[16]Ná HČ'!R97+'[16]Ná HČ'!R98+'[16]Ná HČ'!R99+'[16]Ná HČ'!R108+'[16]Ná HČ'!R109+'[16]Ná HČ'!R120+'[16]Ná HČ'!R121+'[16]Ná HČ'!R124+'[16]Ná HČ'!R125+'[16]Ná HČ'!R126+'[16]Ná DČ'!G81+'[16]Ná DČ'!G85+'[16]Ná DČ'!G86+'[16]Ná DČ'!G87+'[16]Ná DČ'!G88+'[16]Ná DČ'!G89+'[16]Ná DČ'!G90+'[16]Ná DČ'!G91+'[16]Ná DČ'!G100+'[16]Ná DČ'!G101+'[16]Ná DČ'!G112+'[16]Ná DČ'!G113+'[16]Ná DČ'!G116+'[16]Ná DČ'!G117+'[16]Ná DČ'!G118</f>
        <v>713353.76</v>
      </c>
      <c r="G19" s="899">
        <f>'[16]Ná HČ'!S89+'[16]Ná HČ'!S93+'[16]Ná HČ'!S94+'[16]Ná HČ'!S95+'[16]Ná HČ'!S96+'[16]Ná HČ'!S97+'[16]Ná HČ'!S98+'[16]Ná HČ'!S99+'[16]Ná HČ'!S108+'[16]Ná HČ'!S109+'[16]Ná HČ'!S120+'[16]Ná HČ'!S121+'[16]Ná HČ'!S124+'[16]Ná HČ'!S125+'[16]Ná HČ'!S126+'[16]Ná DČ'!H81+'[16]Ná DČ'!H85+'[16]Ná DČ'!H86+'[16]Ná DČ'!H87+'[16]Ná DČ'!H88+'[16]Ná DČ'!H89+'[16]Ná DČ'!H90+'[16]Ná DČ'!H91+'[16]Ná DČ'!H100+'[16]Ná DČ'!H101+'[16]Ná DČ'!H112+'[16]Ná DČ'!H113+'[16]Ná DČ'!H116+'[16]Ná DČ'!H117+'[16]Ná DČ'!H118</f>
        <v>619596.1</v>
      </c>
      <c r="H19" s="907">
        <f>'[16]Ná HČ'!S89+'[16]Ná HČ'!S93+'[16]Ná HČ'!S94+'[16]Ná HČ'!S95+'[16]Ná HČ'!S96+'[16]Ná HČ'!S97+'[16]Ná HČ'!S98+'[16]Ná HČ'!S99+'[16]Ná HČ'!S108+'[16]Ná HČ'!S109+'[16]Ná HČ'!S120+'[16]Ná HČ'!S121+'[16]Ná HČ'!S124+'[16]Ná HČ'!S125+'[16]Ná HČ'!S126</f>
        <v>307798.32999999996</v>
      </c>
      <c r="I19" s="907">
        <f>'[16]Ná DČ'!H81+'[16]Ná DČ'!H85+'[16]Ná DČ'!H86+'[16]Ná DČ'!H87+'[16]Ná DČ'!H88+'[16]Ná DČ'!H89+'[16]Ná DČ'!H90+'[16]Ná DČ'!H91+'[16]Ná DČ'!H100+'[16]Ná DČ'!H101+'[16]Ná DČ'!H112+'[16]Ná DČ'!H113+'[16]Ná DČ'!H116+'[16]Ná DČ'!H117+'[16]Ná DČ'!H118</f>
        <v>311797.77</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26985523</v>
      </c>
      <c r="F21" s="67">
        <f>SUM(F15:F20)</f>
        <v>34204733.299999997</v>
      </c>
      <c r="G21" s="67">
        <f>SUM(G15:G20)</f>
        <v>32509225.300000001</v>
      </c>
      <c r="H21" s="67">
        <f>SUM(H15:H20)</f>
        <v>16566196.249999998</v>
      </c>
      <c r="I21" s="67">
        <f>SUM(I15:I20)</f>
        <v>15943029.049999999</v>
      </c>
      <c r="J21" s="69" t="str">
        <f t="shared" si="0"/>
        <v>OK</v>
      </c>
      <c r="K21" s="73"/>
    </row>
    <row r="22" spans="1:12" ht="25.1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'[16]Vý HČ'!Q9+'[16]Vý HČ'!Q10+'[16]Vý HČ'!Q21+'[16]Vý HČ'!Q26+'[16]Vý HČ'!Q27+'[16]Vý HČ'!Q28+'[16]Vý DČ'!F9+'[16]Vý DČ'!F10+'[16]Vý DČ'!F20+'[16]Vý DČ'!F25+'[16]Vý DČ'!F26+'[16]Vý DČ'!F27</f>
        <v>10527470</v>
      </c>
      <c r="F23" s="67">
        <f>'[16]Vý HČ'!R9+'[16]Vý HČ'!R10+'[16]Vý HČ'!R21+'[16]Vý HČ'!R26+'[16]Vý HČ'!R27+'[16]Vý HČ'!R28+'[16]Vý DČ'!G9+'[16]Vý DČ'!G10+'[16]Vý DČ'!G20+'[16]Vý DČ'!G25+'[16]Vý DČ'!G26+'[16]Vý DČ'!G27</f>
        <v>16069866.939999999</v>
      </c>
      <c r="G23" s="67">
        <f>'[16]Vý HČ'!S9+'[16]Vý HČ'!S10+'[16]Vý HČ'!S21+'[16]Vý HČ'!S26+'[16]Vý HČ'!S27+'[16]Vý HČ'!S28+'[16]Vý DČ'!H9+'[16]Vý DČ'!H10+'[16]Vý DČ'!H20+'[16]Vý DČ'!H25+'[16]Vý DČ'!H26+'[16]Vý DČ'!H27</f>
        <v>15523472.870000001</v>
      </c>
      <c r="H23" s="68">
        <f>'[16]Vý HČ'!S9+'[16]Vý HČ'!S10+'[16]Vý HČ'!S21+'[16]Vý HČ'!S26+'[16]Vý HČ'!S27+'[16]Vý HČ'!S28</f>
        <v>7923465</v>
      </c>
      <c r="I23" s="68">
        <f>'[16]Vý DČ'!H9+'[16]Vý DČ'!H10+'[16]Vý DČ'!H20+'[16]Vý DČ'!H25+'[16]Vý DČ'!H26+'[16]Vý DČ'!H27</f>
        <v>7600007.8699999992</v>
      </c>
      <c r="J23" s="69" t="str">
        <f t="shared" si="0"/>
        <v>OK</v>
      </c>
      <c r="K23" s="75"/>
      <c r="L23" s="76"/>
    </row>
    <row r="24" spans="1:12" ht="15" x14ac:dyDescent="0.25">
      <c r="A24" s="58" t="s">
        <v>69</v>
      </c>
      <c r="B24" s="58"/>
      <c r="C24" s="58"/>
      <c r="D24" s="71" t="s">
        <v>70</v>
      </c>
      <c r="E24" s="67">
        <f>'[16]Vý HČ'!Q47+'[16]Vý DČ'!F42</f>
        <v>16454303</v>
      </c>
      <c r="F24" s="67">
        <f>'[16]Vý HČ'!R47+'[16]Vý DČ'!G42</f>
        <v>16454803</v>
      </c>
      <c r="G24" s="67">
        <f>'[16]Vý HČ'!S47+'[16]Vý DČ'!H42</f>
        <v>16454803</v>
      </c>
      <c r="H24" s="68">
        <f>'[16]Vý HČ'!S47</f>
        <v>12454803</v>
      </c>
      <c r="I24" s="68">
        <f>'[16]Vý DČ'!H42</f>
        <v>4000000</v>
      </c>
      <c r="J24" s="69" t="str">
        <f t="shared" si="0"/>
        <v>OK</v>
      </c>
      <c r="K24" s="77"/>
      <c r="L24" s="53"/>
    </row>
    <row r="25" spans="1:12" ht="15" x14ac:dyDescent="0.25">
      <c r="A25" s="58"/>
      <c r="B25" s="58"/>
      <c r="C25" s="58"/>
      <c r="D25" s="71" t="s">
        <v>71</v>
      </c>
      <c r="E25" s="67">
        <f>'[16]Vý HČ'!Q53+'[16]Vý DČ'!F48</f>
        <v>0</v>
      </c>
      <c r="F25" s="67">
        <f>'[16]Vý HČ'!R53+'[16]Vý DČ'!G48</f>
        <v>0</v>
      </c>
      <c r="G25" s="67">
        <f>'[16]Vý HČ'!S53+'[16]Vý DČ'!H48</f>
        <v>0</v>
      </c>
      <c r="H25" s="68">
        <f>'[16]Vý HČ'!S53</f>
        <v>0</v>
      </c>
      <c r="I25" s="68">
        <f>'[16]Vý DČ'!H48</f>
        <v>0</v>
      </c>
      <c r="J25" s="69" t="str">
        <f t="shared" si="0"/>
        <v>OK</v>
      </c>
      <c r="K25" s="77"/>
      <c r="L25" s="53"/>
    </row>
    <row r="26" spans="1:12" ht="15" x14ac:dyDescent="0.25">
      <c r="A26" s="58" t="s">
        <v>72</v>
      </c>
      <c r="B26" s="58"/>
      <c r="C26" s="58"/>
      <c r="D26" s="66" t="s">
        <v>73</v>
      </c>
      <c r="E26" s="67">
        <f>'[16]Vý HČ'!Q29+'[16]Vý HČ'!Q30+'[16]Vý HČ'!Q31+'[16]Vý HČ'!Q32+'[16]Vý HČ'!Q33+'[16]Vý HČ'!Q39+'[16]Vý HČ'!Q46+'[16]Vý DČ'!F28+'[16]Vý DČ'!F29+'[16]Vý DČ'!F30+'[16]Vý DČ'!F31+'[16]Vý DČ'!F32+'[16]Vý DČ'!F38+'[16]Vý DČ'!F41</f>
        <v>6650</v>
      </c>
      <c r="F26" s="67">
        <f>'[16]Vý HČ'!R29+'[16]Vý HČ'!R30+'[16]Vý HČ'!R31+'[16]Vý HČ'!R32+'[16]Vý HČ'!R33+'[16]Vý HČ'!R39+'[16]Vý HČ'!R46+'[16]Vý DČ'!G28+'[16]Vý DČ'!G29+'[16]Vý DČ'!G30+'[16]Vý DČ'!G31+'[16]Vý DČ'!G32+'[16]Vý DČ'!G38+'[16]Vý DČ'!G41</f>
        <v>1682963.3599999999</v>
      </c>
      <c r="G26" s="67">
        <f>'[16]Vý HČ'!S29+'[16]Vý HČ'!S30+'[16]Vý HČ'!S31+'[16]Vý HČ'!S32+'[16]Vý HČ'!S33+'[16]Vý HČ'!S39+'[16]Vý HČ'!S46+'[16]Vý DČ'!H28+'[16]Vý DČ'!H29+'[16]Vý DČ'!H30+'[16]Vý DČ'!H31+'[16]Vý DČ'!H32+'[16]Vý DČ'!H38+'[16]Vý DČ'!H41</f>
        <v>1682907.89</v>
      </c>
      <c r="H26" s="68">
        <f>'[16]Vý HČ'!S29+'[16]Vý HČ'!S30+'[16]Vý HČ'!S31+'[16]Vý HČ'!S32+'[16]Vý HČ'!S33+'[16]Vý HČ'!S39+'[16]Vý HČ'!S46</f>
        <v>1032234.84</v>
      </c>
      <c r="I26" s="68">
        <f>'[16]Vý DČ'!H28+'[16]Vý DČ'!H29+'[16]Vý DČ'!H30+'[16]Vý DČ'!H31+'[16]Vý DČ'!H32+'[16]Vý DČ'!H38+'[16]Vý DČ'!H41</f>
        <v>650673.05000000005</v>
      </c>
      <c r="J26" s="69" t="str">
        <f t="shared" si="0"/>
        <v>OK</v>
      </c>
      <c r="K26" s="75"/>
      <c r="L26" s="53"/>
    </row>
    <row r="27" spans="1:12" ht="14.25" customHeight="1" x14ac:dyDescent="0.25">
      <c r="A27" s="62" t="s">
        <v>65</v>
      </c>
      <c r="B27" s="61"/>
      <c r="C27" s="61"/>
      <c r="D27" s="61"/>
      <c r="E27" s="67">
        <f>E23+E24+E26</f>
        <v>26988423</v>
      </c>
      <c r="F27" s="67">
        <f>F23+F24+F26</f>
        <v>34207633.299999997</v>
      </c>
      <c r="G27" s="67">
        <f>G23+G24+G26</f>
        <v>33661183.759999998</v>
      </c>
      <c r="H27" s="67">
        <f>H23+H24+H26</f>
        <v>21410502.84</v>
      </c>
      <c r="I27" s="67">
        <f>I23+I24+I26</f>
        <v>12250680.92</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1151958.4599999972</v>
      </c>
      <c r="H30" s="67">
        <f>H27-H21</f>
        <v>4844306.5900000017</v>
      </c>
      <c r="I30" s="80">
        <f>I27-I21</f>
        <v>-3692348.129999999</v>
      </c>
      <c r="J30" s="81"/>
      <c r="K30" s="61"/>
      <c r="L30" s="61"/>
    </row>
    <row r="31" spans="1:12" ht="15" x14ac:dyDescent="0.25">
      <c r="A31" s="61"/>
      <c r="B31" s="61"/>
      <c r="C31" s="66" t="s">
        <v>77</v>
      </c>
      <c r="D31" s="61"/>
      <c r="E31" s="61"/>
      <c r="F31" s="61"/>
      <c r="G31" s="67">
        <f>'[16]Ná HČ'!S127+'[16]Ná DČ'!H119</f>
        <v>0</v>
      </c>
      <c r="H31" s="68">
        <f>'[16]Ná HČ'!S127</f>
        <v>0</v>
      </c>
      <c r="I31" s="68">
        <f>'[16]Ná DČ'!H119</f>
        <v>0</v>
      </c>
      <c r="J31" s="61"/>
      <c r="K31" s="61"/>
      <c r="L31" s="61"/>
    </row>
    <row r="32" spans="1:12" ht="15" x14ac:dyDescent="0.25">
      <c r="A32" s="61"/>
      <c r="B32" s="61"/>
      <c r="C32" s="66" t="s">
        <v>78</v>
      </c>
      <c r="D32" s="61"/>
      <c r="E32" s="61"/>
      <c r="F32" s="61"/>
      <c r="G32" s="67">
        <f>'[16]Ná HČ'!S128+'[16]Ná DČ'!H120</f>
        <v>0</v>
      </c>
      <c r="H32" s="68">
        <f>'[16]Ná HČ'!S128</f>
        <v>0</v>
      </c>
      <c r="I32" s="68">
        <f>'[16]Ná DČ'!H120</f>
        <v>0</v>
      </c>
      <c r="J32" s="61"/>
      <c r="K32" s="61"/>
      <c r="L32" s="61"/>
    </row>
    <row r="33" spans="1:12" ht="15" x14ac:dyDescent="0.25">
      <c r="A33" s="61"/>
      <c r="B33" s="61"/>
      <c r="C33" s="66" t="s">
        <v>79</v>
      </c>
      <c r="D33" s="61"/>
      <c r="E33" s="61"/>
      <c r="F33" s="61"/>
      <c r="G33" s="82"/>
      <c r="H33" s="83"/>
      <c r="I33" s="83"/>
      <c r="J33" s="84">
        <f>[16]VH!D12</f>
        <v>0</v>
      </c>
      <c r="K33" s="61"/>
      <c r="L33" s="61"/>
    </row>
    <row r="34" spans="1:12" ht="15.75" x14ac:dyDescent="0.25">
      <c r="A34" s="61"/>
      <c r="B34" s="61"/>
      <c r="C34" s="66" t="s">
        <v>80</v>
      </c>
      <c r="D34" s="61"/>
      <c r="E34" s="61"/>
      <c r="F34" s="61"/>
      <c r="G34" s="68">
        <f>G30-G31-G32-G33</f>
        <v>1151958.4599999972</v>
      </c>
      <c r="H34" s="68">
        <f>H30-H31-H32-H33</f>
        <v>4844306.5900000017</v>
      </c>
      <c r="I34" s="68">
        <f>I30-I31-I32-I33</f>
        <v>-3692348.129999999</v>
      </c>
      <c r="J34" s="599">
        <f>[16]VH!D13</f>
        <v>1151958.4599999953</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442111.77</v>
      </c>
      <c r="H37" s="58"/>
      <c r="I37" s="70"/>
      <c r="J37" s="90">
        <f>[16]VH!D36</f>
        <v>442111.77</v>
      </c>
      <c r="K37" s="91"/>
    </row>
    <row r="38" spans="1:12" ht="15.75" x14ac:dyDescent="0.25">
      <c r="A38" s="61"/>
      <c r="B38" s="61"/>
      <c r="C38" s="58"/>
      <c r="D38" s="58"/>
      <c r="E38" s="89"/>
      <c r="F38" s="77" t="s">
        <v>86</v>
      </c>
      <c r="G38" s="83">
        <v>230000</v>
      </c>
      <c r="H38" s="58"/>
      <c r="I38" s="70"/>
      <c r="J38" s="90">
        <f>[16]VH!D39</f>
        <v>230000</v>
      </c>
      <c r="K38" s="91"/>
    </row>
    <row r="39" spans="1:12" ht="15.75" x14ac:dyDescent="0.25">
      <c r="A39" s="61"/>
      <c r="B39" s="61"/>
      <c r="C39" s="58"/>
      <c r="D39" s="58"/>
      <c r="E39" s="89"/>
      <c r="F39" s="77" t="s">
        <v>15</v>
      </c>
      <c r="G39" s="92">
        <v>479846.69</v>
      </c>
      <c r="H39" s="58"/>
      <c r="I39" s="70"/>
      <c r="J39" s="90">
        <f>[16]VH!D43</f>
        <v>479846.69</v>
      </c>
      <c r="K39" s="91"/>
    </row>
    <row r="40" spans="1:12" ht="15.75" x14ac:dyDescent="0.25">
      <c r="A40" s="61"/>
      <c r="B40" s="61"/>
      <c r="C40" s="58" t="s">
        <v>87</v>
      </c>
      <c r="D40" s="58"/>
      <c r="E40" s="89" t="s">
        <v>88</v>
      </c>
      <c r="F40" s="58"/>
      <c r="G40" s="93">
        <f>IF(G34&lt;=0,[16]VH!D18,0)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[16]VH!B39</f>
        <v>131049.07</v>
      </c>
      <c r="F48" s="116">
        <f>[16]FO!C8</f>
        <v>500000</v>
      </c>
      <c r="G48" s="117">
        <f>[16]FO!C21-[16]FO!C8</f>
        <v>0</v>
      </c>
      <c r="H48" s="118">
        <f>[16]FO!H22</f>
        <v>293000</v>
      </c>
      <c r="I48" s="118">
        <f>E48+F48+G48-H48</f>
        <v>338049.07000000007</v>
      </c>
      <c r="J48" s="119">
        <f>[16]FO!I23</f>
        <v>338049.07000000007</v>
      </c>
      <c r="K48" s="120"/>
    </row>
    <row r="49" spans="1:12" x14ac:dyDescent="0.2">
      <c r="A49" s="121"/>
      <c r="B49" s="122"/>
      <c r="C49" s="122" t="s">
        <v>101</v>
      </c>
      <c r="D49" s="122"/>
      <c r="E49" s="123">
        <f>[16]VH!B40</f>
        <v>64079.75</v>
      </c>
      <c r="F49" s="124"/>
      <c r="G49" s="125">
        <f>[16]FKSP!D19</f>
        <v>90639.19</v>
      </c>
      <c r="H49" s="126">
        <f>[16]FKSP!D36</f>
        <v>110279</v>
      </c>
      <c r="I49" s="127">
        <f>E49+F49+G49-H49</f>
        <v>44439.94</v>
      </c>
      <c r="J49" s="128">
        <f>[16]FKSP!E38</f>
        <v>27151.75</v>
      </c>
      <c r="K49" s="129"/>
    </row>
    <row r="50" spans="1:12" x14ac:dyDescent="0.2">
      <c r="A50" s="121"/>
      <c r="B50" s="122"/>
      <c r="C50" s="122" t="s">
        <v>102</v>
      </c>
      <c r="D50" s="122"/>
      <c r="E50" s="123">
        <f>[16]VH!B36</f>
        <v>279045.43</v>
      </c>
      <c r="F50" s="124">
        <f>'[16]RF 2.4.'!C9</f>
        <v>2889064.05</v>
      </c>
      <c r="G50" s="125">
        <f>'[16]RF 2.4.'!C22-'[16]RF 2.4.'!C9</f>
        <v>0</v>
      </c>
      <c r="H50" s="128">
        <f>'[16]RF 2.4.'!H23</f>
        <v>2923929.75</v>
      </c>
      <c r="I50" s="127">
        <f>E50+F50+G50-H50</f>
        <v>244179.72999999998</v>
      </c>
      <c r="J50" s="128">
        <f>'[16]RF 2.4.'!I24</f>
        <v>244179.72999999998</v>
      </c>
      <c r="K50" s="129"/>
    </row>
    <row r="51" spans="1:12" x14ac:dyDescent="0.2">
      <c r="A51" s="130"/>
      <c r="B51" s="131"/>
      <c r="C51" s="131" t="s">
        <v>103</v>
      </c>
      <c r="D51" s="131"/>
      <c r="E51" s="132">
        <f>[16]VH!B37</f>
        <v>0</v>
      </c>
      <c r="F51" s="133"/>
      <c r="G51" s="134">
        <f>'[16]RF 2.5.'!C21</f>
        <v>0</v>
      </c>
      <c r="H51" s="135">
        <f>'[16]RF 2.5.'!H22</f>
        <v>0</v>
      </c>
      <c r="I51" s="127">
        <f>E51+F51+G51-H51</f>
        <v>0</v>
      </c>
      <c r="J51" s="135">
        <f>'[16]RF 2.5.'!I23</f>
        <v>0</v>
      </c>
      <c r="K51" s="136"/>
    </row>
    <row r="52" spans="1:12" ht="13.5" thickBot="1" x14ac:dyDescent="0.25">
      <c r="A52" s="137"/>
      <c r="B52" s="138"/>
      <c r="C52" s="138" t="s">
        <v>104</v>
      </c>
      <c r="D52" s="138"/>
      <c r="E52" s="139">
        <f>[16]VH!B38</f>
        <v>1033861.25</v>
      </c>
      <c r="F52" s="140"/>
      <c r="G52" s="141">
        <f>[16]IF!C19</f>
        <v>4165925.92</v>
      </c>
      <c r="H52" s="142">
        <f>[16]IF!H20</f>
        <v>4290189.71</v>
      </c>
      <c r="I52" s="143">
        <f>E52+F52+G52-H52</f>
        <v>909597.46</v>
      </c>
      <c r="J52" s="142">
        <f>[16]IF!I21</f>
        <v>909597.46</v>
      </c>
      <c r="K52" s="144"/>
    </row>
    <row r="53" spans="1:12" ht="15.75" thickBot="1" x14ac:dyDescent="0.3">
      <c r="A53" s="145" t="s">
        <v>52</v>
      </c>
      <c r="B53" s="146"/>
      <c r="C53" s="146"/>
      <c r="D53" s="146"/>
      <c r="E53" s="147">
        <f t="shared" ref="E53:J53" si="1">SUM(E48:E52)</f>
        <v>1508035.5</v>
      </c>
      <c r="F53" s="148">
        <f t="shared" si="1"/>
        <v>3389064.05</v>
      </c>
      <c r="G53" s="149">
        <f t="shared" si="1"/>
        <v>4256565.1100000003</v>
      </c>
      <c r="H53" s="148">
        <f t="shared" si="1"/>
        <v>7617398.46</v>
      </c>
      <c r="I53" s="148">
        <f t="shared" si="1"/>
        <v>1536266.2</v>
      </c>
      <c r="J53" s="149">
        <f t="shared" si="1"/>
        <v>1518978.01</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'[16]Ná HČ'!F72+'[16]Ná HČ'!F79+'[16]Ná HČ'!F82+'[16]Ná HČ'!F83+'[16]Ná HČ'!F88</f>
        <v>7462250</v>
      </c>
      <c r="F58" s="159">
        <f>'[16]Ná HČ'!F105</f>
        <v>1673823</v>
      </c>
      <c r="G58" s="160">
        <f>'[16]Ná HČ'!F29</f>
        <v>3134000</v>
      </c>
      <c r="H58" s="161"/>
      <c r="I58" s="162"/>
      <c r="J58" s="896" t="s">
        <v>117</v>
      </c>
      <c r="K58" s="897"/>
    </row>
    <row r="59" spans="1:12" ht="15" x14ac:dyDescent="0.25">
      <c r="A59" s="163" t="s">
        <v>118</v>
      </c>
      <c r="B59" s="164"/>
      <c r="C59" s="164"/>
      <c r="D59" s="165" t="s">
        <v>530</v>
      </c>
      <c r="E59" s="166"/>
      <c r="F59" s="167"/>
      <c r="G59" s="166"/>
      <c r="H59" s="168">
        <v>1217208</v>
      </c>
      <c r="I59" s="169"/>
      <c r="J59" s="889"/>
      <c r="K59" s="890"/>
    </row>
    <row r="60" spans="1:12" ht="15" x14ac:dyDescent="0.25">
      <c r="A60" s="163" t="s">
        <v>118</v>
      </c>
      <c r="B60" s="164"/>
      <c r="C60" s="164"/>
      <c r="D60" s="170" t="s">
        <v>656</v>
      </c>
      <c r="E60" s="166"/>
      <c r="F60" s="167">
        <v>17039</v>
      </c>
      <c r="G60" s="166"/>
      <c r="H60" s="168"/>
      <c r="I60" s="624"/>
      <c r="J60" s="889"/>
      <c r="K60" s="890"/>
    </row>
    <row r="61" spans="1:12" ht="15" x14ac:dyDescent="0.25">
      <c r="A61" s="163" t="s">
        <v>118</v>
      </c>
      <c r="B61" s="164"/>
      <c r="C61" s="164"/>
      <c r="D61" s="170" t="s">
        <v>531</v>
      </c>
      <c r="E61" s="166"/>
      <c r="F61" s="167"/>
      <c r="G61" s="166"/>
      <c r="H61" s="168"/>
      <c r="I61" s="624">
        <v>2475064.0499999998</v>
      </c>
      <c r="J61" s="889"/>
      <c r="K61" s="890"/>
    </row>
    <row r="62" spans="1:12" ht="15" x14ac:dyDescent="0.25">
      <c r="A62" s="163" t="s">
        <v>118</v>
      </c>
      <c r="B62" s="164"/>
      <c r="C62" s="164"/>
      <c r="D62" s="170" t="s">
        <v>657</v>
      </c>
      <c r="E62" s="166">
        <v>-1000000</v>
      </c>
      <c r="F62" s="167">
        <v>-500000</v>
      </c>
      <c r="G62" s="166"/>
      <c r="H62" s="168"/>
      <c r="I62" s="169"/>
      <c r="J62" s="889"/>
      <c r="K62" s="890"/>
    </row>
    <row r="63" spans="1:12" ht="15" x14ac:dyDescent="0.25">
      <c r="A63" s="163" t="s">
        <v>118</v>
      </c>
      <c r="B63" s="164"/>
      <c r="C63" s="164"/>
      <c r="D63" s="170"/>
      <c r="E63" s="166">
        <v>218000</v>
      </c>
      <c r="F63" s="167"/>
      <c r="G63" s="166"/>
      <c r="H63" s="168"/>
      <c r="I63" s="169"/>
      <c r="J63" s="889" t="s">
        <v>658</v>
      </c>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6680250</v>
      </c>
      <c r="F69" s="174">
        <f>SUM(F58:F68)</f>
        <v>1190862</v>
      </c>
      <c r="G69" s="175">
        <f>SUM(G58:G68)</f>
        <v>3134000</v>
      </c>
      <c r="H69" s="176">
        <f>SUM(H58:H68)</f>
        <v>1217208</v>
      </c>
      <c r="I69" s="177">
        <f>SUM(I58:I68)</f>
        <v>2475064.0499999998</v>
      </c>
      <c r="J69" s="891"/>
      <c r="K69" s="892"/>
    </row>
    <row r="70" spans="1:12" ht="15.75" thickTop="1" x14ac:dyDescent="0.25">
      <c r="A70" s="178" t="s">
        <v>120</v>
      </c>
      <c r="B70" s="179"/>
      <c r="C70" s="179"/>
      <c r="D70" s="179"/>
      <c r="E70" s="180">
        <f>'[16]Ná HČ'!H72+'[16]Ná HČ'!H79+'[16]Ná HČ'!H82+'[16]Ná HČ'!H83+'[16]Ná HČ'!H88</f>
        <v>6309113.709999999</v>
      </c>
      <c r="F70" s="181">
        <f>'[16]Ná HČ'!H105</f>
        <v>1082151.6000000001</v>
      </c>
      <c r="G70" s="182">
        <f>'[16]Ná HČ'!H29</f>
        <v>1417416.5699999998</v>
      </c>
      <c r="H70" s="180">
        <f>[16]IF!H7</f>
        <v>1217208</v>
      </c>
      <c r="I70" s="182">
        <f>[16]IF!I11</f>
        <v>2475064.0499999998</v>
      </c>
      <c r="J70" s="893"/>
      <c r="K70" s="861"/>
    </row>
    <row r="71" spans="1:12" ht="18.75" customHeight="1" thickBot="1" x14ac:dyDescent="0.3">
      <c r="A71" s="184" t="s">
        <v>121</v>
      </c>
      <c r="B71" s="146"/>
      <c r="C71" s="146"/>
      <c r="D71" s="146"/>
      <c r="E71" s="185">
        <f>E70-E69</f>
        <v>-371136.29000000097</v>
      </c>
      <c r="F71" s="186">
        <f>F70-F69</f>
        <v>-108710.39999999991</v>
      </c>
      <c r="G71" s="187">
        <f>G70-G69</f>
        <v>-1716583.4300000002</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c r="B77" s="871"/>
      <c r="C77" s="871"/>
      <c r="D77" s="872"/>
      <c r="E77" s="192"/>
      <c r="F77" s="836"/>
      <c r="G77" s="837"/>
      <c r="H77" s="836"/>
      <c r="I77" s="837"/>
      <c r="J77" s="873">
        <f>F77-H77</f>
        <v>0</v>
      </c>
      <c r="K77" s="874"/>
      <c r="L77" s="58"/>
    </row>
    <row r="78" spans="1:12" x14ac:dyDescent="0.2">
      <c r="A78" s="879"/>
      <c r="B78" s="880"/>
      <c r="C78" s="880"/>
      <c r="D78" s="881"/>
      <c r="E78" s="193"/>
      <c r="F78" s="847"/>
      <c r="G78" s="848"/>
      <c r="H78" s="847"/>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0</v>
      </c>
      <c r="G81" s="777"/>
      <c r="H81" s="776">
        <f>SUM(H77:H80)</f>
        <v>0</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12454303</v>
      </c>
      <c r="G85" s="864"/>
      <c r="H85" s="836">
        <v>12454303</v>
      </c>
      <c r="I85" s="837"/>
      <c r="J85" s="865">
        <f>F85-H85</f>
        <v>0</v>
      </c>
      <c r="K85" s="866"/>
      <c r="L85" s="62"/>
    </row>
    <row r="86" spans="1:12" x14ac:dyDescent="0.2">
      <c r="A86" s="859" t="s">
        <v>659</v>
      </c>
      <c r="B86" s="860"/>
      <c r="C86" s="860"/>
      <c r="D86" s="861"/>
      <c r="E86" s="202" t="s">
        <v>660</v>
      </c>
      <c r="F86" s="855">
        <v>4000000</v>
      </c>
      <c r="G86" s="856"/>
      <c r="H86" s="809">
        <v>4000000</v>
      </c>
      <c r="I86" s="810"/>
      <c r="J86" s="857">
        <f t="shared" ref="J86:J99" si="2">F86-H86</f>
        <v>0</v>
      </c>
      <c r="K86" s="858"/>
      <c r="L86" s="62"/>
    </row>
    <row r="87" spans="1:12" x14ac:dyDescent="0.2">
      <c r="A87" s="852" t="s">
        <v>661</v>
      </c>
      <c r="B87" s="853"/>
      <c r="C87" s="853"/>
      <c r="D87" s="854"/>
      <c r="E87" s="202"/>
      <c r="F87" s="855">
        <v>500</v>
      </c>
      <c r="G87" s="856"/>
      <c r="H87" s="847">
        <v>500</v>
      </c>
      <c r="I87" s="848"/>
      <c r="J87" s="857">
        <f t="shared" si="2"/>
        <v>0</v>
      </c>
      <c r="K87" s="858"/>
      <c r="L87" s="62"/>
    </row>
    <row r="88" spans="1:12" x14ac:dyDescent="0.2">
      <c r="A88" s="852"/>
      <c r="B88" s="853"/>
      <c r="C88" s="853"/>
      <c r="D88" s="854"/>
      <c r="E88" s="202"/>
      <c r="F88" s="855"/>
      <c r="G88" s="856"/>
      <c r="H88" s="809"/>
      <c r="I88" s="810"/>
      <c r="J88" s="857">
        <f>F88-H88</f>
        <v>0</v>
      </c>
      <c r="K88" s="858"/>
      <c r="L88" s="62"/>
    </row>
    <row r="89" spans="1:12" x14ac:dyDescent="0.2">
      <c r="A89" s="852"/>
      <c r="B89" s="853"/>
      <c r="C89" s="853"/>
      <c r="D89" s="854"/>
      <c r="E89" s="202"/>
      <c r="F89" s="855"/>
      <c r="G89" s="856"/>
      <c r="H89" s="809"/>
      <c r="I89" s="810"/>
      <c r="J89" s="857">
        <f>F89-H89</f>
        <v>0</v>
      </c>
      <c r="K89" s="858"/>
      <c r="L89" s="62"/>
    </row>
    <row r="90" spans="1:12" x14ac:dyDescent="0.2">
      <c r="A90" s="852"/>
      <c r="B90" s="853"/>
      <c r="C90" s="853"/>
      <c r="D90" s="854"/>
      <c r="E90" s="202"/>
      <c r="F90" s="855"/>
      <c r="G90" s="856"/>
      <c r="H90" s="809"/>
      <c r="I90" s="810"/>
      <c r="J90" s="857">
        <f>F90-H90</f>
        <v>0</v>
      </c>
      <c r="K90" s="858"/>
      <c r="L90" s="62"/>
    </row>
    <row r="91" spans="1:12" x14ac:dyDescent="0.2">
      <c r="A91" s="852"/>
      <c r="B91" s="853"/>
      <c r="C91" s="853"/>
      <c r="D91" s="854"/>
      <c r="E91" s="202"/>
      <c r="F91" s="855"/>
      <c r="G91" s="856"/>
      <c r="H91" s="809"/>
      <c r="I91" s="810"/>
      <c r="J91" s="857">
        <f>F91-H91</f>
        <v>0</v>
      </c>
      <c r="K91" s="858"/>
      <c r="L91" s="62"/>
    </row>
    <row r="92" spans="1:12" x14ac:dyDescent="0.2">
      <c r="A92" s="852"/>
      <c r="B92" s="853"/>
      <c r="C92" s="853"/>
      <c r="D92" s="854"/>
      <c r="E92" s="202"/>
      <c r="F92" s="855"/>
      <c r="G92" s="856"/>
      <c r="H92" s="809"/>
      <c r="I92" s="810"/>
      <c r="J92" s="857">
        <f>F92-H92</f>
        <v>0</v>
      </c>
      <c r="K92" s="858"/>
      <c r="L92" s="62"/>
    </row>
    <row r="93" spans="1:12" x14ac:dyDescent="0.2">
      <c r="A93" s="852"/>
      <c r="B93" s="853"/>
      <c r="C93" s="853"/>
      <c r="D93" s="854"/>
      <c r="E93" s="202"/>
      <c r="F93" s="855"/>
      <c r="G93" s="856"/>
      <c r="H93" s="809"/>
      <c r="I93" s="810"/>
      <c r="J93" s="857">
        <f t="shared" si="2"/>
        <v>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16454803</v>
      </c>
      <c r="G100" s="777"/>
      <c r="H100" s="776">
        <f>SUM(H85:I99)</f>
        <v>16454803</v>
      </c>
      <c r="I100" s="777"/>
      <c r="J100" s="776">
        <f>SUM(J85:K99)</f>
        <v>0</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c r="B104" s="845"/>
      <c r="C104" s="845"/>
      <c r="D104" s="846"/>
      <c r="E104" s="211"/>
      <c r="F104" s="847"/>
      <c r="G104" s="848"/>
      <c r="H104" s="847"/>
      <c r="I104" s="848"/>
      <c r="J104" s="849">
        <f>F104-H104</f>
        <v>0</v>
      </c>
      <c r="K104" s="850"/>
    </row>
    <row r="105" spans="1:12" x14ac:dyDescent="0.2">
      <c r="A105" s="844"/>
      <c r="B105" s="845"/>
      <c r="C105" s="845"/>
      <c r="D105" s="846"/>
      <c r="E105" s="211"/>
      <c r="F105" s="847"/>
      <c r="G105" s="848"/>
      <c r="H105" s="847"/>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0</v>
      </c>
      <c r="G109" s="777"/>
      <c r="H109" s="776">
        <f>SUM(H104:I108)</f>
        <v>0</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33"/>
      <c r="B113" s="834"/>
      <c r="C113" s="834"/>
      <c r="D113" s="835"/>
      <c r="E113" s="214"/>
      <c r="F113" s="836"/>
      <c r="G113" s="837"/>
      <c r="H113" s="836"/>
      <c r="I113" s="837"/>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0</v>
      </c>
      <c r="G116" s="772"/>
      <c r="H116" s="771">
        <f>SUM(H113:I115)</f>
        <v>0</v>
      </c>
      <c r="I116" s="772"/>
      <c r="J116" s="771">
        <f>SUM(J113:K115)</f>
        <v>0</v>
      </c>
      <c r="K116" s="773"/>
    </row>
    <row r="117" spans="1:11" x14ac:dyDescent="0.2">
      <c r="H117" s="52" t="s">
        <v>148</v>
      </c>
      <c r="I117" s="58"/>
      <c r="J117" s="218" t="s">
        <v>149</v>
      </c>
      <c r="K117" s="219">
        <f>(H81)</f>
        <v>0</v>
      </c>
    </row>
    <row r="118" spans="1:11" ht="15" customHeight="1" x14ac:dyDescent="0.2">
      <c r="H118" s="220" t="s">
        <v>150</v>
      </c>
      <c r="I118" s="221">
        <f>'[16]Vý HČ'!S47+'[16]Vý DČ'!H42</f>
        <v>16454803</v>
      </c>
      <c r="J118" s="222" t="s">
        <v>151</v>
      </c>
      <c r="K118" s="223">
        <f>H100</f>
        <v>16454803</v>
      </c>
    </row>
    <row r="119" spans="1:11" ht="15" customHeight="1" x14ac:dyDescent="0.2">
      <c r="J119" s="222" t="s">
        <v>152</v>
      </c>
      <c r="K119" s="223">
        <f>H109</f>
        <v>0</v>
      </c>
    </row>
    <row r="120" spans="1:11" x14ac:dyDescent="0.2">
      <c r="J120" s="222" t="s">
        <v>153</v>
      </c>
      <c r="K120" s="223">
        <f>H116</f>
        <v>0</v>
      </c>
    </row>
    <row r="121" spans="1:11" x14ac:dyDescent="0.2">
      <c r="H121" s="224" t="s">
        <v>154</v>
      </c>
      <c r="I121" s="225">
        <f>I118-K121</f>
        <v>0</v>
      </c>
      <c r="J121" s="222" t="s">
        <v>155</v>
      </c>
      <c r="K121" s="226">
        <f>SUM(K117:K120)</f>
        <v>16454803</v>
      </c>
    </row>
    <row r="122" spans="1:11" x14ac:dyDescent="0.2">
      <c r="H122" s="227"/>
      <c r="I122" s="227"/>
    </row>
    <row r="123" spans="1:11" x14ac:dyDescent="0.2">
      <c r="H123" s="48" t="s">
        <v>156</v>
      </c>
      <c r="I123" s="774"/>
      <c r="J123" s="774"/>
      <c r="K123" s="774"/>
    </row>
    <row r="124" spans="1:11" x14ac:dyDescent="0.2">
      <c r="C124" s="228"/>
      <c r="H124" s="775" t="s">
        <v>157</v>
      </c>
      <c r="I124" s="775"/>
      <c r="J124" s="775"/>
      <c r="K124" s="775"/>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4"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2" fitToHeight="3" orientation="landscape" useFirstPageNumber="1" r:id="rId1"/>
  <headerFooter differentFirst="1">
    <oddFooter>&amp;C&amp;P</oddFooter>
    <firstFooter>&amp;C&amp;P</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1"/>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219</v>
      </c>
    </row>
    <row r="3" spans="1:9" s="17" customFormat="1" ht="15" x14ac:dyDescent="0.25">
      <c r="A3" s="910" t="s">
        <v>255</v>
      </c>
      <c r="B3" s="910"/>
      <c r="C3" s="910"/>
      <c r="D3" s="910"/>
      <c r="E3" s="910"/>
      <c r="F3" s="910"/>
      <c r="G3" s="910"/>
      <c r="H3" s="910"/>
      <c r="I3" s="910"/>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1151958.46</v>
      </c>
      <c r="D6" s="758"/>
      <c r="E6" s="758"/>
      <c r="F6" s="758"/>
      <c r="G6" s="758"/>
      <c r="H6" s="758"/>
      <c r="I6" s="758"/>
    </row>
    <row r="7" spans="1:9" s="18" customFormat="1" ht="72" customHeight="1" x14ac:dyDescent="0.2">
      <c r="A7" s="757" t="s">
        <v>5</v>
      </c>
      <c r="B7" s="757"/>
      <c r="C7" s="37">
        <v>4844306.59</v>
      </c>
      <c r="D7" s="762" t="s">
        <v>662</v>
      </c>
      <c r="E7" s="762"/>
      <c r="F7" s="762"/>
      <c r="G7" s="762"/>
      <c r="H7" s="762"/>
      <c r="I7" s="762"/>
    </row>
    <row r="8" spans="1:9" s="17" customFormat="1" ht="52.5" customHeight="1" x14ac:dyDescent="0.2">
      <c r="A8" s="757" t="s">
        <v>6</v>
      </c>
      <c r="B8" s="757"/>
      <c r="C8" s="389">
        <v>-3692348.13</v>
      </c>
      <c r="D8" s="762" t="s">
        <v>663</v>
      </c>
      <c r="E8" s="762"/>
      <c r="F8" s="762"/>
      <c r="G8" s="762"/>
      <c r="H8" s="762"/>
      <c r="I8" s="762"/>
    </row>
    <row r="9" spans="1:9" s="17" customFormat="1" ht="15" customHeight="1" x14ac:dyDescent="0.2">
      <c r="A9" s="757" t="s">
        <v>2</v>
      </c>
      <c r="B9" s="757"/>
      <c r="C9" s="37">
        <v>0</v>
      </c>
      <c r="D9" s="763"/>
      <c r="E9" s="763"/>
      <c r="F9" s="763"/>
      <c r="G9" s="763"/>
      <c r="H9" s="763"/>
      <c r="I9" s="763"/>
    </row>
    <row r="10" spans="1:9" s="18" customFormat="1" ht="11.25" x14ac:dyDescent="0.2">
      <c r="C10" s="32"/>
    </row>
    <row r="11" spans="1:9" s="18" customFormat="1" ht="15" x14ac:dyDescent="0.25">
      <c r="A11" s="910" t="s">
        <v>259</v>
      </c>
      <c r="B11" s="910"/>
      <c r="C11" s="910"/>
      <c r="D11" s="910"/>
      <c r="E11" s="910"/>
      <c r="F11" s="910"/>
      <c r="G11" s="910"/>
      <c r="H11" s="910"/>
      <c r="I11" s="910"/>
    </row>
    <row r="12" spans="1:9" s="18" customFormat="1" ht="11.25" x14ac:dyDescent="0.2">
      <c r="C12" s="32"/>
    </row>
    <row r="13" spans="1:9" s="23" customFormat="1" x14ac:dyDescent="0.2">
      <c r="A13" s="756" t="s">
        <v>0</v>
      </c>
      <c r="B13" s="756" t="s">
        <v>3</v>
      </c>
      <c r="C13" s="395" t="s">
        <v>1</v>
      </c>
      <c r="D13" s="1"/>
      <c r="E13" s="1"/>
      <c r="F13" s="1"/>
      <c r="G13" s="1"/>
      <c r="H13" s="1"/>
      <c r="I13" s="1"/>
    </row>
    <row r="14" spans="1:9" s="18" customFormat="1" x14ac:dyDescent="0.2">
      <c r="A14" s="11" t="s">
        <v>15</v>
      </c>
      <c r="B14" s="12"/>
      <c r="C14" s="13">
        <v>479846.69</v>
      </c>
      <c r="D14" s="2"/>
      <c r="E14" s="2"/>
      <c r="F14" s="2"/>
      <c r="G14" s="2"/>
      <c r="H14" s="2"/>
      <c r="I14" s="2"/>
    </row>
    <row r="15" spans="1:9" s="18" customFormat="1" x14ac:dyDescent="0.2">
      <c r="A15" s="757" t="s">
        <v>7</v>
      </c>
      <c r="B15" s="14" t="s">
        <v>11</v>
      </c>
      <c r="C15" s="13">
        <v>0</v>
      </c>
      <c r="D15" s="2"/>
      <c r="E15" s="2"/>
      <c r="F15" s="2"/>
      <c r="G15" s="2"/>
      <c r="H15" s="2"/>
      <c r="I15" s="2"/>
    </row>
    <row r="16" spans="1:9" s="18" customFormat="1" x14ac:dyDescent="0.2">
      <c r="A16" s="757"/>
      <c r="B16" s="14" t="s">
        <v>8</v>
      </c>
      <c r="C16" s="15">
        <v>442111.77</v>
      </c>
      <c r="D16" s="3"/>
      <c r="E16" s="3"/>
      <c r="F16" s="3"/>
      <c r="G16" s="3"/>
      <c r="H16" s="3"/>
      <c r="I16" s="3"/>
    </row>
    <row r="17" spans="1:9" s="18" customFormat="1" x14ac:dyDescent="0.2">
      <c r="A17" s="757"/>
      <c r="B17" s="14" t="s">
        <v>4</v>
      </c>
      <c r="C17" s="13">
        <v>230000</v>
      </c>
      <c r="D17" s="4"/>
      <c r="E17" s="4"/>
      <c r="F17" s="4"/>
      <c r="G17" s="4"/>
      <c r="H17" s="4"/>
      <c r="I17" s="4"/>
    </row>
    <row r="18" spans="1:9" s="18" customFormat="1" ht="15" customHeight="1" x14ac:dyDescent="0.2">
      <c r="A18" s="396" t="s">
        <v>257</v>
      </c>
      <c r="B18" s="38"/>
      <c r="C18" s="39">
        <f>SUM(C14:C17)</f>
        <v>1151958.46</v>
      </c>
      <c r="D18" s="5"/>
      <c r="E18" s="5"/>
      <c r="F18" s="5"/>
      <c r="G18" s="5"/>
      <c r="H18" s="5"/>
      <c r="I18" s="5"/>
    </row>
    <row r="19" spans="1:9" s="18" customFormat="1" ht="11.25" x14ac:dyDescent="0.2">
      <c r="A19" s="6"/>
      <c r="C19" s="32"/>
    </row>
    <row r="20" spans="1:9" s="18" customFormat="1" ht="11.25" x14ac:dyDescent="0.2">
      <c r="A20" s="7"/>
      <c r="B20" s="7"/>
      <c r="C20" s="8"/>
      <c r="D20" s="8"/>
      <c r="E20" s="9"/>
    </row>
    <row r="21" spans="1:9" s="18" customFormat="1" ht="15" x14ac:dyDescent="0.25">
      <c r="A21" s="910" t="s">
        <v>260</v>
      </c>
      <c r="B21" s="910"/>
      <c r="C21" s="910"/>
      <c r="D21" s="910"/>
      <c r="E21" s="910"/>
      <c r="F21" s="910"/>
      <c r="G21" s="910"/>
      <c r="H21" s="910"/>
      <c r="I21" s="910"/>
    </row>
    <row r="22" spans="1:9" s="18" customFormat="1" x14ac:dyDescent="0.2">
      <c r="A22" s="36" t="s">
        <v>220</v>
      </c>
      <c r="B22" s="36"/>
      <c r="C22" s="36"/>
      <c r="D22" s="36"/>
      <c r="E22" s="36"/>
      <c r="F22" s="36"/>
      <c r="G22" s="36"/>
      <c r="H22" s="36"/>
      <c r="I22" s="36"/>
    </row>
    <row r="23" spans="1:9" s="18" customFormat="1" x14ac:dyDescent="0.2">
      <c r="A23" s="751"/>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5"/>
      <c r="B26" s="45"/>
      <c r="C26" s="45"/>
      <c r="D26" s="45"/>
      <c r="E26" s="45"/>
      <c r="F26" s="45"/>
      <c r="G26" s="45"/>
      <c r="H26" s="45"/>
      <c r="I26" s="45"/>
    </row>
    <row r="27" spans="1:9" s="17" customFormat="1" ht="28.5" customHeight="1" x14ac:dyDescent="0.25">
      <c r="A27" s="909" t="s">
        <v>262</v>
      </c>
      <c r="B27" s="909"/>
      <c r="C27" s="909"/>
      <c r="D27" s="909"/>
      <c r="E27" s="909"/>
      <c r="F27" s="909"/>
      <c r="G27" s="909"/>
      <c r="H27" s="909"/>
      <c r="I27" s="909"/>
    </row>
    <row r="28" spans="1:9" s="18" customFormat="1" x14ac:dyDescent="0.2">
      <c r="A28" s="36" t="s">
        <v>221</v>
      </c>
      <c r="B28" s="36"/>
      <c r="C28" s="36"/>
      <c r="D28" s="36"/>
      <c r="E28" s="36"/>
      <c r="F28" s="36"/>
      <c r="G28" s="36"/>
      <c r="H28" s="36"/>
      <c r="I28" s="36"/>
    </row>
    <row r="29" spans="1:9" s="18" customFormat="1" x14ac:dyDescent="0.2">
      <c r="A29" s="751" t="s">
        <v>664</v>
      </c>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5"/>
      <c r="B31" s="45"/>
      <c r="C31" s="45"/>
      <c r="D31" s="45"/>
      <c r="E31" s="45"/>
      <c r="F31" s="45"/>
      <c r="G31" s="45"/>
      <c r="H31" s="45"/>
      <c r="I31" s="45"/>
    </row>
    <row r="32" spans="1:9" s="18" customFormat="1" ht="12.75" customHeight="1" x14ac:dyDescent="0.25">
      <c r="A32" s="909" t="s">
        <v>198</v>
      </c>
      <c r="B32" s="909"/>
      <c r="C32" s="909"/>
      <c r="D32" s="909"/>
      <c r="E32" s="909"/>
      <c r="F32" s="909"/>
      <c r="G32" s="909"/>
      <c r="H32" s="909"/>
      <c r="I32" s="909"/>
    </row>
    <row r="33" spans="1:9" s="18" customFormat="1" x14ac:dyDescent="0.2">
      <c r="A33" s="36" t="s">
        <v>9</v>
      </c>
      <c r="B33" s="388"/>
      <c r="C33" s="388"/>
      <c r="D33" s="388"/>
      <c r="E33" s="388"/>
      <c r="F33" s="388"/>
      <c r="G33" s="388"/>
      <c r="H33" s="388"/>
      <c r="I33" s="388"/>
    </row>
    <row r="34" spans="1:9" s="18" customFormat="1" x14ac:dyDescent="0.2">
      <c r="A34" s="751" t="s">
        <v>665</v>
      </c>
      <c r="B34" s="752"/>
      <c r="C34" s="752"/>
      <c r="D34" s="752"/>
      <c r="E34" s="752"/>
      <c r="F34" s="752"/>
      <c r="G34" s="752"/>
      <c r="H34" s="752"/>
      <c r="I34" s="753"/>
    </row>
    <row r="35" spans="1:9" s="18" customFormat="1" x14ac:dyDescent="0.2">
      <c r="A35" s="751" t="s">
        <v>666</v>
      </c>
      <c r="B35" s="752"/>
      <c r="C35" s="752"/>
      <c r="D35" s="752"/>
      <c r="E35" s="752"/>
      <c r="F35" s="752"/>
      <c r="G35" s="752"/>
      <c r="H35" s="752"/>
      <c r="I35" s="753"/>
    </row>
    <row r="36" spans="1:9" s="18" customFormat="1" ht="15" x14ac:dyDescent="0.2">
      <c r="A36" s="751" t="s">
        <v>667</v>
      </c>
      <c r="B36" s="963"/>
      <c r="C36" s="963"/>
      <c r="D36" s="963"/>
      <c r="E36" s="963"/>
      <c r="F36" s="963"/>
      <c r="G36" s="963"/>
      <c r="H36" s="963"/>
      <c r="I36" s="964"/>
    </row>
    <row r="37" spans="1:9" s="18" customFormat="1" ht="16.149999999999999" customHeight="1" x14ac:dyDescent="0.2">
      <c r="A37" s="45"/>
      <c r="B37" s="45"/>
      <c r="C37" s="45"/>
      <c r="D37" s="45"/>
      <c r="E37" s="45"/>
      <c r="F37" s="45"/>
      <c r="G37" s="45"/>
      <c r="H37" s="45"/>
      <c r="I37" s="45"/>
    </row>
    <row r="38" spans="1:9" x14ac:dyDescent="0.2">
      <c r="A38" s="36" t="s">
        <v>36</v>
      </c>
    </row>
    <row r="39" spans="1:9" x14ac:dyDescent="0.2">
      <c r="A39" s="36" t="s">
        <v>222</v>
      </c>
    </row>
    <row r="41" spans="1:9" x14ac:dyDescent="0.2">
      <c r="A41" s="36" t="s">
        <v>668</v>
      </c>
    </row>
  </sheetData>
  <mergeCells count="25">
    <mergeCell ref="A7:B7"/>
    <mergeCell ref="D7:I7"/>
    <mergeCell ref="A3:I3"/>
    <mergeCell ref="A5:B5"/>
    <mergeCell ref="D5:I5"/>
    <mergeCell ref="A6:B6"/>
    <mergeCell ref="D6:I6"/>
    <mergeCell ref="A13:B13"/>
    <mergeCell ref="A15:A17"/>
    <mergeCell ref="A21:I21"/>
    <mergeCell ref="A23:I23"/>
    <mergeCell ref="A24:I24"/>
    <mergeCell ref="A8:B8"/>
    <mergeCell ref="D8:I8"/>
    <mergeCell ref="A9:B9"/>
    <mergeCell ref="D9:I9"/>
    <mergeCell ref="A11:I11"/>
    <mergeCell ref="A25:I25"/>
    <mergeCell ref="A30:I30"/>
    <mergeCell ref="A34:I34"/>
    <mergeCell ref="A35:I35"/>
    <mergeCell ref="A36:I36"/>
    <mergeCell ref="A29:I29"/>
    <mergeCell ref="A27:I27"/>
    <mergeCell ref="A32:I32"/>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4"/>
  <sheetViews>
    <sheetView workbookViewId="0">
      <selection activeCell="J76" sqref="J76:K78"/>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t="s">
        <v>224</v>
      </c>
      <c r="K1" s="49"/>
    </row>
    <row r="2" spans="1:12" ht="15.75" x14ac:dyDescent="0.25">
      <c r="A2" s="900" t="s">
        <v>42</v>
      </c>
      <c r="B2" s="900"/>
      <c r="C2" s="900"/>
      <c r="D2" s="900"/>
      <c r="E2" s="901" t="str">
        <f>[17]Úvod.str!C3</f>
        <v>Městská knihovna Prostějov, příspěvková organizace</v>
      </c>
      <c r="F2" s="902"/>
      <c r="G2" s="902"/>
      <c r="H2" s="902"/>
      <c r="I2" s="902"/>
      <c r="J2" s="902"/>
      <c r="K2" s="902"/>
      <c r="L2" s="50"/>
    </row>
    <row r="3" spans="1:12" ht="9.75" customHeight="1" x14ac:dyDescent="0.25">
      <c r="A3" s="390"/>
      <c r="B3" s="390"/>
      <c r="C3" s="390"/>
      <c r="D3" s="390"/>
      <c r="E3" s="903"/>
      <c r="F3" s="903"/>
      <c r="G3" s="903"/>
      <c r="H3" s="903"/>
      <c r="I3" s="903"/>
      <c r="J3" s="903"/>
      <c r="K3" s="903"/>
      <c r="L3" s="50"/>
    </row>
    <row r="4" spans="1:12" ht="15.75" x14ac:dyDescent="0.25">
      <c r="A4" s="50" t="s">
        <v>43</v>
      </c>
      <c r="E4" s="904" t="str">
        <f>[17]Úvod.str!C4</f>
        <v>Skálovo nám. 6, Prostějov, 796 01</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tr">
        <f>[17]Úvod.str!C5</f>
        <v>670 08 976</v>
      </c>
      <c r="F6" s="904"/>
      <c r="G6" s="904"/>
      <c r="H6" s="53"/>
      <c r="I6" s="392"/>
      <c r="J6" s="52"/>
    </row>
    <row r="7" spans="1:12" ht="8.25" customHeight="1" x14ac:dyDescent="0.25">
      <c r="A7" s="50"/>
      <c r="E7" s="903"/>
      <c r="F7" s="903"/>
      <c r="G7" s="903"/>
      <c r="H7" s="903"/>
      <c r="I7" s="903"/>
      <c r="J7" s="903"/>
      <c r="K7" s="903"/>
    </row>
    <row r="8" spans="1:12" ht="29.25" customHeight="1" x14ac:dyDescent="0.25">
      <c r="A8" s="50"/>
      <c r="E8" s="391"/>
      <c r="F8" s="391"/>
      <c r="G8" s="391"/>
      <c r="H8" s="53"/>
      <c r="I8" s="391"/>
      <c r="J8" s="52"/>
    </row>
    <row r="9" spans="1:12" x14ac:dyDescent="0.2">
      <c r="H9" s="905" t="s">
        <v>45</v>
      </c>
      <c r="I9" s="905"/>
    </row>
    <row r="10" spans="1:12" ht="15" customHeight="1" x14ac:dyDescent="0.2">
      <c r="A10" s="52" t="s">
        <v>253</v>
      </c>
      <c r="E10" s="55" t="s">
        <v>46</v>
      </c>
      <c r="F10" s="55" t="s">
        <v>47</v>
      </c>
      <c r="G10" s="56" t="s">
        <v>23</v>
      </c>
      <c r="H10" s="57" t="s">
        <v>48</v>
      </c>
      <c r="I10" s="57"/>
      <c r="K10" s="906"/>
    </row>
    <row r="11" spans="1:12" ht="12.75" customHeight="1" x14ac:dyDescent="0.2">
      <c r="A11" s="58"/>
      <c r="B11" s="58"/>
      <c r="C11" s="58"/>
      <c r="D11" s="58"/>
      <c r="E11" s="55" t="s">
        <v>49</v>
      </c>
      <c r="F11" s="55" t="s">
        <v>49</v>
      </c>
      <c r="G11" s="56" t="s">
        <v>50</v>
      </c>
      <c r="H11" s="393" t="s">
        <v>35</v>
      </c>
      <c r="I11" s="60" t="s">
        <v>51</v>
      </c>
      <c r="K11" s="906"/>
    </row>
    <row r="12" spans="1:12" ht="12.75" customHeight="1" x14ac:dyDescent="0.2">
      <c r="A12" s="58"/>
      <c r="B12" s="58"/>
      <c r="C12" s="58"/>
      <c r="D12" s="58"/>
      <c r="E12" s="55" t="s">
        <v>52</v>
      </c>
      <c r="F12" s="55" t="s">
        <v>52</v>
      </c>
      <c r="G12" s="49"/>
      <c r="K12" s="906"/>
    </row>
    <row r="13" spans="1:12" ht="15" x14ac:dyDescent="0.25">
      <c r="A13" s="61" t="s">
        <v>53</v>
      </c>
      <c r="B13" s="61"/>
      <c r="D13" s="61"/>
      <c r="E13" s="62"/>
      <c r="F13" s="62"/>
      <c r="G13" s="58"/>
      <c r="H13" s="58"/>
      <c r="I13" s="58"/>
      <c r="K13" s="906"/>
    </row>
    <row r="14" spans="1:12" ht="24.95" customHeight="1" x14ac:dyDescent="0.25">
      <c r="A14" s="63" t="s">
        <v>54</v>
      </c>
      <c r="B14" s="63"/>
      <c r="C14" s="47"/>
      <c r="D14" s="61"/>
      <c r="E14" s="62"/>
      <c r="F14" s="62"/>
      <c r="G14" s="58"/>
      <c r="H14" s="58"/>
      <c r="I14" s="58"/>
      <c r="J14" s="64"/>
      <c r="K14" s="65"/>
    </row>
    <row r="15" spans="1:12" ht="15" x14ac:dyDescent="0.25">
      <c r="A15" s="58" t="s">
        <v>55</v>
      </c>
      <c r="B15" s="58"/>
      <c r="C15" s="58"/>
      <c r="D15" s="66" t="s">
        <v>56</v>
      </c>
      <c r="E15" s="67">
        <f>'[17]Ná HČ'!Q8+'[17]Ná HČ'!Q29+'[17]Ná HČ'!Q35+'[17]Ná DČ'!F9+'[17]Ná DČ'!F23+'[17]Ná DČ'!F29</f>
        <v>2740867</v>
      </c>
      <c r="F15" s="67">
        <f>'[17]Ná HČ'!R8+'[17]Ná HČ'!R29+'[17]Ná HČ'!R35+'[17]Ná DČ'!G9+'[17]Ná DČ'!G23+'[17]Ná DČ'!G29</f>
        <v>2827232</v>
      </c>
      <c r="G15" s="67">
        <f>'[17]Ná HČ'!S8+'[17]Ná HČ'!S29+'[17]Ná HČ'!S35+'[17]Ná DČ'!H9+'[17]Ná DČ'!H23+'[17]Ná DČ'!H29</f>
        <v>2805455.01</v>
      </c>
      <c r="H15" s="68">
        <f>'[17]Ná HČ'!S8+'[17]Ná HČ'!S29+'[17]Ná HČ'!S35</f>
        <v>2805455.01</v>
      </c>
      <c r="I15" s="68">
        <f>'[17]Ná DČ'!H9+'[17]Ná DČ'!H23+'[17]Ná DČ'!H29</f>
        <v>0</v>
      </c>
      <c r="J15" s="69" t="str">
        <f>IF(H15+I15=G15,"OK","ne")</f>
        <v>OK</v>
      </c>
      <c r="K15" s="70"/>
    </row>
    <row r="16" spans="1:12" ht="15" x14ac:dyDescent="0.25">
      <c r="A16" s="58" t="s">
        <v>58</v>
      </c>
      <c r="B16" s="58"/>
      <c r="C16" s="58"/>
      <c r="D16" s="66" t="s">
        <v>59</v>
      </c>
      <c r="E16" s="67">
        <f>'[17]Ná HČ'!Q36+'[17]Ná HČ'!Q42+'[17]Ná HČ'!Q46+'[17]Ná HČ'!Q47+'[17]Ná DČ'!F30+'[17]Ná DČ'!F36+'[17]Ná DČ'!F40+'[17]Ná DČ'!F41</f>
        <v>1174000</v>
      </c>
      <c r="F16" s="67">
        <f>'[17]Ná HČ'!R36+'[17]Ná HČ'!R42+'[17]Ná HČ'!R46+'[17]Ná HČ'!R47+'[17]Ná DČ'!G30+'[17]Ná DČ'!G36+'[17]Ná DČ'!G40+'[17]Ná DČ'!G41</f>
        <v>1535417</v>
      </c>
      <c r="G16" s="67">
        <f>'[17]Ná HČ'!S36+'[17]Ná HČ'!S42+'[17]Ná HČ'!S46+'[17]Ná HČ'!S47+'[17]Ná DČ'!H30+'[17]Ná DČ'!H36+'[17]Ná DČ'!H40+'[17]Ná DČ'!H41</f>
        <v>1531461.38</v>
      </c>
      <c r="H16" s="68">
        <f>'[17]Ná HČ'!S36+'[17]Ná HČ'!S42+'[17]Ná HČ'!S46+'[17]Ná HČ'!S47</f>
        <v>1531461.38</v>
      </c>
      <c r="I16" s="68">
        <f>'[17]Ná DČ'!H30+'[17]Ná DČ'!H36+'[17]Ná DČ'!H40+'[17]Ná DČ'!H41</f>
        <v>0</v>
      </c>
      <c r="J16" s="69" t="str">
        <f t="shared" ref="J16:J27" si="0">IF(H16+I16=G16,"OK","ne")</f>
        <v>OK</v>
      </c>
      <c r="K16" s="70"/>
    </row>
    <row r="17" spans="1:12" ht="15" x14ac:dyDescent="0.25">
      <c r="A17" s="58" t="s">
        <v>60</v>
      </c>
      <c r="B17" s="58"/>
      <c r="C17" s="58"/>
      <c r="D17" s="66" t="s">
        <v>61</v>
      </c>
      <c r="E17" s="67">
        <f>'[17]Ná HČ'!Q72+'[17]Ná HČ'!Q79+'[17]Ná HČ'!Q82+'[17]Ná HČ'!Q83+'[17]Ná HČ'!Q88+'[17]Ná DČ'!F65+'[17]Ná DČ'!F70+'[17]Ná DČ'!F73+'[17]Ná DČ'!F74+'[17]Ná DČ'!F79</f>
        <v>12161600</v>
      </c>
      <c r="F17" s="67">
        <f>'[17]Ná HČ'!R72+'[17]Ná HČ'!R79+'[17]Ná HČ'!R82+'[17]Ná HČ'!R83+'[17]Ná HČ'!R88+'[17]Ná DČ'!G65+'[17]Ná DČ'!G70+'[17]Ná DČ'!G73+'[17]Ná DČ'!G74+'[17]Ná DČ'!G79</f>
        <v>12206218</v>
      </c>
      <c r="G17" s="67">
        <f>'[17]Ná HČ'!S72+'[17]Ná HČ'!S79+'[17]Ná HČ'!S82+'[17]Ná HČ'!S83+'[17]Ná HČ'!S88+'[17]Ná DČ'!H65+'[17]Ná DČ'!H70+'[17]Ná DČ'!H73+'[17]Ná DČ'!H74+'[17]Ná DČ'!H79</f>
        <v>12110746</v>
      </c>
      <c r="H17" s="68">
        <f>'[17]Ná HČ'!S72+'[17]Ná HČ'!S79+'[17]Ná HČ'!S82+'[17]Ná HČ'!S83+'[17]Ná HČ'!S88</f>
        <v>12110746</v>
      </c>
      <c r="I17" s="68">
        <f>'[17]Ná DČ'!H65+'[17]Ná DČ'!H70+'[17]Ná DČ'!H73+'[17]Ná DČ'!H74+'[17]Ná DČ'!H79</f>
        <v>0</v>
      </c>
      <c r="J17" s="69" t="str">
        <f t="shared" si="0"/>
        <v>OK</v>
      </c>
      <c r="K17" s="70"/>
    </row>
    <row r="18" spans="1:12" ht="15" x14ac:dyDescent="0.25">
      <c r="A18" s="58" t="s">
        <v>62</v>
      </c>
      <c r="B18" s="58"/>
      <c r="C18" s="58"/>
      <c r="D18" s="71">
        <v>551</v>
      </c>
      <c r="E18" s="67">
        <f>'[17]Ná HČ'!Q105+'[17]Ná DČ'!F96</f>
        <v>415000</v>
      </c>
      <c r="F18" s="67">
        <f>'[17]Ná HČ'!R105+'[17]Ná DČ'!G96</f>
        <v>415000</v>
      </c>
      <c r="G18" s="67">
        <f>'[17]Ná HČ'!S105+'[17]Ná DČ'!H96</f>
        <v>391412</v>
      </c>
      <c r="H18" s="68">
        <f>'[17]Ná HČ'!S105</f>
        <v>391412</v>
      </c>
      <c r="I18" s="68">
        <f>'[17]Ná DČ'!H96</f>
        <v>0</v>
      </c>
      <c r="J18" s="69" t="str">
        <f t="shared" si="0"/>
        <v>OK</v>
      </c>
      <c r="K18" s="70"/>
    </row>
    <row r="19" spans="1:12" ht="13.9" customHeight="1" x14ac:dyDescent="0.2">
      <c r="A19" s="72" t="s">
        <v>63</v>
      </c>
      <c r="B19" s="72"/>
      <c r="C19" s="58"/>
      <c r="D19" s="898" t="s">
        <v>64</v>
      </c>
      <c r="E19" s="899">
        <f>'[17]Ná HČ'!Q89+'[17]Ná HČ'!Q93+'[17]Ná HČ'!Q94+'[17]Ná HČ'!Q95+'[17]Ná HČ'!Q96+'[17]Ná HČ'!Q97+'[17]Ná HČ'!Q98+'[17]Ná HČ'!Q99+'[17]Ná HČ'!Q108+'[17]Ná HČ'!Q109+'[17]Ná HČ'!Q120+'[17]Ná HČ'!Q121+'[17]Ná HČ'!Q124+'[17]Ná HČ'!Q125+'[17]Ná HČ'!Q126+'[17]Ná DČ'!F80+'[17]Ná DČ'!F84+'[17]Ná DČ'!F85+'[17]Ná DČ'!F86+'[17]Ná DČ'!F87+'[17]Ná DČ'!F88+'[17]Ná DČ'!F89+'[17]Ná DČ'!F90+'[17]Ná DČ'!F99+'[17]Ná DČ'!F100+'[17]Ná DČ'!F111+'[17]Ná DČ'!F112+'[17]Ná DČ'!F115+'[17]Ná DČ'!F116+'[17]Ná DČ'!F117</f>
        <v>77000</v>
      </c>
      <c r="F19" s="899">
        <f>'[17]Ná HČ'!R89+'[17]Ná HČ'!R93+'[17]Ná HČ'!R94+'[17]Ná HČ'!R95+'[17]Ná HČ'!R96+'[17]Ná HČ'!R97+'[17]Ná HČ'!R98+'[17]Ná HČ'!R99+'[17]Ná HČ'!R108+'[17]Ná HČ'!R109+'[17]Ná HČ'!R120+'[17]Ná HČ'!R121+'[17]Ná HČ'!R124+'[17]Ná HČ'!R125+'[17]Ná HČ'!R126+'[17]Ná DČ'!G80+'[17]Ná DČ'!G84+'[17]Ná DČ'!G85+'[17]Ná DČ'!G86+'[17]Ná DČ'!G87+'[17]Ná DČ'!G88+'[17]Ná DČ'!G89+'[17]Ná DČ'!G90+'[17]Ná DČ'!G99+'[17]Ná DČ'!G100+'[17]Ná DČ'!G111+'[17]Ná DČ'!G112+'[17]Ná DČ'!G115+'[17]Ná DČ'!G116+'[17]Ná DČ'!G117</f>
        <v>281000</v>
      </c>
      <c r="G19" s="899">
        <f>'[17]Ná HČ'!S89+'[17]Ná HČ'!S93+'[17]Ná HČ'!S94+'[17]Ná HČ'!S95+'[17]Ná HČ'!S96+'[17]Ná HČ'!S97+'[17]Ná HČ'!S98+'[17]Ná HČ'!S99+'[17]Ná HČ'!S108+'[17]Ná HČ'!S109+'[17]Ná HČ'!S120+'[17]Ná HČ'!S121+'[17]Ná HČ'!S124+'[17]Ná HČ'!S125+'[17]Ná HČ'!S126+'[17]Ná DČ'!H80+'[17]Ná DČ'!H84+'[17]Ná DČ'!H85+'[17]Ná DČ'!H86+'[17]Ná DČ'!H87+'[17]Ná DČ'!H88+'[17]Ná DČ'!H89+'[17]Ná DČ'!H90+'[17]Ná DČ'!H99+'[17]Ná DČ'!H100+'[17]Ná DČ'!H111+'[17]Ná DČ'!H112+'[17]Ná DČ'!H115+'[17]Ná DČ'!H116+'[17]Ná DČ'!H117</f>
        <v>278764.89</v>
      </c>
      <c r="H19" s="907">
        <f>'[17]Ná HČ'!S89+'[17]Ná HČ'!S93+'[17]Ná HČ'!S94+'[17]Ná HČ'!S95+'[17]Ná HČ'!S96+'[17]Ná HČ'!S97+'[17]Ná HČ'!S98+'[17]Ná HČ'!S99+'[17]Ná HČ'!S108+'[17]Ná HČ'!S109+'[17]Ná HČ'!S120+'[17]Ná HČ'!S121+'[17]Ná HČ'!S124+'[17]Ná HČ'!S125+'[17]Ná HČ'!S126</f>
        <v>278764.89</v>
      </c>
      <c r="I19" s="907">
        <f>'[17]Ná DČ'!H80+'[17]Ná DČ'!H84+'[17]Ná DČ'!H85+'[17]Ná DČ'!H86+'[17]Ná DČ'!H87+'[17]Ná DČ'!H88+'[17]Ná DČ'!H89+'[17]Ná DČ'!H90+'[17]Ná DČ'!H99+'[17]Ná DČ'!H100+'[17]Ná DČ'!H111+'[17]Ná DČ'!H112+'[17]Ná DČ'!H115+'[17]Ná DČ'!H116+'[17]Ná DČ'!H117</f>
        <v>0</v>
      </c>
      <c r="J19" s="908" t="str">
        <f t="shared" si="0"/>
        <v>OK</v>
      </c>
      <c r="K19" s="70"/>
    </row>
    <row r="20" spans="1:12" ht="7.5" customHeight="1" x14ac:dyDescent="0.25">
      <c r="A20" s="72"/>
      <c r="B20" s="61"/>
      <c r="C20" s="61"/>
      <c r="D20" s="898"/>
      <c r="E20" s="899"/>
      <c r="F20" s="899"/>
      <c r="G20" s="899"/>
      <c r="H20" s="907"/>
      <c r="I20" s="907"/>
      <c r="J20" s="908"/>
      <c r="K20" s="70"/>
    </row>
    <row r="21" spans="1:12" ht="14.25" customHeight="1" x14ac:dyDescent="0.25">
      <c r="A21" s="62" t="s">
        <v>65</v>
      </c>
      <c r="B21" s="58"/>
      <c r="C21" s="58"/>
      <c r="D21" s="58"/>
      <c r="E21" s="67">
        <f>SUM(E15:E20)</f>
        <v>16568467</v>
      </c>
      <c r="F21" s="67">
        <f>SUM(F15:F20)</f>
        <v>17264867</v>
      </c>
      <c r="G21" s="67">
        <f>SUM(G15:G20)</f>
        <v>17117839.280000001</v>
      </c>
      <c r="H21" s="67">
        <f>SUM(H15:H20)</f>
        <v>17117839.280000001</v>
      </c>
      <c r="I21" s="67">
        <f>SUM(I15:I20)</f>
        <v>0</v>
      </c>
      <c r="J21" s="69" t="str">
        <f t="shared" si="0"/>
        <v>OK</v>
      </c>
      <c r="K21" s="73"/>
    </row>
    <row r="22" spans="1:12" ht="24.95" customHeight="1" x14ac:dyDescent="0.25">
      <c r="A22" s="63" t="s">
        <v>66</v>
      </c>
      <c r="B22" s="61"/>
      <c r="C22" s="61"/>
      <c r="D22" s="61"/>
      <c r="E22" s="73"/>
      <c r="F22" s="62"/>
      <c r="G22" s="74"/>
      <c r="H22" s="73"/>
      <c r="I22" s="73"/>
      <c r="J22" s="75"/>
      <c r="K22" s="73"/>
    </row>
    <row r="23" spans="1:12" ht="15" x14ac:dyDescent="0.25">
      <c r="A23" s="58" t="s">
        <v>67</v>
      </c>
      <c r="B23" s="58"/>
      <c r="C23" s="58"/>
      <c r="D23" s="71" t="s">
        <v>68</v>
      </c>
      <c r="E23" s="67">
        <f>'[17]Vý HČ'!Q9+'[17]Vý HČ'!Q10+'[17]Vý HČ'!Q17+'[17]Vý HČ'!Q22+'[17]Vý HČ'!Q23+'[17]Vý HČ'!Q24+'[17]Vý DČ'!F9+'[17]Vý DČ'!F10+'[17]Vý DČ'!F20+'[17]Vý DČ'!F25+'[17]Vý DČ'!F26+'[17]Vý DČ'!F27</f>
        <v>516000</v>
      </c>
      <c r="F23" s="67">
        <f>'[17]Vý HČ'!R9+'[17]Vý HČ'!R10+'[17]Vý HČ'!R17+'[17]Vý HČ'!R22+'[17]Vý HČ'!R23+'[17]Vý HČ'!R24+'[17]Vý DČ'!G9+'[17]Vý DČ'!G10+'[17]Vý DČ'!G20+'[17]Vý DČ'!G25+'[17]Vý DČ'!G26+'[17]Vý DČ'!G27</f>
        <v>731400</v>
      </c>
      <c r="G23" s="67">
        <f>'[17]Vý HČ'!S9+'[17]Vý HČ'!S10+'[17]Vý HČ'!S17+'[17]Vý HČ'!S22+'[17]Vý HČ'!S23+'[17]Vý HČ'!S24+'[17]Vý DČ'!H9+'[17]Vý DČ'!H10+'[17]Vý DČ'!H20+'[17]Vý DČ'!H25+'[17]Vý DČ'!H26+'[17]Vý DČ'!H27</f>
        <v>743560</v>
      </c>
      <c r="H23" s="68">
        <f>'[17]Vý HČ'!S9+'[17]Vý HČ'!S10+'[17]Vý HČ'!S17+'[17]Vý HČ'!S22+'[17]Vý HČ'!S23+'[17]Vý HČ'!S24</f>
        <v>743560</v>
      </c>
      <c r="I23" s="68">
        <f>'[17]Vý DČ'!H9+'[17]Vý DČ'!H10+'[17]Vý DČ'!H20+'[17]Vý DČ'!H25+'[17]Vý DČ'!H26+'[17]Vý DČ'!H27</f>
        <v>0</v>
      </c>
      <c r="J23" s="69" t="str">
        <f t="shared" si="0"/>
        <v>OK</v>
      </c>
      <c r="K23" s="75"/>
      <c r="L23" s="76"/>
    </row>
    <row r="24" spans="1:12" ht="15" x14ac:dyDescent="0.25">
      <c r="A24" s="58" t="s">
        <v>69</v>
      </c>
      <c r="B24" s="58"/>
      <c r="C24" s="58"/>
      <c r="D24" s="71" t="s">
        <v>70</v>
      </c>
      <c r="E24" s="67">
        <f>'[17]Vý HČ'!Q43+'[17]Vý DČ'!F42</f>
        <v>15948467</v>
      </c>
      <c r="F24" s="67">
        <f>'[17]Vý HČ'!R43+'[17]Vý DČ'!G42</f>
        <v>16298467</v>
      </c>
      <c r="G24" s="67">
        <f>'[17]Vý HČ'!S43+'[17]Vý DČ'!H42</f>
        <v>16298467</v>
      </c>
      <c r="H24" s="68">
        <f>'[17]Vý HČ'!S43</f>
        <v>16298467</v>
      </c>
      <c r="I24" s="68">
        <f>'[17]Vý DČ'!H42</f>
        <v>0</v>
      </c>
      <c r="J24" s="69" t="str">
        <f t="shared" si="0"/>
        <v>OK</v>
      </c>
      <c r="K24" s="77"/>
      <c r="L24" s="53"/>
    </row>
    <row r="25" spans="1:12" ht="15" x14ac:dyDescent="0.25">
      <c r="A25" s="58"/>
      <c r="B25" s="58"/>
      <c r="C25" s="58"/>
      <c r="D25" s="71" t="s">
        <v>71</v>
      </c>
      <c r="E25" s="67">
        <f>'[17]Vý HČ'!Q49+'[17]Vý DČ'!F48</f>
        <v>0</v>
      </c>
      <c r="F25" s="67">
        <f>'[17]Vý HČ'!R49+'[17]Vý DČ'!G48</f>
        <v>0</v>
      </c>
      <c r="G25" s="67">
        <f>'[17]Vý HČ'!S49+'[17]Vý DČ'!H48</f>
        <v>0</v>
      </c>
      <c r="H25" s="68">
        <f>'[17]Vý HČ'!S49</f>
        <v>0</v>
      </c>
      <c r="I25" s="68">
        <f>'[17]Vý DČ'!H48</f>
        <v>0</v>
      </c>
      <c r="J25" s="69" t="str">
        <f t="shared" si="0"/>
        <v>OK</v>
      </c>
      <c r="K25" s="77"/>
      <c r="L25" s="53"/>
    </row>
    <row r="26" spans="1:12" ht="15" x14ac:dyDescent="0.25">
      <c r="A26" s="58" t="s">
        <v>72</v>
      </c>
      <c r="B26" s="58"/>
      <c r="C26" s="58"/>
      <c r="D26" s="66" t="s">
        <v>73</v>
      </c>
      <c r="E26" s="67">
        <f>'[17]Vý HČ'!Q25+'[17]Vý HČ'!Q26+'[17]Vý HČ'!Q27+'[17]Vý HČ'!Q28+'[17]Vý HČ'!Q29+'[17]Vý HČ'!Q35+'[17]Vý HČ'!Q42+'[17]Vý DČ'!F28+'[17]Vý DČ'!F29+'[17]Vý DČ'!F30+'[17]Vý DČ'!F31+'[17]Vý DČ'!F32+'[17]Vý DČ'!F38+'[17]Vý DČ'!F41</f>
        <v>104000</v>
      </c>
      <c r="F26" s="67">
        <f>'[17]Vý HČ'!R25+'[17]Vý HČ'!R26+'[17]Vý HČ'!R27+'[17]Vý HČ'!R28+'[17]Vý HČ'!R29+'[17]Vý HČ'!R35+'[17]Vý HČ'!R42+'[17]Vý DČ'!G28+'[17]Vý DČ'!G29+'[17]Vý DČ'!G30+'[17]Vý DČ'!G31+'[17]Vý DČ'!G32+'[17]Vý DČ'!G38+'[17]Vý DČ'!G41</f>
        <v>235000</v>
      </c>
      <c r="G26" s="67">
        <f>'[17]Vý HČ'!S25+'[17]Vý HČ'!S26+'[17]Vý HČ'!S27+'[17]Vý HČ'!S28+'[17]Vý HČ'!S29+'[17]Vý HČ'!S35+'[17]Vý HČ'!S42+'[17]Vý DČ'!H28+'[17]Vý DČ'!H29+'[17]Vý DČ'!H30+'[17]Vý DČ'!H31+'[17]Vý DČ'!H32+'[17]Vý DČ'!H38+'[17]Vý DČ'!H41</f>
        <v>251262</v>
      </c>
      <c r="H26" s="68">
        <f>'[17]Vý HČ'!S25+'[17]Vý HČ'!S26+'[17]Vý HČ'!S27+'[17]Vý HČ'!S28+'[17]Vý HČ'!S29+'[17]Vý HČ'!S35+'[17]Vý HČ'!S42</f>
        <v>251262</v>
      </c>
      <c r="I26" s="68">
        <f>'[17]Vý DČ'!H28+'[17]Vý DČ'!H29+'[17]Vý DČ'!H30+'[17]Vý DČ'!H31+'[17]Vý DČ'!H32+'[17]Vý DČ'!H38+'[17]Vý DČ'!H41</f>
        <v>0</v>
      </c>
      <c r="J26" s="69" t="str">
        <f t="shared" si="0"/>
        <v>OK</v>
      </c>
      <c r="K26" s="75"/>
      <c r="L26" s="53"/>
    </row>
    <row r="27" spans="1:12" ht="14.25" customHeight="1" x14ac:dyDescent="0.25">
      <c r="A27" s="62" t="s">
        <v>65</v>
      </c>
      <c r="B27" s="61"/>
      <c r="C27" s="61"/>
      <c r="D27" s="61"/>
      <c r="E27" s="67">
        <f>E23+E24+E26</f>
        <v>16568467</v>
      </c>
      <c r="F27" s="67">
        <f>F23+F24+F26</f>
        <v>17264867</v>
      </c>
      <c r="G27" s="67">
        <f>G23+G24+G26</f>
        <v>17293289</v>
      </c>
      <c r="H27" s="67">
        <f>H23+H24+H26</f>
        <v>17293289</v>
      </c>
      <c r="I27" s="67">
        <f>I23+I24+I26</f>
        <v>0</v>
      </c>
      <c r="J27" s="69" t="str">
        <f t="shared" si="0"/>
        <v>OK</v>
      </c>
      <c r="K27" s="78"/>
      <c r="L27" s="53"/>
    </row>
    <row r="28" spans="1:12" ht="15" x14ac:dyDescent="0.25">
      <c r="A28" s="62"/>
      <c r="B28" s="61"/>
      <c r="C28" s="61"/>
      <c r="D28" s="61"/>
      <c r="E28" s="61"/>
      <c r="F28" s="61"/>
      <c r="G28" s="61"/>
      <c r="H28" s="78"/>
      <c r="I28" s="78"/>
      <c r="J28" s="78"/>
      <c r="K28" s="78"/>
      <c r="L28" s="53"/>
    </row>
    <row r="29" spans="1:12" ht="15.75" x14ac:dyDescent="0.25">
      <c r="A29" s="63" t="s">
        <v>74</v>
      </c>
      <c r="B29" s="61"/>
      <c r="C29" s="61"/>
      <c r="D29" s="61"/>
      <c r="E29" s="61"/>
      <c r="F29" s="61"/>
      <c r="G29" s="73"/>
      <c r="H29" s="61"/>
      <c r="I29" s="61"/>
      <c r="J29" s="79" t="s">
        <v>75</v>
      </c>
      <c r="K29" s="61"/>
      <c r="L29" s="61"/>
    </row>
    <row r="30" spans="1:12" ht="15.75" x14ac:dyDescent="0.25">
      <c r="A30" s="63"/>
      <c r="B30" s="61"/>
      <c r="C30" s="66" t="s">
        <v>76</v>
      </c>
      <c r="D30" s="61"/>
      <c r="E30" s="61"/>
      <c r="F30" s="61"/>
      <c r="G30" s="67">
        <f>G27-G21</f>
        <v>175449.71999999881</v>
      </c>
      <c r="H30" s="67">
        <f>H27-H21</f>
        <v>175449.71999999881</v>
      </c>
      <c r="I30" s="80">
        <f>I27-I21</f>
        <v>0</v>
      </c>
      <c r="J30" s="81"/>
      <c r="K30" s="61"/>
      <c r="L30" s="61"/>
    </row>
    <row r="31" spans="1:12" ht="15" x14ac:dyDescent="0.25">
      <c r="A31" s="61"/>
      <c r="B31" s="61"/>
      <c r="C31" s="66" t="s">
        <v>77</v>
      </c>
      <c r="D31" s="61"/>
      <c r="E31" s="61"/>
      <c r="F31" s="61"/>
      <c r="G31" s="67">
        <f>'[17]Ná HČ'!S127+'[17]Ná DČ'!H118</f>
        <v>0</v>
      </c>
      <c r="H31" s="68">
        <f>'[17]Ná HČ'!S127</f>
        <v>0</v>
      </c>
      <c r="I31" s="68">
        <f>'[17]Ná DČ'!H118</f>
        <v>0</v>
      </c>
      <c r="J31" s="61"/>
      <c r="K31" s="61"/>
      <c r="L31" s="61"/>
    </row>
    <row r="32" spans="1:12" ht="15" x14ac:dyDescent="0.25">
      <c r="A32" s="61"/>
      <c r="B32" s="61"/>
      <c r="C32" s="66" t="s">
        <v>78</v>
      </c>
      <c r="D32" s="61"/>
      <c r="E32" s="61"/>
      <c r="F32" s="61"/>
      <c r="G32" s="67">
        <f>'[17]Ná HČ'!S128+'[17]Ná DČ'!H119</f>
        <v>0</v>
      </c>
      <c r="H32" s="68">
        <f>'[17]Ná HČ'!S128</f>
        <v>0</v>
      </c>
      <c r="I32" s="68">
        <f>'[17]Ná DČ'!H119</f>
        <v>0</v>
      </c>
      <c r="J32" s="61"/>
      <c r="K32" s="61"/>
      <c r="L32" s="61"/>
    </row>
    <row r="33" spans="1:12" ht="15" x14ac:dyDescent="0.25">
      <c r="A33" s="61"/>
      <c r="B33" s="61"/>
      <c r="C33" s="66" t="s">
        <v>79</v>
      </c>
      <c r="D33" s="61"/>
      <c r="E33" s="61"/>
      <c r="F33" s="61"/>
      <c r="G33" s="82"/>
      <c r="H33" s="83"/>
      <c r="I33" s="83"/>
      <c r="J33" s="84">
        <f>[17]VH!D12</f>
        <v>0</v>
      </c>
      <c r="K33" s="61"/>
      <c r="L33" s="61"/>
    </row>
    <row r="34" spans="1:12" ht="15.75" x14ac:dyDescent="0.25">
      <c r="A34" s="61"/>
      <c r="B34" s="61"/>
      <c r="C34" s="66" t="s">
        <v>80</v>
      </c>
      <c r="D34" s="61"/>
      <c r="E34" s="61"/>
      <c r="F34" s="61"/>
      <c r="G34" s="68">
        <f>G30-G31-G32-G33</f>
        <v>175449.71999999881</v>
      </c>
      <c r="H34" s="68">
        <f>H30-H31-H32-H33</f>
        <v>175449.71999999881</v>
      </c>
      <c r="I34" s="68">
        <f>I30-I31-I32-I33</f>
        <v>0</v>
      </c>
      <c r="J34" s="599">
        <f>[17]VH!D13</f>
        <v>175449.71999999881</v>
      </c>
      <c r="K34" s="85"/>
      <c r="L34" s="63"/>
    </row>
    <row r="35" spans="1:12" x14ac:dyDescent="0.2">
      <c r="A35" s="58"/>
      <c r="B35" s="58"/>
      <c r="C35" s="58"/>
      <c r="D35" s="58"/>
      <c r="E35" s="58"/>
      <c r="F35" s="58"/>
      <c r="G35" s="58"/>
      <c r="H35" s="58"/>
      <c r="I35" s="58"/>
      <c r="J35" s="58"/>
      <c r="K35" s="58"/>
    </row>
    <row r="36" spans="1:12" ht="15.75" x14ac:dyDescent="0.25">
      <c r="A36" s="61" t="s">
        <v>81</v>
      </c>
      <c r="B36" s="61" t="s">
        <v>82</v>
      </c>
      <c r="D36" s="61"/>
      <c r="E36" s="61"/>
      <c r="F36" s="58"/>
      <c r="G36" s="86"/>
      <c r="H36" s="87" t="s">
        <v>83</v>
      </c>
      <c r="I36" s="822" t="s">
        <v>75</v>
      </c>
      <c r="J36" s="822"/>
      <c r="K36" s="88"/>
      <c r="L36" s="58"/>
    </row>
    <row r="37" spans="1:12" ht="15.75" x14ac:dyDescent="0.25">
      <c r="A37" s="61"/>
      <c r="B37" s="61"/>
      <c r="C37" s="58" t="s">
        <v>84</v>
      </c>
      <c r="D37" s="58"/>
      <c r="E37" s="89"/>
      <c r="F37" s="77" t="s">
        <v>85</v>
      </c>
      <c r="G37" s="83">
        <v>46476.72</v>
      </c>
      <c r="H37" s="58"/>
      <c r="I37" s="70"/>
      <c r="J37" s="90">
        <f>[17]VH!D36</f>
        <v>46476.72</v>
      </c>
      <c r="K37" s="91"/>
    </row>
    <row r="38" spans="1:12" ht="15.75" x14ac:dyDescent="0.25">
      <c r="A38" s="61"/>
      <c r="B38" s="61"/>
      <c r="C38" s="58"/>
      <c r="D38" s="58"/>
      <c r="E38" s="89"/>
      <c r="F38" s="77" t="s">
        <v>86</v>
      </c>
      <c r="G38" s="83">
        <v>10000</v>
      </c>
      <c r="H38" s="58"/>
      <c r="I38" s="70"/>
      <c r="J38" s="90">
        <f>[17]VH!D39</f>
        <v>10000</v>
      </c>
      <c r="K38" s="91"/>
    </row>
    <row r="39" spans="1:12" ht="15.75" x14ac:dyDescent="0.25">
      <c r="A39" s="61"/>
      <c r="B39" s="61"/>
      <c r="C39" s="58"/>
      <c r="D39" s="58"/>
      <c r="E39" s="89"/>
      <c r="F39" s="77" t="s">
        <v>15</v>
      </c>
      <c r="G39" s="92">
        <v>118973</v>
      </c>
      <c r="H39" s="58"/>
      <c r="I39" s="70"/>
      <c r="J39" s="90">
        <f>[17]VH!D43</f>
        <v>118973</v>
      </c>
      <c r="K39" s="91"/>
    </row>
    <row r="40" spans="1:12" ht="15.75" x14ac:dyDescent="0.25">
      <c r="A40" s="61"/>
      <c r="B40" s="61"/>
      <c r="C40" s="58" t="s">
        <v>87</v>
      </c>
      <c r="D40" s="58"/>
      <c r="E40" s="89" t="s">
        <v>88</v>
      </c>
      <c r="F40" s="58"/>
      <c r="G40" s="93">
        <f>IF(G34&lt;=0,[17]VH!D18,0)</f>
        <v>0</v>
      </c>
      <c r="H40" s="58"/>
      <c r="I40" s="58"/>
      <c r="J40" s="94"/>
      <c r="K40" s="91"/>
    </row>
    <row r="41" spans="1:12" s="58" customFormat="1" ht="15.75" x14ac:dyDescent="0.25">
      <c r="A41" s="95"/>
      <c r="B41" s="95"/>
      <c r="C41" s="96"/>
      <c r="D41" s="96"/>
      <c r="E41" s="97" t="s">
        <v>89</v>
      </c>
      <c r="F41" s="96"/>
      <c r="G41" s="823"/>
      <c r="H41" s="824"/>
      <c r="I41" s="824"/>
      <c r="J41" s="824"/>
      <c r="K41" s="98"/>
    </row>
    <row r="42" spans="1:12" s="58" customFormat="1" ht="15.75" x14ac:dyDescent="0.25">
      <c r="A42" s="95"/>
      <c r="B42" s="95"/>
      <c r="C42" s="99" t="s">
        <v>90</v>
      </c>
      <c r="D42" s="96"/>
      <c r="E42" s="97"/>
      <c r="F42" s="96"/>
      <c r="G42" s="100"/>
      <c r="H42" s="101"/>
      <c r="I42" s="101"/>
      <c r="J42" s="101"/>
      <c r="K42" s="98"/>
    </row>
    <row r="43" spans="1:12" ht="15" x14ac:dyDescent="0.25">
      <c r="A43" s="66"/>
      <c r="B43" s="61"/>
      <c r="C43" s="61"/>
      <c r="D43" s="89"/>
      <c r="E43" s="89"/>
      <c r="F43" s="58"/>
      <c r="G43" s="102"/>
      <c r="H43" s="58"/>
      <c r="I43" s="58"/>
      <c r="J43" s="58"/>
      <c r="K43" s="58"/>
      <c r="L43" s="58"/>
    </row>
    <row r="44" spans="1:12" ht="15" x14ac:dyDescent="0.25">
      <c r="A44" s="66"/>
      <c r="B44" s="61"/>
      <c r="C44" s="61"/>
      <c r="D44" s="89"/>
      <c r="E44" s="89"/>
      <c r="F44" s="58"/>
      <c r="G44" s="58"/>
      <c r="H44" s="58"/>
      <c r="I44" s="58"/>
      <c r="J44" s="58"/>
      <c r="K44" s="58"/>
      <c r="L44" s="58"/>
    </row>
    <row r="45" spans="1:12" ht="15.75" thickBot="1" x14ac:dyDescent="0.3">
      <c r="A45" s="61" t="s">
        <v>91</v>
      </c>
      <c r="B45" s="61" t="s">
        <v>92</v>
      </c>
      <c r="C45" s="61"/>
      <c r="D45" s="89"/>
      <c r="E45" s="89"/>
      <c r="F45" s="58"/>
      <c r="G45" s="58"/>
      <c r="H45" s="58"/>
      <c r="I45" s="58"/>
      <c r="J45" s="103"/>
      <c r="K45" s="104" t="s">
        <v>93</v>
      </c>
    </row>
    <row r="46" spans="1:12" ht="15" customHeight="1" x14ac:dyDescent="0.25">
      <c r="A46" s="105"/>
      <c r="B46" s="106"/>
      <c r="C46" s="107"/>
      <c r="D46" s="106"/>
      <c r="E46" s="825" t="s">
        <v>225</v>
      </c>
      <c r="F46" s="827" t="s">
        <v>94</v>
      </c>
      <c r="G46" s="828"/>
      <c r="H46" s="791" t="s">
        <v>95</v>
      </c>
      <c r="I46" s="791" t="s">
        <v>226</v>
      </c>
      <c r="J46" s="108" t="s">
        <v>96</v>
      </c>
      <c r="K46" s="785" t="s">
        <v>97</v>
      </c>
    </row>
    <row r="47" spans="1:12" ht="26.25" thickBot="1" x14ac:dyDescent="0.25">
      <c r="A47" s="109"/>
      <c r="B47" s="110"/>
      <c r="C47" s="110"/>
      <c r="D47" s="110"/>
      <c r="E47" s="826"/>
      <c r="F47" s="111" t="s">
        <v>98</v>
      </c>
      <c r="G47" s="111" t="s">
        <v>99</v>
      </c>
      <c r="H47" s="829"/>
      <c r="I47" s="829"/>
      <c r="J47" s="112" t="s">
        <v>227</v>
      </c>
      <c r="K47" s="786"/>
    </row>
    <row r="48" spans="1:12" x14ac:dyDescent="0.2">
      <c r="A48" s="113"/>
      <c r="B48" s="114"/>
      <c r="C48" s="114" t="s">
        <v>100</v>
      </c>
      <c r="D48" s="114"/>
      <c r="E48" s="115">
        <f>[17]VH!B39</f>
        <v>130135</v>
      </c>
      <c r="F48" s="116">
        <f>[17]FO!C8</f>
        <v>0</v>
      </c>
      <c r="G48" s="117">
        <f>[17]FO!C21-[17]FO!C8</f>
        <v>0</v>
      </c>
      <c r="H48" s="118">
        <f>[17]FO!H22</f>
        <v>60000</v>
      </c>
      <c r="I48" s="118">
        <f>E48+F48+G48-H48</f>
        <v>70135</v>
      </c>
      <c r="J48" s="119">
        <f>[17]FO!I23</f>
        <v>70135</v>
      </c>
      <c r="K48" s="120"/>
    </row>
    <row r="49" spans="1:12" x14ac:dyDescent="0.2">
      <c r="A49" s="121"/>
      <c r="B49" s="122"/>
      <c r="C49" s="122" t="s">
        <v>101</v>
      </c>
      <c r="D49" s="122"/>
      <c r="E49" s="123">
        <f>[17]VH!B40</f>
        <v>41520.54</v>
      </c>
      <c r="F49" s="124"/>
      <c r="G49" s="125">
        <f>[17]FKSP!D19</f>
        <v>87462</v>
      </c>
      <c r="H49" s="126">
        <f>[17]FKSP!D36</f>
        <v>76849</v>
      </c>
      <c r="I49" s="127">
        <f>E49+F49+G49-H49</f>
        <v>52133.540000000008</v>
      </c>
      <c r="J49" s="128">
        <f>[17]FKSP!E38</f>
        <v>43511.540000000008</v>
      </c>
      <c r="K49" s="129" t="s">
        <v>669</v>
      </c>
    </row>
    <row r="50" spans="1:12" x14ac:dyDescent="0.2">
      <c r="A50" s="121"/>
      <c r="B50" s="122"/>
      <c r="C50" s="122" t="s">
        <v>102</v>
      </c>
      <c r="D50" s="122"/>
      <c r="E50" s="123">
        <f>[17]VH!B36</f>
        <v>200161.8</v>
      </c>
      <c r="F50" s="124">
        <f>'[17]RF 2.4.'!C9</f>
        <v>130148.34</v>
      </c>
      <c r="G50" s="125">
        <f>'[17]RF 2.4.'!C22-'[17]RF 2.4.'!C9</f>
        <v>0</v>
      </c>
      <c r="H50" s="128">
        <f>'[17]RF 2.4.'!H23</f>
        <v>132528</v>
      </c>
      <c r="I50" s="127">
        <f>E50+F50+G50-H50</f>
        <v>197782.14</v>
      </c>
      <c r="J50" s="128">
        <f>'[17]RF 2.4.'!I24</f>
        <v>197782.14</v>
      </c>
      <c r="K50" s="129"/>
    </row>
    <row r="51" spans="1:12" x14ac:dyDescent="0.2">
      <c r="A51" s="130"/>
      <c r="B51" s="131"/>
      <c r="C51" s="131" t="s">
        <v>103</v>
      </c>
      <c r="D51" s="131"/>
      <c r="E51" s="132">
        <f>[17]VH!B37</f>
        <v>0</v>
      </c>
      <c r="F51" s="133"/>
      <c r="G51" s="134">
        <f>'[17]RF 2.5.'!C21</f>
        <v>0</v>
      </c>
      <c r="H51" s="135">
        <f>'[17]RF 2.5.'!H22</f>
        <v>0</v>
      </c>
      <c r="I51" s="127">
        <f>E51+F51+G51-H51</f>
        <v>0</v>
      </c>
      <c r="J51" s="135">
        <f>'[17]RF 2.5.'!I23</f>
        <v>0</v>
      </c>
      <c r="K51" s="136"/>
    </row>
    <row r="52" spans="1:12" ht="13.5" thickBot="1" x14ac:dyDescent="0.25">
      <c r="A52" s="137"/>
      <c r="B52" s="138"/>
      <c r="C52" s="138" t="s">
        <v>104</v>
      </c>
      <c r="D52" s="138"/>
      <c r="E52" s="139">
        <f>[17]VH!B38</f>
        <v>292557.2</v>
      </c>
      <c r="F52" s="140"/>
      <c r="G52" s="141">
        <f>[17]IF!C19</f>
        <v>497940</v>
      </c>
      <c r="H52" s="142">
        <f>[17]IF!H20</f>
        <v>538617</v>
      </c>
      <c r="I52" s="143">
        <f>E52+F52+G52-H52</f>
        <v>251880.19999999995</v>
      </c>
      <c r="J52" s="142">
        <f>[17]IF!I21</f>
        <v>251880.19999999995</v>
      </c>
      <c r="K52" s="144"/>
    </row>
    <row r="53" spans="1:12" ht="15.75" thickBot="1" x14ac:dyDescent="0.3">
      <c r="A53" s="145" t="s">
        <v>52</v>
      </c>
      <c r="B53" s="146"/>
      <c r="C53" s="146"/>
      <c r="D53" s="146"/>
      <c r="E53" s="147">
        <f t="shared" ref="E53:J53" si="1">SUM(E48:E52)</f>
        <v>664374.54</v>
      </c>
      <c r="F53" s="148">
        <f t="shared" si="1"/>
        <v>130148.34</v>
      </c>
      <c r="G53" s="149">
        <f t="shared" si="1"/>
        <v>585402</v>
      </c>
      <c r="H53" s="148">
        <f t="shared" si="1"/>
        <v>807994</v>
      </c>
      <c r="I53" s="148">
        <f t="shared" si="1"/>
        <v>571930.88</v>
      </c>
      <c r="J53" s="149">
        <f t="shared" si="1"/>
        <v>563308.88</v>
      </c>
      <c r="K53" s="150"/>
      <c r="L53" s="151"/>
    </row>
    <row r="55" spans="1:12" ht="15.75" thickBot="1" x14ac:dyDescent="0.3">
      <c r="A55" s="61" t="s">
        <v>105</v>
      </c>
      <c r="B55" s="61" t="s">
        <v>106</v>
      </c>
      <c r="C55" s="61"/>
      <c r="D55" s="61"/>
      <c r="K55" s="48" t="s">
        <v>107</v>
      </c>
    </row>
    <row r="56" spans="1:12" ht="19.5" customHeight="1" x14ac:dyDescent="0.25">
      <c r="A56" s="152"/>
      <c r="B56" s="153"/>
      <c r="C56" s="153"/>
      <c r="D56" s="787" t="s">
        <v>108</v>
      </c>
      <c r="E56" s="789" t="s">
        <v>229</v>
      </c>
      <c r="F56" s="791" t="s">
        <v>110</v>
      </c>
      <c r="G56" s="793" t="s">
        <v>111</v>
      </c>
      <c r="H56" s="795" t="s">
        <v>375</v>
      </c>
      <c r="I56" s="796"/>
      <c r="J56" s="797" t="s">
        <v>113</v>
      </c>
      <c r="K56" s="798"/>
    </row>
    <row r="57" spans="1:12" ht="18" customHeight="1" thickBot="1" x14ac:dyDescent="0.3">
      <c r="A57" s="154"/>
      <c r="B57" s="155"/>
      <c r="C57" s="155"/>
      <c r="D57" s="788"/>
      <c r="E57" s="790"/>
      <c r="F57" s="792"/>
      <c r="G57" s="794"/>
      <c r="H57" s="156" t="s">
        <v>114</v>
      </c>
      <c r="I57" s="157" t="s">
        <v>230</v>
      </c>
      <c r="J57" s="799"/>
      <c r="K57" s="800"/>
    </row>
    <row r="58" spans="1:12" ht="15.75" thickTop="1" x14ac:dyDescent="0.25">
      <c r="A58" s="801" t="s">
        <v>116</v>
      </c>
      <c r="B58" s="802"/>
      <c r="C58" s="803"/>
      <c r="D58" s="158"/>
      <c r="E58" s="75">
        <f>'[17]Ná HČ'!F72+'[17]Ná HČ'!F79+'[17]Ná HČ'!F82+'[17]Ná HČ'!F83+'[17]Ná HČ'!F88</f>
        <v>9941000</v>
      </c>
      <c r="F58" s="159">
        <f>'[17]Ná HČ'!F105</f>
        <v>415000</v>
      </c>
      <c r="G58" s="160">
        <f>'[17]Ná HČ'!F29</f>
        <v>760000</v>
      </c>
      <c r="H58" s="161"/>
      <c r="I58" s="162"/>
      <c r="J58" s="896" t="s">
        <v>117</v>
      </c>
      <c r="K58" s="897"/>
    </row>
    <row r="59" spans="1:12" ht="15" x14ac:dyDescent="0.25">
      <c r="A59" s="163" t="s">
        <v>118</v>
      </c>
      <c r="B59" s="164"/>
      <c r="C59" s="164"/>
      <c r="D59" s="165" t="s">
        <v>530</v>
      </c>
      <c r="E59" s="166"/>
      <c r="F59" s="167"/>
      <c r="G59" s="166"/>
      <c r="H59" s="168">
        <v>362100</v>
      </c>
      <c r="I59" s="169"/>
      <c r="J59" s="889"/>
      <c r="K59" s="890"/>
    </row>
    <row r="60" spans="1:12" ht="15" x14ac:dyDescent="0.25">
      <c r="A60" s="163" t="s">
        <v>118</v>
      </c>
      <c r="B60" s="164"/>
      <c r="C60" s="164"/>
      <c r="D60" s="170" t="s">
        <v>531</v>
      </c>
      <c r="E60" s="166"/>
      <c r="F60" s="167"/>
      <c r="G60" s="166"/>
      <c r="H60" s="168"/>
      <c r="I60" s="609">
        <v>66528</v>
      </c>
      <c r="J60" s="889"/>
      <c r="K60" s="890"/>
    </row>
    <row r="61" spans="1:12" ht="15" x14ac:dyDescent="0.25">
      <c r="A61" s="163" t="s">
        <v>118</v>
      </c>
      <c r="B61" s="164"/>
      <c r="C61" s="164"/>
      <c r="D61" s="170" t="s">
        <v>670</v>
      </c>
      <c r="E61" s="166"/>
      <c r="F61" s="167"/>
      <c r="G61" s="166">
        <v>80000</v>
      </c>
      <c r="H61" s="168"/>
      <c r="I61" s="169"/>
      <c r="J61" s="889" t="s">
        <v>671</v>
      </c>
      <c r="K61" s="890"/>
    </row>
    <row r="62" spans="1:12" ht="15" x14ac:dyDescent="0.25">
      <c r="A62" s="163" t="s">
        <v>118</v>
      </c>
      <c r="B62" s="164"/>
      <c r="C62" s="164"/>
      <c r="D62" s="170" t="s">
        <v>670</v>
      </c>
      <c r="E62" s="166">
        <v>60000</v>
      </c>
      <c r="F62" s="167"/>
      <c r="G62" s="166"/>
      <c r="H62" s="168"/>
      <c r="I62" s="169"/>
      <c r="J62" s="889" t="s">
        <v>185</v>
      </c>
      <c r="K62" s="890"/>
    </row>
    <row r="63" spans="1:12" ht="15" x14ac:dyDescent="0.25">
      <c r="A63" s="163" t="s">
        <v>118</v>
      </c>
      <c r="B63" s="164"/>
      <c r="C63" s="164"/>
      <c r="D63" s="170"/>
      <c r="E63" s="166"/>
      <c r="F63" s="167"/>
      <c r="G63" s="166"/>
      <c r="H63" s="168"/>
      <c r="I63" s="169"/>
      <c r="J63" s="889"/>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 x14ac:dyDescent="0.25">
      <c r="A67" s="163" t="s">
        <v>118</v>
      </c>
      <c r="B67" s="164"/>
      <c r="C67" s="164"/>
      <c r="D67" s="170"/>
      <c r="E67" s="166"/>
      <c r="F67" s="167"/>
      <c r="G67" s="166"/>
      <c r="H67" s="168"/>
      <c r="I67" s="169"/>
      <c r="J67" s="889"/>
      <c r="K67" s="890"/>
    </row>
    <row r="68" spans="1:12" ht="15.75" thickBot="1" x14ac:dyDescent="0.3">
      <c r="A68" s="163" t="s">
        <v>118</v>
      </c>
      <c r="B68" s="164"/>
      <c r="C68" s="164"/>
      <c r="D68" s="170"/>
      <c r="E68" s="166"/>
      <c r="F68" s="167"/>
      <c r="G68" s="166"/>
      <c r="H68" s="168"/>
      <c r="I68" s="169"/>
      <c r="J68" s="804"/>
      <c r="K68" s="805"/>
    </row>
    <row r="69" spans="1:12" ht="16.5" thickTop="1" thickBot="1" x14ac:dyDescent="0.3">
      <c r="A69" s="171" t="s">
        <v>119</v>
      </c>
      <c r="B69" s="172"/>
      <c r="C69" s="172"/>
      <c r="D69" s="173"/>
      <c r="E69" s="174">
        <f>SUM(E58:E68)</f>
        <v>10001000</v>
      </c>
      <c r="F69" s="174">
        <f>SUM(F58:F68)</f>
        <v>415000</v>
      </c>
      <c r="G69" s="175">
        <f>SUM(G58:G68)</f>
        <v>840000</v>
      </c>
      <c r="H69" s="176">
        <f>SUM(H58:H68)</f>
        <v>362100</v>
      </c>
      <c r="I69" s="177">
        <f>SUM(I58:I68)</f>
        <v>66528</v>
      </c>
      <c r="J69" s="891"/>
      <c r="K69" s="892"/>
    </row>
    <row r="70" spans="1:12" ht="15.75" thickTop="1" x14ac:dyDescent="0.25">
      <c r="A70" s="178" t="s">
        <v>120</v>
      </c>
      <c r="B70" s="179"/>
      <c r="C70" s="179"/>
      <c r="D70" s="179"/>
      <c r="E70" s="180">
        <f>'[17]Ná HČ'!H72+'[17]Ná HČ'!H79+'[17]Ná HČ'!H82+'[17]Ná HČ'!H83+'[17]Ná HČ'!H88</f>
        <v>9905615</v>
      </c>
      <c r="F70" s="181">
        <f>'[17]Ná HČ'!H105</f>
        <v>391412</v>
      </c>
      <c r="G70" s="182">
        <f>'[17]Ná HČ'!H29</f>
        <v>820897.47</v>
      </c>
      <c r="H70" s="180">
        <f>[17]IF!H7</f>
        <v>362100</v>
      </c>
      <c r="I70" s="182">
        <f>[17]IF!I11</f>
        <v>66528</v>
      </c>
      <c r="J70" s="893"/>
      <c r="K70" s="861"/>
    </row>
    <row r="71" spans="1:12" ht="18.75" customHeight="1" thickBot="1" x14ac:dyDescent="0.3">
      <c r="A71" s="184" t="s">
        <v>121</v>
      </c>
      <c r="B71" s="146"/>
      <c r="C71" s="146"/>
      <c r="D71" s="146"/>
      <c r="E71" s="185">
        <f>E70-E69</f>
        <v>-95385</v>
      </c>
      <c r="F71" s="186">
        <f>F70-F69</f>
        <v>-23588</v>
      </c>
      <c r="G71" s="187">
        <f>G70-G69</f>
        <v>-19102.530000000028</v>
      </c>
      <c r="H71" s="185">
        <f>H70-H69</f>
        <v>0</v>
      </c>
      <c r="I71" s="188">
        <f>I70-I69</f>
        <v>0</v>
      </c>
      <c r="J71" s="894"/>
      <c r="K71" s="895"/>
    </row>
    <row r="72" spans="1:12" ht="15" x14ac:dyDescent="0.25">
      <c r="A72" s="189" t="s">
        <v>122</v>
      </c>
      <c r="B72" s="61"/>
      <c r="C72" s="61"/>
      <c r="D72" s="61"/>
      <c r="F72" s="58"/>
      <c r="I72" s="58"/>
    </row>
    <row r="73" spans="1:12" ht="15" x14ac:dyDescent="0.25">
      <c r="A73" s="189"/>
      <c r="B73" s="61"/>
      <c r="C73" s="61"/>
      <c r="D73" s="61"/>
    </row>
    <row r="74" spans="1:12" ht="6.75" customHeight="1" x14ac:dyDescent="0.25">
      <c r="A74" s="189"/>
      <c r="B74" s="61"/>
      <c r="C74" s="61"/>
      <c r="D74" s="61"/>
    </row>
    <row r="75" spans="1:12" ht="16.5" customHeight="1" thickBot="1" x14ac:dyDescent="0.3">
      <c r="A75" s="61" t="s">
        <v>123</v>
      </c>
      <c r="B75" s="61" t="s">
        <v>124</v>
      </c>
      <c r="C75" s="61"/>
      <c r="D75" s="61"/>
      <c r="E75" s="61"/>
      <c r="F75" s="58"/>
      <c r="G75" s="89"/>
      <c r="H75" s="58"/>
      <c r="I75" s="58"/>
      <c r="J75" s="190"/>
      <c r="K75" s="104" t="s">
        <v>93</v>
      </c>
      <c r="L75" s="58"/>
    </row>
    <row r="76" spans="1:12" ht="13.5" thickBot="1" x14ac:dyDescent="0.25">
      <c r="A76" s="780" t="s">
        <v>125</v>
      </c>
      <c r="B76" s="867"/>
      <c r="C76" s="867"/>
      <c r="D76" s="867"/>
      <c r="E76" s="191" t="s">
        <v>126</v>
      </c>
      <c r="F76" s="820" t="s">
        <v>127</v>
      </c>
      <c r="G76" s="868"/>
      <c r="H76" s="820" t="s">
        <v>128</v>
      </c>
      <c r="I76" s="868"/>
      <c r="J76" s="820" t="s">
        <v>129</v>
      </c>
      <c r="K76" s="869"/>
      <c r="L76" s="58"/>
    </row>
    <row r="77" spans="1:12" x14ac:dyDescent="0.2">
      <c r="A77" s="870"/>
      <c r="B77" s="871"/>
      <c r="C77" s="871"/>
      <c r="D77" s="872"/>
      <c r="E77" s="192"/>
      <c r="F77" s="836"/>
      <c r="G77" s="837"/>
      <c r="H77" s="836"/>
      <c r="I77" s="837"/>
      <c r="J77" s="873">
        <f>F77-H77</f>
        <v>0</v>
      </c>
      <c r="K77" s="874"/>
      <c r="L77" s="58"/>
    </row>
    <row r="78" spans="1:12" x14ac:dyDescent="0.2">
      <c r="A78" s="879"/>
      <c r="B78" s="880"/>
      <c r="C78" s="880"/>
      <c r="D78" s="881"/>
      <c r="E78" s="193"/>
      <c r="F78" s="847"/>
      <c r="G78" s="848"/>
      <c r="H78" s="847"/>
      <c r="I78" s="848"/>
      <c r="J78" s="849">
        <f>F78-H78</f>
        <v>0</v>
      </c>
      <c r="K78" s="850"/>
      <c r="L78" s="58"/>
    </row>
    <row r="79" spans="1:12" x14ac:dyDescent="0.2">
      <c r="A79" s="882"/>
      <c r="B79" s="883"/>
      <c r="C79" s="883"/>
      <c r="D79" s="884"/>
      <c r="E79" s="194"/>
      <c r="F79" s="885"/>
      <c r="G79" s="848"/>
      <c r="H79" s="847"/>
      <c r="I79" s="848"/>
      <c r="J79" s="849">
        <f>F79-H79</f>
        <v>0</v>
      </c>
      <c r="K79" s="850"/>
      <c r="L79" s="58"/>
    </row>
    <row r="80" spans="1:12" ht="13.5" thickBot="1" x14ac:dyDescent="0.25">
      <c r="A80" s="886"/>
      <c r="B80" s="887"/>
      <c r="C80" s="887"/>
      <c r="D80" s="888"/>
      <c r="E80" s="57"/>
      <c r="F80" s="875"/>
      <c r="G80" s="876"/>
      <c r="H80" s="875"/>
      <c r="I80" s="876"/>
      <c r="J80" s="877">
        <f>F80-H80</f>
        <v>0</v>
      </c>
      <c r="K80" s="878"/>
      <c r="L80" s="58"/>
    </row>
    <row r="81" spans="1:12" ht="17.25" customHeight="1" thickTop="1" thickBot="1" x14ac:dyDescent="0.3">
      <c r="A81" s="195" t="s">
        <v>240</v>
      </c>
      <c r="B81" s="196"/>
      <c r="C81" s="196"/>
      <c r="D81" s="197"/>
      <c r="E81" s="198"/>
      <c r="F81" s="776">
        <f>SUM(F77:F80)</f>
        <v>0</v>
      </c>
      <c r="G81" s="777"/>
      <c r="H81" s="776">
        <f>SUM(H77:H80)</f>
        <v>0</v>
      </c>
      <c r="I81" s="777"/>
      <c r="J81" s="776">
        <f>SUM(J77:K80)</f>
        <v>0</v>
      </c>
      <c r="K81" s="778"/>
      <c r="L81" s="62"/>
    </row>
    <row r="82" spans="1:12" ht="9" customHeight="1" x14ac:dyDescent="0.25">
      <c r="A82" s="61"/>
      <c r="B82" s="62"/>
      <c r="C82" s="62"/>
      <c r="D82" s="62"/>
      <c r="E82" s="62"/>
      <c r="F82" s="600"/>
      <c r="G82" s="600"/>
      <c r="H82" s="600"/>
      <c r="I82" s="600"/>
      <c r="J82" s="600"/>
      <c r="K82" s="600"/>
      <c r="L82" s="62"/>
    </row>
    <row r="83" spans="1:12" ht="18.75" customHeight="1" thickBot="1" x14ac:dyDescent="0.3">
      <c r="A83" s="61" t="s">
        <v>131</v>
      </c>
      <c r="B83" s="62"/>
      <c r="C83" s="61" t="s">
        <v>132</v>
      </c>
      <c r="D83" s="62"/>
      <c r="E83" s="62"/>
      <c r="F83" s="600"/>
      <c r="G83" s="600"/>
      <c r="H83" s="600"/>
      <c r="I83" s="600"/>
      <c r="J83" s="600"/>
      <c r="K83" s="600"/>
      <c r="L83" s="62"/>
    </row>
    <row r="84" spans="1:12" ht="13.5" thickBot="1" x14ac:dyDescent="0.25">
      <c r="A84" s="199" t="s">
        <v>133</v>
      </c>
      <c r="B84" s="200"/>
      <c r="C84" s="200"/>
      <c r="D84" s="200"/>
      <c r="E84" s="191" t="s">
        <v>126</v>
      </c>
      <c r="F84" s="820" t="s">
        <v>127</v>
      </c>
      <c r="G84" s="821"/>
      <c r="H84" s="851" t="s">
        <v>128</v>
      </c>
      <c r="I84" s="851"/>
      <c r="J84" s="820" t="s">
        <v>129</v>
      </c>
      <c r="K84" s="781"/>
      <c r="L84" s="62"/>
    </row>
    <row r="85" spans="1:12" x14ac:dyDescent="0.2">
      <c r="A85" s="833" t="s">
        <v>158</v>
      </c>
      <c r="B85" s="834"/>
      <c r="C85" s="834"/>
      <c r="D85" s="862"/>
      <c r="E85" s="201"/>
      <c r="F85" s="863">
        <v>13160000</v>
      </c>
      <c r="G85" s="864"/>
      <c r="H85" s="836">
        <v>13160000</v>
      </c>
      <c r="I85" s="837"/>
      <c r="J85" s="865">
        <f>F85-H85</f>
        <v>0</v>
      </c>
      <c r="K85" s="866"/>
      <c r="L85" s="62"/>
    </row>
    <row r="86" spans="1:12" x14ac:dyDescent="0.2">
      <c r="A86" s="965" t="s">
        <v>672</v>
      </c>
      <c r="B86" s="966"/>
      <c r="C86" s="966"/>
      <c r="D86" s="967"/>
      <c r="E86" s="202" t="s">
        <v>673</v>
      </c>
      <c r="F86" s="855">
        <v>350000</v>
      </c>
      <c r="G86" s="856"/>
      <c r="H86" s="809">
        <v>350000</v>
      </c>
      <c r="I86" s="810"/>
      <c r="J86" s="857">
        <f t="shared" ref="J86:J99" si="2">F86-H86</f>
        <v>0</v>
      </c>
      <c r="K86" s="858"/>
      <c r="L86" s="62"/>
    </row>
    <row r="87" spans="1:12" x14ac:dyDescent="0.2">
      <c r="A87" s="852"/>
      <c r="B87" s="853"/>
      <c r="C87" s="853"/>
      <c r="D87" s="854"/>
      <c r="E87" s="202"/>
      <c r="F87" s="855"/>
      <c r="G87" s="856"/>
      <c r="H87" s="847"/>
      <c r="I87" s="848"/>
      <c r="J87" s="857">
        <f t="shared" si="2"/>
        <v>0</v>
      </c>
      <c r="K87" s="858"/>
      <c r="L87" s="62"/>
    </row>
    <row r="88" spans="1:12" x14ac:dyDescent="0.2">
      <c r="A88" s="852"/>
      <c r="B88" s="853"/>
      <c r="C88" s="853"/>
      <c r="D88" s="854"/>
      <c r="E88" s="202"/>
      <c r="F88" s="855"/>
      <c r="G88" s="856"/>
      <c r="H88" s="809"/>
      <c r="I88" s="810"/>
      <c r="J88" s="857">
        <f>F88-H88</f>
        <v>0</v>
      </c>
      <c r="K88" s="858"/>
      <c r="L88" s="62"/>
    </row>
    <row r="89" spans="1:12" x14ac:dyDescent="0.2">
      <c r="A89" s="852"/>
      <c r="B89" s="853"/>
      <c r="C89" s="853"/>
      <c r="D89" s="854"/>
      <c r="E89" s="202"/>
      <c r="F89" s="855"/>
      <c r="G89" s="856"/>
      <c r="H89" s="809"/>
      <c r="I89" s="810"/>
      <c r="J89" s="857">
        <f>F89-H89</f>
        <v>0</v>
      </c>
      <c r="K89" s="858"/>
      <c r="L89" s="62"/>
    </row>
    <row r="90" spans="1:12" x14ac:dyDescent="0.2">
      <c r="A90" s="852"/>
      <c r="B90" s="853"/>
      <c r="C90" s="853"/>
      <c r="D90" s="854"/>
      <c r="E90" s="202"/>
      <c r="F90" s="855"/>
      <c r="G90" s="856"/>
      <c r="H90" s="809"/>
      <c r="I90" s="810"/>
      <c r="J90" s="857">
        <f>F90-H90</f>
        <v>0</v>
      </c>
      <c r="K90" s="858"/>
      <c r="L90" s="62"/>
    </row>
    <row r="91" spans="1:12" x14ac:dyDescent="0.2">
      <c r="A91" s="852"/>
      <c r="B91" s="853"/>
      <c r="C91" s="853"/>
      <c r="D91" s="854"/>
      <c r="E91" s="202"/>
      <c r="F91" s="855"/>
      <c r="G91" s="856"/>
      <c r="H91" s="809"/>
      <c r="I91" s="810"/>
      <c r="J91" s="857">
        <f>F91-H91</f>
        <v>0</v>
      </c>
      <c r="K91" s="858"/>
      <c r="L91" s="62"/>
    </row>
    <row r="92" spans="1:12" x14ac:dyDescent="0.2">
      <c r="A92" s="852"/>
      <c r="B92" s="853"/>
      <c r="C92" s="853"/>
      <c r="D92" s="854"/>
      <c r="E92" s="202"/>
      <c r="F92" s="855"/>
      <c r="G92" s="856"/>
      <c r="H92" s="809"/>
      <c r="I92" s="810"/>
      <c r="J92" s="857">
        <f>F92-H92</f>
        <v>0</v>
      </c>
      <c r="K92" s="858"/>
      <c r="L92" s="62"/>
    </row>
    <row r="93" spans="1:12" x14ac:dyDescent="0.2">
      <c r="A93" s="852"/>
      <c r="B93" s="853"/>
      <c r="C93" s="853"/>
      <c r="D93" s="854"/>
      <c r="E93" s="202"/>
      <c r="F93" s="855"/>
      <c r="G93" s="856"/>
      <c r="H93" s="809"/>
      <c r="I93" s="810"/>
      <c r="J93" s="857">
        <f t="shared" si="2"/>
        <v>0</v>
      </c>
      <c r="K93" s="858"/>
      <c r="L93" s="62"/>
    </row>
    <row r="94" spans="1:12" x14ac:dyDescent="0.2">
      <c r="A94" s="852"/>
      <c r="B94" s="853"/>
      <c r="C94" s="853"/>
      <c r="D94" s="854"/>
      <c r="E94" s="202"/>
      <c r="F94" s="855"/>
      <c r="G94" s="856"/>
      <c r="H94" s="809"/>
      <c r="I94" s="810"/>
      <c r="J94" s="857">
        <f t="shared" si="2"/>
        <v>0</v>
      </c>
      <c r="K94" s="858"/>
      <c r="L94" s="62"/>
    </row>
    <row r="95" spans="1:12" x14ac:dyDescent="0.2">
      <c r="A95" s="852"/>
      <c r="B95" s="853"/>
      <c r="C95" s="853"/>
      <c r="D95" s="854"/>
      <c r="E95" s="202"/>
      <c r="F95" s="855"/>
      <c r="G95" s="856"/>
      <c r="H95" s="809"/>
      <c r="I95" s="810"/>
      <c r="J95" s="857">
        <f t="shared" si="2"/>
        <v>0</v>
      </c>
      <c r="K95" s="858"/>
      <c r="L95" s="62"/>
    </row>
    <row r="96" spans="1:12" x14ac:dyDescent="0.2">
      <c r="A96" s="852"/>
      <c r="B96" s="853"/>
      <c r="C96" s="853"/>
      <c r="D96" s="854"/>
      <c r="E96" s="202"/>
      <c r="F96" s="855"/>
      <c r="G96" s="856"/>
      <c r="H96" s="809"/>
      <c r="I96" s="810"/>
      <c r="J96" s="857">
        <f t="shared" si="2"/>
        <v>0</v>
      </c>
      <c r="K96" s="858"/>
      <c r="L96" s="62"/>
    </row>
    <row r="97" spans="1:12" x14ac:dyDescent="0.2">
      <c r="A97" s="852"/>
      <c r="B97" s="853"/>
      <c r="C97" s="853"/>
      <c r="D97" s="854"/>
      <c r="E97" s="202"/>
      <c r="F97" s="855"/>
      <c r="G97" s="856"/>
      <c r="H97" s="809"/>
      <c r="I97" s="810"/>
      <c r="J97" s="857">
        <f t="shared" si="2"/>
        <v>0</v>
      </c>
      <c r="K97" s="858"/>
      <c r="L97" s="62"/>
    </row>
    <row r="98" spans="1:12" x14ac:dyDescent="0.2">
      <c r="A98" s="852"/>
      <c r="B98" s="853"/>
      <c r="C98" s="853"/>
      <c r="D98" s="854"/>
      <c r="E98" s="202"/>
      <c r="F98" s="855"/>
      <c r="G98" s="856"/>
      <c r="H98" s="809"/>
      <c r="I98" s="810"/>
      <c r="J98" s="857">
        <f t="shared" si="2"/>
        <v>0</v>
      </c>
      <c r="K98" s="858"/>
      <c r="L98" s="62"/>
    </row>
    <row r="99" spans="1:12" ht="13.5" thickBot="1" x14ac:dyDescent="0.25">
      <c r="A99" s="852"/>
      <c r="B99" s="853"/>
      <c r="C99" s="853"/>
      <c r="D99" s="854"/>
      <c r="E99" s="601"/>
      <c r="F99" s="855"/>
      <c r="G99" s="856"/>
      <c r="H99" s="809"/>
      <c r="I99" s="810"/>
      <c r="J99" s="842">
        <f t="shared" si="2"/>
        <v>0</v>
      </c>
      <c r="K99" s="843"/>
      <c r="L99" s="62"/>
    </row>
    <row r="100" spans="1:12" ht="16.5" thickTop="1" thickBot="1" x14ac:dyDescent="0.3">
      <c r="A100" s="195" t="s">
        <v>138</v>
      </c>
      <c r="B100" s="196"/>
      <c r="C100" s="196"/>
      <c r="D100" s="197"/>
      <c r="E100" s="196"/>
      <c r="F100" s="776">
        <f>SUM(F85:G99)</f>
        <v>13510000</v>
      </c>
      <c r="G100" s="777"/>
      <c r="H100" s="776">
        <f>SUM(H85:I99)</f>
        <v>13510000</v>
      </c>
      <c r="I100" s="777"/>
      <c r="J100" s="776">
        <f>SUM(J85:K99)</f>
        <v>0</v>
      </c>
      <c r="K100" s="778"/>
      <c r="L100" s="62"/>
    </row>
    <row r="101" spans="1:12" ht="15" x14ac:dyDescent="0.25">
      <c r="A101" s="61"/>
      <c r="B101" s="62"/>
      <c r="C101" s="62"/>
      <c r="D101" s="62"/>
      <c r="E101" s="62"/>
      <c r="F101" s="779"/>
      <c r="G101" s="779"/>
      <c r="H101" s="600"/>
      <c r="I101" s="600"/>
      <c r="J101" s="600"/>
      <c r="K101" s="600"/>
      <c r="L101" s="62"/>
    </row>
    <row r="102" spans="1:12" ht="14.25" customHeight="1" thickBot="1" x14ac:dyDescent="0.3">
      <c r="A102" s="204" t="s">
        <v>139</v>
      </c>
      <c r="B102" s="205" t="s">
        <v>140</v>
      </c>
      <c r="C102" s="206"/>
      <c r="D102" s="207"/>
      <c r="E102" s="208"/>
      <c r="F102" s="209"/>
      <c r="G102" s="209"/>
      <c r="H102" s="210"/>
      <c r="I102" s="210"/>
      <c r="L102" s="62"/>
    </row>
    <row r="103" spans="1:12" ht="13.5" thickBot="1" x14ac:dyDescent="0.25">
      <c r="A103" s="199" t="s">
        <v>141</v>
      </c>
      <c r="B103" s="200"/>
      <c r="C103" s="200"/>
      <c r="D103" s="200"/>
      <c r="E103" s="191" t="s">
        <v>126</v>
      </c>
      <c r="F103" s="820" t="s">
        <v>127</v>
      </c>
      <c r="G103" s="821"/>
      <c r="H103" s="851" t="s">
        <v>128</v>
      </c>
      <c r="I103" s="851"/>
      <c r="J103" s="820" t="s">
        <v>129</v>
      </c>
      <c r="K103" s="781"/>
    </row>
    <row r="104" spans="1:12" x14ac:dyDescent="0.2">
      <c r="A104" s="844"/>
      <c r="B104" s="845"/>
      <c r="C104" s="845"/>
      <c r="D104" s="846"/>
      <c r="E104" s="211"/>
      <c r="F104" s="847"/>
      <c r="G104" s="848"/>
      <c r="H104" s="847"/>
      <c r="I104" s="848"/>
      <c r="J104" s="849">
        <f>F104-H104</f>
        <v>0</v>
      </c>
      <c r="K104" s="850"/>
    </row>
    <row r="105" spans="1:12" x14ac:dyDescent="0.2">
      <c r="A105" s="844"/>
      <c r="B105" s="845"/>
      <c r="C105" s="845"/>
      <c r="D105" s="846"/>
      <c r="E105" s="211"/>
      <c r="F105" s="847"/>
      <c r="G105" s="848"/>
      <c r="H105" s="847"/>
      <c r="I105" s="848"/>
      <c r="J105" s="849">
        <f>F105-H105</f>
        <v>0</v>
      </c>
      <c r="K105" s="850"/>
    </row>
    <row r="106" spans="1:12" x14ac:dyDescent="0.2">
      <c r="A106" s="844"/>
      <c r="B106" s="845"/>
      <c r="C106" s="845"/>
      <c r="D106" s="846"/>
      <c r="E106" s="211"/>
      <c r="F106" s="847"/>
      <c r="G106" s="848"/>
      <c r="H106" s="847"/>
      <c r="I106" s="848"/>
      <c r="J106" s="849">
        <f>F106-H106</f>
        <v>0</v>
      </c>
      <c r="K106" s="850"/>
    </row>
    <row r="107" spans="1:12" x14ac:dyDescent="0.2">
      <c r="A107" s="844"/>
      <c r="B107" s="845"/>
      <c r="C107" s="845"/>
      <c r="D107" s="846"/>
      <c r="E107" s="211"/>
      <c r="F107" s="847"/>
      <c r="G107" s="848"/>
      <c r="H107" s="847"/>
      <c r="I107" s="848"/>
      <c r="J107" s="849">
        <f>F107-H107</f>
        <v>0</v>
      </c>
      <c r="K107" s="850"/>
    </row>
    <row r="108" spans="1:12" ht="13.5" thickBot="1" x14ac:dyDescent="0.25">
      <c r="A108" s="830"/>
      <c r="B108" s="831"/>
      <c r="C108" s="831"/>
      <c r="D108" s="832"/>
      <c r="E108" s="212"/>
      <c r="F108" s="840"/>
      <c r="G108" s="841"/>
      <c r="H108" s="840"/>
      <c r="I108" s="841"/>
      <c r="J108" s="842">
        <f>F108-H108</f>
        <v>0</v>
      </c>
      <c r="K108" s="843"/>
    </row>
    <row r="109" spans="1:12" ht="16.5" thickTop="1" thickBot="1" x14ac:dyDescent="0.3">
      <c r="A109" s="195" t="s">
        <v>143</v>
      </c>
      <c r="B109" s="196"/>
      <c r="C109" s="196"/>
      <c r="D109" s="197"/>
      <c r="E109" s="196"/>
      <c r="F109" s="776">
        <f>SUM(F104:G108)</f>
        <v>0</v>
      </c>
      <c r="G109" s="777"/>
      <c r="H109" s="776">
        <f>SUM(H104:I108)</f>
        <v>0</v>
      </c>
      <c r="I109" s="777"/>
      <c r="J109" s="776">
        <f>SUM(J104:K108)</f>
        <v>0</v>
      </c>
      <c r="K109" s="778"/>
    </row>
    <row r="111" spans="1:12" ht="15.75" thickBot="1" x14ac:dyDescent="0.3">
      <c r="A111" s="61" t="s">
        <v>144</v>
      </c>
      <c r="B111" s="61" t="s">
        <v>145</v>
      </c>
      <c r="C111" s="61"/>
      <c r="D111" s="61"/>
      <c r="E111" s="61"/>
      <c r="F111" s="58"/>
      <c r="G111" s="89"/>
      <c r="J111" s="602"/>
      <c r="K111" s="603"/>
    </row>
    <row r="112" spans="1:12" ht="13.5" thickBot="1" x14ac:dyDescent="0.25">
      <c r="A112" s="817" t="s">
        <v>146</v>
      </c>
      <c r="B112" s="818"/>
      <c r="C112" s="818"/>
      <c r="D112" s="819"/>
      <c r="E112" s="394"/>
      <c r="F112" s="820" t="s">
        <v>127</v>
      </c>
      <c r="G112" s="821"/>
      <c r="H112" s="820" t="s">
        <v>128</v>
      </c>
      <c r="I112" s="781"/>
      <c r="J112" s="780" t="s">
        <v>129</v>
      </c>
      <c r="K112" s="781"/>
    </row>
    <row r="113" spans="1:11" ht="13.5" thickBot="1" x14ac:dyDescent="0.25">
      <c r="A113" s="833" t="s">
        <v>674</v>
      </c>
      <c r="B113" s="834"/>
      <c r="C113" s="834"/>
      <c r="D113" s="835"/>
      <c r="E113" s="214" t="s">
        <v>675</v>
      </c>
      <c r="F113" s="836">
        <v>2788467</v>
      </c>
      <c r="G113" s="837"/>
      <c r="H113" s="836">
        <v>2788467</v>
      </c>
      <c r="I113" s="837"/>
      <c r="J113" s="838">
        <f>F113-H113</f>
        <v>0</v>
      </c>
      <c r="K113" s="839"/>
    </row>
    <row r="114" spans="1:11" x14ac:dyDescent="0.2">
      <c r="A114" s="806"/>
      <c r="B114" s="807"/>
      <c r="C114" s="807"/>
      <c r="D114" s="808"/>
      <c r="E114" s="215"/>
      <c r="F114" s="809"/>
      <c r="G114" s="810"/>
      <c r="H114" s="809"/>
      <c r="I114" s="810"/>
      <c r="J114" s="838">
        <f>F114-H114</f>
        <v>0</v>
      </c>
      <c r="K114" s="839"/>
    </row>
    <row r="115" spans="1:11" ht="13.5" thickBot="1" x14ac:dyDescent="0.25">
      <c r="A115" s="782"/>
      <c r="B115" s="783"/>
      <c r="C115" s="783"/>
      <c r="D115" s="784"/>
      <c r="E115" s="216"/>
      <c r="F115" s="813"/>
      <c r="G115" s="814"/>
      <c r="H115" s="813"/>
      <c r="I115" s="814"/>
      <c r="J115" s="815">
        <f>F115-H115</f>
        <v>0</v>
      </c>
      <c r="K115" s="816"/>
    </row>
    <row r="116" spans="1:11" ht="16.5" thickTop="1" thickBot="1" x14ac:dyDescent="0.3">
      <c r="A116" s="195" t="s">
        <v>147</v>
      </c>
      <c r="B116" s="196"/>
      <c r="C116" s="196"/>
      <c r="D116" s="217"/>
      <c r="E116" s="196"/>
      <c r="F116" s="771">
        <f>SUM(F113:G115)</f>
        <v>2788467</v>
      </c>
      <c r="G116" s="772"/>
      <c r="H116" s="771">
        <f>SUM(H113:I115)</f>
        <v>2788467</v>
      </c>
      <c r="I116" s="772"/>
      <c r="J116" s="771">
        <f>SUM(J113:K115)</f>
        <v>0</v>
      </c>
      <c r="K116" s="773"/>
    </row>
    <row r="117" spans="1:11" x14ac:dyDescent="0.2">
      <c r="H117" s="52" t="s">
        <v>148</v>
      </c>
      <c r="I117" s="58"/>
      <c r="J117" s="218" t="s">
        <v>149</v>
      </c>
      <c r="K117" s="219">
        <f>(H81)</f>
        <v>0</v>
      </c>
    </row>
    <row r="118" spans="1:11" ht="15" customHeight="1" x14ac:dyDescent="0.2">
      <c r="H118" s="220" t="s">
        <v>150</v>
      </c>
      <c r="I118" s="221">
        <f>'[17]Vý HČ'!S43+'[17]Vý DČ'!H42</f>
        <v>16298467</v>
      </c>
      <c r="J118" s="222" t="s">
        <v>151</v>
      </c>
      <c r="K118" s="223">
        <f>H100</f>
        <v>13510000</v>
      </c>
    </row>
    <row r="119" spans="1:11" ht="15" customHeight="1" x14ac:dyDescent="0.2">
      <c r="J119" s="222" t="s">
        <v>152</v>
      </c>
      <c r="K119" s="223">
        <f>H109</f>
        <v>0</v>
      </c>
    </row>
    <row r="120" spans="1:11" x14ac:dyDescent="0.2">
      <c r="J120" s="222" t="s">
        <v>153</v>
      </c>
      <c r="K120" s="223">
        <f>H116</f>
        <v>2788467</v>
      </c>
    </row>
    <row r="121" spans="1:11" x14ac:dyDescent="0.2">
      <c r="H121" s="224" t="s">
        <v>154</v>
      </c>
      <c r="I121" s="225">
        <f>I118-K121</f>
        <v>0</v>
      </c>
      <c r="J121" s="222" t="s">
        <v>155</v>
      </c>
      <c r="K121" s="226">
        <f>SUM(K117:K120)</f>
        <v>16298467</v>
      </c>
    </row>
    <row r="122" spans="1:11" x14ac:dyDescent="0.2">
      <c r="H122" s="227"/>
      <c r="I122" s="227"/>
    </row>
    <row r="123" spans="1:11" x14ac:dyDescent="0.2">
      <c r="H123" s="48" t="s">
        <v>156</v>
      </c>
      <c r="I123" s="774"/>
      <c r="J123" s="774"/>
      <c r="K123" s="774"/>
    </row>
    <row r="124" spans="1:11" x14ac:dyDescent="0.2">
      <c r="C124" s="228"/>
      <c r="H124" s="775" t="s">
        <v>157</v>
      </c>
      <c r="I124" s="775"/>
      <c r="J124" s="775"/>
      <c r="K124" s="775"/>
    </row>
  </sheetData>
  <mergeCells count="179">
    <mergeCell ref="D19:D20"/>
    <mergeCell ref="E19:E20"/>
    <mergeCell ref="F19:F20"/>
    <mergeCell ref="G19:G20"/>
    <mergeCell ref="A2:D2"/>
    <mergeCell ref="E2:K2"/>
    <mergeCell ref="E3:K3"/>
    <mergeCell ref="E4:I4"/>
    <mergeCell ref="E5:K5"/>
    <mergeCell ref="E6:G6"/>
    <mergeCell ref="E7:K7"/>
    <mergeCell ref="H9:I9"/>
    <mergeCell ref="K10:K13"/>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3" priority="1" stopIfTrue="1" operator="greaterThan">
      <formula>0</formula>
    </cfRule>
  </conditionalFormatting>
  <conditionalFormatting sqref="H28">
    <cfRule type="cellIs" priority="2" stopIfTrue="1" operator="notEqual">
      <formula>$H$23+$H$24+$H$26</formula>
    </cfRule>
  </conditionalFormatting>
  <pageMargins left="0.19685039370078741" right="0.19685039370078741" top="0.78740157480314965" bottom="0.78740157480314965" header="0.31496062992125984" footer="0.31496062992125984"/>
  <pageSetup paperSize="9" scale="84" fitToHeight="3" orientation="landscape" useFirstPageNumber="1" r:id="rId1"/>
  <headerFooter differentFirst="1">
    <oddFooter>&amp;C&amp;P</oddFooter>
    <firstFooter>&amp;C&amp;P</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29</v>
      </c>
      <c r="D1" s="16" t="s">
        <v>217</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175449.72</v>
      </c>
      <c r="D6" s="758"/>
      <c r="E6" s="758"/>
      <c r="F6" s="758"/>
      <c r="G6" s="758"/>
      <c r="H6" s="758"/>
      <c r="I6" s="758"/>
    </row>
    <row r="7" spans="1:9" s="18" customFormat="1" ht="82.15" customHeight="1" x14ac:dyDescent="0.2">
      <c r="A7" s="757" t="s">
        <v>5</v>
      </c>
      <c r="B7" s="757"/>
      <c r="C7" s="37">
        <v>175449.72</v>
      </c>
      <c r="D7" s="762" t="s">
        <v>676</v>
      </c>
      <c r="E7" s="762"/>
      <c r="F7" s="762"/>
      <c r="G7" s="762"/>
      <c r="H7" s="762"/>
      <c r="I7" s="762"/>
    </row>
    <row r="8" spans="1:9" s="17" customFormat="1" ht="27" customHeight="1" x14ac:dyDescent="0.2">
      <c r="A8" s="757" t="s">
        <v>6</v>
      </c>
      <c r="B8" s="757"/>
      <c r="C8" s="37"/>
      <c r="D8" s="762"/>
      <c r="E8" s="762"/>
      <c r="F8" s="762"/>
      <c r="G8" s="762"/>
      <c r="H8" s="762"/>
      <c r="I8" s="762"/>
    </row>
    <row r="9" spans="1:9" s="17" customFormat="1" ht="15" customHeight="1" x14ac:dyDescent="0.2">
      <c r="A9" s="757" t="s">
        <v>2</v>
      </c>
      <c r="B9" s="757"/>
      <c r="C9" s="37"/>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118973</v>
      </c>
      <c r="D14" s="24"/>
      <c r="E14" s="24"/>
      <c r="F14" s="24"/>
      <c r="G14" s="24"/>
      <c r="H14" s="24"/>
      <c r="I14" s="24"/>
    </row>
    <row r="15" spans="1:9" s="18" customFormat="1" x14ac:dyDescent="0.2">
      <c r="A15" s="757" t="s">
        <v>7</v>
      </c>
      <c r="B15" s="42" t="s">
        <v>11</v>
      </c>
      <c r="C15" s="13"/>
      <c r="D15" s="24"/>
      <c r="E15" s="24"/>
      <c r="F15" s="24"/>
      <c r="G15" s="24"/>
      <c r="H15" s="24"/>
      <c r="I15" s="24"/>
    </row>
    <row r="16" spans="1:9" s="18" customFormat="1" x14ac:dyDescent="0.2">
      <c r="A16" s="757"/>
      <c r="B16" s="14" t="s">
        <v>8</v>
      </c>
      <c r="C16" s="43">
        <v>46476.72</v>
      </c>
      <c r="D16" s="25"/>
      <c r="E16" s="25"/>
      <c r="F16" s="25"/>
      <c r="G16" s="25"/>
      <c r="H16" s="25"/>
      <c r="I16" s="25"/>
    </row>
    <row r="17" spans="1:9" s="18" customFormat="1" x14ac:dyDescent="0.2">
      <c r="A17" s="757"/>
      <c r="B17" s="14" t="s">
        <v>4</v>
      </c>
      <c r="C17" s="13">
        <v>10000</v>
      </c>
      <c r="D17" s="26"/>
      <c r="E17" s="26"/>
      <c r="F17" s="26"/>
      <c r="G17" s="26"/>
      <c r="H17" s="26"/>
      <c r="I17" s="26"/>
    </row>
    <row r="18" spans="1:9" s="18" customFormat="1" ht="15" customHeight="1" x14ac:dyDescent="0.2">
      <c r="A18" s="396" t="s">
        <v>257</v>
      </c>
      <c r="B18" s="38"/>
      <c r="C18" s="39">
        <f>SUM(C14:C17)</f>
        <v>175449.72</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218</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ht="70.900000000000006" customHeight="1" x14ac:dyDescent="0.2">
      <c r="A29" s="751" t="s">
        <v>677</v>
      </c>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4"/>
      <c r="B31" s="44"/>
      <c r="C31" s="44"/>
      <c r="D31" s="44"/>
      <c r="E31" s="44"/>
      <c r="F31" s="44"/>
      <c r="G31" s="44"/>
      <c r="H31" s="44"/>
      <c r="I31" s="44"/>
    </row>
    <row r="32" spans="1:9" s="18" customFormat="1" ht="12.75" customHeight="1" x14ac:dyDescent="0.25">
      <c r="A32" s="755" t="s">
        <v>198</v>
      </c>
      <c r="B32" s="755"/>
      <c r="C32" s="755"/>
      <c r="D32" s="755"/>
      <c r="E32" s="755"/>
      <c r="F32" s="755"/>
      <c r="G32" s="755"/>
      <c r="H32" s="755"/>
      <c r="I32" s="755"/>
    </row>
    <row r="33" spans="1:9" s="18" customFormat="1" x14ac:dyDescent="0.2">
      <c r="A33" s="36" t="s">
        <v>9</v>
      </c>
      <c r="B33" s="387"/>
      <c r="C33" s="387"/>
      <c r="D33" s="387"/>
      <c r="E33" s="387"/>
      <c r="F33" s="387"/>
      <c r="G33" s="387"/>
      <c r="H33" s="387"/>
      <c r="I33" s="387"/>
    </row>
    <row r="34" spans="1:9" s="18" customFormat="1" x14ac:dyDescent="0.2">
      <c r="A34" s="751" t="s">
        <v>678</v>
      </c>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44"/>
      <c r="B36" s="44"/>
      <c r="C36" s="44"/>
      <c r="D36" s="44"/>
      <c r="E36" s="44"/>
      <c r="F36" s="44"/>
      <c r="G36" s="44"/>
      <c r="H36" s="44"/>
      <c r="I36" s="44"/>
    </row>
    <row r="37" spans="1:9" x14ac:dyDescent="0.2">
      <c r="A37" s="40" t="s">
        <v>12</v>
      </c>
      <c r="B37" s="36" t="s">
        <v>30</v>
      </c>
    </row>
    <row r="38" spans="1:9" x14ac:dyDescent="0.2">
      <c r="A38" s="40" t="s">
        <v>13</v>
      </c>
      <c r="B38" s="36" t="s">
        <v>31</v>
      </c>
    </row>
    <row r="39" spans="1:9" x14ac:dyDescent="0.2">
      <c r="A39" s="40"/>
    </row>
    <row r="40" spans="1:9" x14ac:dyDescent="0.2">
      <c r="A40" s="40" t="s">
        <v>14</v>
      </c>
      <c r="B40" s="36" t="s">
        <v>679</v>
      </c>
    </row>
  </sheetData>
  <mergeCells count="24">
    <mergeCell ref="A29:I29"/>
    <mergeCell ref="A13:B13"/>
    <mergeCell ref="A15:A17"/>
    <mergeCell ref="A21:I21"/>
    <mergeCell ref="A23:I23"/>
    <mergeCell ref="A27:I27"/>
    <mergeCell ref="A25:I25"/>
    <mergeCell ref="A24:I24"/>
    <mergeCell ref="A34:I34"/>
    <mergeCell ref="A35:I35"/>
    <mergeCell ref="A7:B7"/>
    <mergeCell ref="D7:I7"/>
    <mergeCell ref="A3:I3"/>
    <mergeCell ref="A5:B5"/>
    <mergeCell ref="D5:I5"/>
    <mergeCell ref="A6:B6"/>
    <mergeCell ref="D6:I6"/>
    <mergeCell ref="A8:B8"/>
    <mergeCell ref="D8:I8"/>
    <mergeCell ref="A9:B9"/>
    <mergeCell ref="D9:I9"/>
    <mergeCell ref="A11:I11"/>
    <mergeCell ref="A30:I30"/>
    <mergeCell ref="A32:I32"/>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Z1000"/>
  <sheetViews>
    <sheetView topLeftCell="A7" workbookViewId="0">
      <selection activeCell="L37" sqref="L37"/>
    </sheetView>
  </sheetViews>
  <sheetFormatPr defaultColWidth="12.7109375" defaultRowHeight="15" x14ac:dyDescent="0.25"/>
  <cols>
    <col min="1" max="1" width="7.42578125" style="408" customWidth="1"/>
    <col min="2" max="2" width="2.42578125" style="408" customWidth="1"/>
    <col min="3" max="3" width="10.28515625" style="408" customWidth="1"/>
    <col min="4" max="4" width="25.42578125" style="408" customWidth="1"/>
    <col min="5" max="5" width="15.7109375" style="408" customWidth="1"/>
    <col min="6" max="6" width="15" style="408" customWidth="1"/>
    <col min="7" max="7" width="15.28515625" style="408" customWidth="1"/>
    <col min="8" max="8" width="19" style="408" customWidth="1"/>
    <col min="9" max="9" width="18" style="408" customWidth="1"/>
    <col min="10" max="10" width="17.140625" style="408" customWidth="1"/>
    <col min="11" max="11" width="21.42578125" style="408" customWidth="1"/>
    <col min="12" max="12" width="16.85546875" style="408" customWidth="1"/>
    <col min="13" max="26" width="8" style="408" customWidth="1"/>
    <col min="27" max="16384" width="12.7109375" style="408"/>
  </cols>
  <sheetData>
    <row r="1" spans="1:26" ht="15" customHeight="1" x14ac:dyDescent="0.25">
      <c r="A1" s="233" t="s">
        <v>41</v>
      </c>
      <c r="B1" s="234"/>
      <c r="C1" s="234"/>
      <c r="D1" s="234"/>
      <c r="E1" s="235"/>
      <c r="F1" s="235"/>
      <c r="G1" s="235"/>
      <c r="H1" s="235"/>
      <c r="I1" s="235"/>
      <c r="J1" s="236" t="s">
        <v>224</v>
      </c>
      <c r="K1" s="236"/>
      <c r="L1" s="235"/>
      <c r="M1" s="235"/>
      <c r="N1" s="235"/>
      <c r="O1" s="235"/>
      <c r="P1" s="235"/>
      <c r="Q1" s="235"/>
      <c r="R1" s="235"/>
      <c r="S1" s="235"/>
      <c r="T1" s="235"/>
      <c r="U1" s="235"/>
      <c r="V1" s="235"/>
      <c r="W1" s="235"/>
      <c r="X1" s="235"/>
      <c r="Y1" s="235"/>
      <c r="Z1" s="235"/>
    </row>
    <row r="2" spans="1:26" ht="15" customHeight="1" x14ac:dyDescent="0.25">
      <c r="A2" s="1064" t="s">
        <v>42</v>
      </c>
      <c r="B2" s="972"/>
      <c r="C2" s="972"/>
      <c r="D2" s="972"/>
      <c r="E2" s="1065" t="str">
        <f>[18]Úvod.str!C3</f>
        <v>KINO METRO 70 Prostějov, příspěvková organizace</v>
      </c>
      <c r="F2" s="972"/>
      <c r="G2" s="972"/>
      <c r="H2" s="972"/>
      <c r="I2" s="972"/>
      <c r="J2" s="972"/>
      <c r="K2" s="972"/>
      <c r="L2" s="405"/>
      <c r="M2" s="235"/>
      <c r="N2" s="235"/>
      <c r="O2" s="235"/>
      <c r="P2" s="235"/>
      <c r="Q2" s="235"/>
      <c r="R2" s="235"/>
      <c r="S2" s="235"/>
      <c r="T2" s="235"/>
      <c r="U2" s="235"/>
      <c r="V2" s="235"/>
      <c r="W2" s="235"/>
      <c r="X2" s="235"/>
      <c r="Y2" s="235"/>
      <c r="Z2" s="235"/>
    </row>
    <row r="3" spans="1:26" ht="9.75" customHeight="1" x14ac:dyDescent="0.25">
      <c r="A3" s="405"/>
      <c r="B3" s="405"/>
      <c r="C3" s="405"/>
      <c r="D3" s="405"/>
      <c r="E3" s="1066"/>
      <c r="F3" s="972"/>
      <c r="G3" s="972"/>
      <c r="H3" s="972"/>
      <c r="I3" s="972"/>
      <c r="J3" s="972"/>
      <c r="K3" s="972"/>
      <c r="L3" s="405"/>
      <c r="M3" s="235"/>
      <c r="N3" s="235"/>
      <c r="O3" s="235"/>
      <c r="P3" s="235"/>
      <c r="Q3" s="235"/>
      <c r="R3" s="235"/>
      <c r="S3" s="235"/>
      <c r="T3" s="235"/>
      <c r="U3" s="235"/>
      <c r="V3" s="235"/>
      <c r="W3" s="235"/>
      <c r="X3" s="235"/>
      <c r="Y3" s="235"/>
      <c r="Z3" s="235"/>
    </row>
    <row r="4" spans="1:26" ht="15" customHeight="1" x14ac:dyDescent="0.25">
      <c r="A4" s="405" t="s">
        <v>43</v>
      </c>
      <c r="B4" s="235"/>
      <c r="C4" s="235"/>
      <c r="D4" s="235"/>
      <c r="E4" s="1067" t="str">
        <f>[18]Úvod.str!C4</f>
        <v>Školní 3694/1, Prostějov, 796 01</v>
      </c>
      <c r="F4" s="972"/>
      <c r="G4" s="972"/>
      <c r="H4" s="972"/>
      <c r="I4" s="972"/>
      <c r="J4" s="237"/>
      <c r="K4" s="235"/>
      <c r="L4" s="235"/>
      <c r="M4" s="235"/>
      <c r="N4" s="235"/>
      <c r="O4" s="235"/>
      <c r="P4" s="235"/>
      <c r="Q4" s="235"/>
      <c r="R4" s="235"/>
      <c r="S4" s="235"/>
      <c r="T4" s="235"/>
      <c r="U4" s="235"/>
      <c r="V4" s="235"/>
      <c r="W4" s="235"/>
      <c r="X4" s="235"/>
      <c r="Y4" s="235"/>
      <c r="Z4" s="235"/>
    </row>
    <row r="5" spans="1:26" ht="7.5" customHeight="1" x14ac:dyDescent="0.25">
      <c r="A5" s="405"/>
      <c r="B5" s="235"/>
      <c r="C5" s="235"/>
      <c r="D5" s="235"/>
      <c r="E5" s="1066"/>
      <c r="F5" s="972"/>
      <c r="G5" s="972"/>
      <c r="H5" s="972"/>
      <c r="I5" s="972"/>
      <c r="J5" s="972"/>
      <c r="K5" s="972"/>
      <c r="L5" s="235"/>
      <c r="M5" s="235"/>
      <c r="N5" s="235"/>
      <c r="O5" s="235"/>
      <c r="P5" s="235"/>
      <c r="Q5" s="235"/>
      <c r="R5" s="235"/>
      <c r="S5" s="235"/>
      <c r="T5" s="235"/>
      <c r="U5" s="235"/>
      <c r="V5" s="235"/>
      <c r="W5" s="235"/>
      <c r="X5" s="235"/>
      <c r="Y5" s="235"/>
      <c r="Z5" s="235"/>
    </row>
    <row r="6" spans="1:26" ht="15" customHeight="1" x14ac:dyDescent="0.25">
      <c r="A6" s="405" t="s">
        <v>44</v>
      </c>
      <c r="B6" s="235"/>
      <c r="C6" s="235"/>
      <c r="D6" s="235"/>
      <c r="E6" s="1067" t="str">
        <f>[18]Úvod.str!C5</f>
        <v>055 92 178</v>
      </c>
      <c r="F6" s="972"/>
      <c r="G6" s="972"/>
      <c r="H6" s="238"/>
      <c r="I6" s="406"/>
      <c r="J6" s="237"/>
      <c r="K6" s="235"/>
      <c r="L6" s="235"/>
      <c r="M6" s="235"/>
      <c r="N6" s="235"/>
      <c r="O6" s="235"/>
      <c r="P6" s="235"/>
      <c r="Q6" s="235"/>
      <c r="R6" s="235"/>
      <c r="S6" s="235"/>
      <c r="T6" s="235"/>
      <c r="U6" s="235"/>
      <c r="V6" s="235"/>
      <c r="W6" s="235"/>
      <c r="X6" s="235"/>
      <c r="Y6" s="235"/>
      <c r="Z6" s="235"/>
    </row>
    <row r="7" spans="1:26" ht="8.25" customHeight="1" x14ac:dyDescent="0.25">
      <c r="A7" s="405"/>
      <c r="B7" s="235"/>
      <c r="C7" s="235"/>
      <c r="D7" s="235"/>
      <c r="E7" s="1066"/>
      <c r="F7" s="972"/>
      <c r="G7" s="972"/>
      <c r="H7" s="972"/>
      <c r="I7" s="972"/>
      <c r="J7" s="972"/>
      <c r="K7" s="972"/>
      <c r="L7" s="235"/>
      <c r="M7" s="235"/>
      <c r="N7" s="235"/>
      <c r="O7" s="235"/>
      <c r="P7" s="235"/>
      <c r="Q7" s="235"/>
      <c r="R7" s="235"/>
      <c r="S7" s="235"/>
      <c r="T7" s="235"/>
      <c r="U7" s="235"/>
      <c r="V7" s="235"/>
      <c r="W7" s="235"/>
      <c r="X7" s="235"/>
      <c r="Y7" s="235"/>
      <c r="Z7" s="235"/>
    </row>
    <row r="8" spans="1:26" ht="29.25" customHeight="1" x14ac:dyDescent="0.25">
      <c r="A8" s="405"/>
      <c r="B8" s="235"/>
      <c r="C8" s="235"/>
      <c r="D8" s="235"/>
      <c r="E8" s="625"/>
      <c r="F8" s="625"/>
      <c r="G8" s="625"/>
      <c r="H8" s="238"/>
      <c r="I8" s="625"/>
      <c r="J8" s="237"/>
      <c r="K8" s="235"/>
      <c r="L8" s="235"/>
      <c r="M8" s="235"/>
      <c r="N8" s="235"/>
      <c r="O8" s="235"/>
      <c r="P8" s="235"/>
      <c r="Q8" s="235"/>
      <c r="R8" s="235"/>
      <c r="S8" s="235"/>
      <c r="T8" s="235"/>
      <c r="U8" s="235"/>
      <c r="V8" s="235"/>
      <c r="W8" s="235"/>
      <c r="X8" s="235"/>
      <c r="Y8" s="235"/>
      <c r="Z8" s="235"/>
    </row>
    <row r="9" spans="1:26" ht="13.5" customHeight="1" x14ac:dyDescent="0.25">
      <c r="A9" s="235"/>
      <c r="B9" s="235"/>
      <c r="C9" s="235"/>
      <c r="D9" s="235"/>
      <c r="E9" s="235"/>
      <c r="F9" s="235"/>
      <c r="G9" s="235"/>
      <c r="H9" s="1068" t="s">
        <v>45</v>
      </c>
      <c r="I9" s="972"/>
      <c r="J9" s="235"/>
      <c r="K9" s="235"/>
      <c r="L9" s="235"/>
      <c r="M9" s="235"/>
      <c r="N9" s="235"/>
      <c r="O9" s="235"/>
      <c r="P9" s="235"/>
      <c r="Q9" s="235"/>
      <c r="R9" s="235"/>
      <c r="S9" s="235"/>
      <c r="T9" s="235"/>
      <c r="U9" s="235"/>
      <c r="V9" s="235"/>
      <c r="W9" s="235"/>
      <c r="X9" s="235"/>
      <c r="Y9" s="235"/>
      <c r="Z9" s="235"/>
    </row>
    <row r="10" spans="1:26" ht="15" customHeight="1" x14ac:dyDescent="0.25">
      <c r="A10" s="237" t="s">
        <v>253</v>
      </c>
      <c r="B10" s="235"/>
      <c r="C10" s="235"/>
      <c r="D10" s="235"/>
      <c r="E10" s="407" t="s">
        <v>46</v>
      </c>
      <c r="F10" s="407" t="s">
        <v>47</v>
      </c>
      <c r="G10" s="236" t="s">
        <v>23</v>
      </c>
      <c r="H10" s="239" t="s">
        <v>48</v>
      </c>
      <c r="I10" s="239"/>
      <c r="J10" s="235"/>
      <c r="K10" s="1069"/>
      <c r="L10" s="235"/>
      <c r="M10" s="235"/>
      <c r="N10" s="235"/>
      <c r="O10" s="235"/>
      <c r="P10" s="235"/>
      <c r="Q10" s="235"/>
      <c r="R10" s="235"/>
      <c r="S10" s="235"/>
      <c r="T10" s="235"/>
      <c r="U10" s="235"/>
      <c r="V10" s="235"/>
      <c r="W10" s="235"/>
      <c r="X10" s="235"/>
      <c r="Y10" s="235"/>
      <c r="Z10" s="235"/>
    </row>
    <row r="11" spans="1:26" ht="12.75" customHeight="1" x14ac:dyDescent="0.25">
      <c r="A11" s="235"/>
      <c r="B11" s="235"/>
      <c r="C11" s="235"/>
      <c r="D11" s="235"/>
      <c r="E11" s="407" t="s">
        <v>49</v>
      </c>
      <c r="F11" s="407" t="s">
        <v>49</v>
      </c>
      <c r="G11" s="236" t="s">
        <v>50</v>
      </c>
      <c r="H11" s="404" t="s">
        <v>35</v>
      </c>
      <c r="I11" s="240" t="s">
        <v>51</v>
      </c>
      <c r="J11" s="235"/>
      <c r="K11" s="972"/>
      <c r="L11" s="235"/>
      <c r="M11" s="235"/>
      <c r="N11" s="235"/>
      <c r="O11" s="235"/>
      <c r="P11" s="235"/>
      <c r="Q11" s="235"/>
      <c r="R11" s="235"/>
      <c r="S11" s="235"/>
      <c r="T11" s="235"/>
      <c r="U11" s="235"/>
      <c r="V11" s="235"/>
      <c r="W11" s="235"/>
      <c r="X11" s="235"/>
      <c r="Y11" s="235"/>
      <c r="Z11" s="235"/>
    </row>
    <row r="12" spans="1:26" ht="12.75" customHeight="1" x14ac:dyDescent="0.25">
      <c r="A12" s="235"/>
      <c r="B12" s="235"/>
      <c r="C12" s="235"/>
      <c r="D12" s="235"/>
      <c r="E12" s="407" t="s">
        <v>52</v>
      </c>
      <c r="F12" s="407" t="s">
        <v>52</v>
      </c>
      <c r="G12" s="236"/>
      <c r="H12" s="235"/>
      <c r="I12" s="235"/>
      <c r="J12" s="235"/>
      <c r="K12" s="972"/>
      <c r="L12" s="235"/>
      <c r="M12" s="235"/>
      <c r="N12" s="235"/>
      <c r="O12" s="235"/>
      <c r="P12" s="235"/>
      <c r="Q12" s="235"/>
      <c r="R12" s="235"/>
      <c r="S12" s="235"/>
      <c r="T12" s="235"/>
      <c r="U12" s="235"/>
      <c r="V12" s="235"/>
      <c r="W12" s="235"/>
      <c r="X12" s="235"/>
      <c r="Y12" s="235"/>
      <c r="Z12" s="235"/>
    </row>
    <row r="13" spans="1:26" ht="14.25" customHeight="1" x14ac:dyDescent="0.25">
      <c r="A13" s="241" t="s">
        <v>53</v>
      </c>
      <c r="B13" s="241"/>
      <c r="C13" s="235"/>
      <c r="D13" s="241"/>
      <c r="E13" s="237"/>
      <c r="F13" s="237"/>
      <c r="G13" s="235"/>
      <c r="H13" s="235"/>
      <c r="I13" s="235"/>
      <c r="J13" s="235"/>
      <c r="K13" s="972"/>
      <c r="L13" s="235"/>
      <c r="M13" s="235"/>
      <c r="N13" s="235"/>
      <c r="O13" s="235"/>
      <c r="P13" s="235"/>
      <c r="Q13" s="235"/>
      <c r="R13" s="235"/>
      <c r="S13" s="235"/>
      <c r="T13" s="235"/>
      <c r="U13" s="235"/>
      <c r="V13" s="235"/>
      <c r="W13" s="235"/>
      <c r="X13" s="235"/>
      <c r="Y13" s="235"/>
      <c r="Z13" s="235"/>
    </row>
    <row r="14" spans="1:26" ht="24.75" customHeight="1" x14ac:dyDescent="0.25">
      <c r="A14" s="405" t="s">
        <v>54</v>
      </c>
      <c r="B14" s="405"/>
      <c r="C14" s="234"/>
      <c r="D14" s="241"/>
      <c r="E14" s="237"/>
      <c r="F14" s="237"/>
      <c r="G14" s="235"/>
      <c r="H14" s="235"/>
      <c r="I14" s="235"/>
      <c r="J14" s="397"/>
      <c r="K14" s="242"/>
      <c r="L14" s="235"/>
      <c r="M14" s="235"/>
      <c r="N14" s="235"/>
      <c r="O14" s="235"/>
      <c r="P14" s="235"/>
      <c r="Q14" s="235"/>
      <c r="R14" s="235"/>
      <c r="S14" s="235"/>
      <c r="T14" s="235"/>
      <c r="U14" s="235"/>
      <c r="V14" s="235"/>
      <c r="W14" s="235"/>
      <c r="X14" s="235"/>
      <c r="Y14" s="235"/>
      <c r="Z14" s="235"/>
    </row>
    <row r="15" spans="1:26" ht="14.25" customHeight="1" x14ac:dyDescent="0.25">
      <c r="A15" s="235" t="s">
        <v>55</v>
      </c>
      <c r="B15" s="235"/>
      <c r="C15" s="235"/>
      <c r="D15" s="243" t="s">
        <v>56</v>
      </c>
      <c r="E15" s="244">
        <f>'[18]Ná HČ'!Q8+'[18]Ná HČ'!Q29+'[18]Ná HČ'!Q35+'[18]Ná DČ'!F9+'[18]Ná DČ'!F23+'[18]Ná DČ'!F29</f>
        <v>3252763</v>
      </c>
      <c r="F15" s="244">
        <f>'[18]Ná HČ'!R8+'[18]Ná HČ'!R29+'[18]Ná HČ'!R35+'[18]Ná DČ'!G9+'[18]Ná DČ'!G23+'[18]Ná DČ'!G29</f>
        <v>2772644.8000000003</v>
      </c>
      <c r="G15" s="244">
        <f>'[18]Ná HČ'!S8+'[18]Ná HČ'!S29+'[18]Ná HČ'!S35+'[18]Ná DČ'!H9+'[18]Ná DČ'!H23+'[18]Ná DČ'!H29</f>
        <v>2560231.3600000003</v>
      </c>
      <c r="H15" s="245">
        <f>'[18]Ná HČ'!S8+'[18]Ná HČ'!S29+'[18]Ná HČ'!S35</f>
        <v>1639456.49</v>
      </c>
      <c r="I15" s="245">
        <f>'[18]Ná DČ'!H9+'[18]Ná DČ'!H23+'[18]Ná DČ'!H29</f>
        <v>920774.87000000011</v>
      </c>
      <c r="J15" s="246" t="str">
        <f t="shared" ref="J15:J19" si="0">IF(H15+I15=G15,"OK","ne")</f>
        <v>OK</v>
      </c>
      <c r="K15" s="247"/>
      <c r="L15" s="235"/>
      <c r="M15" s="235"/>
      <c r="N15" s="235"/>
      <c r="O15" s="235"/>
      <c r="P15" s="235"/>
      <c r="Q15" s="235"/>
      <c r="R15" s="235"/>
      <c r="S15" s="235"/>
      <c r="T15" s="235"/>
      <c r="U15" s="235"/>
      <c r="V15" s="235"/>
      <c r="W15" s="235"/>
      <c r="X15" s="235"/>
      <c r="Y15" s="235"/>
      <c r="Z15" s="235"/>
    </row>
    <row r="16" spans="1:26" ht="14.25" customHeight="1" x14ac:dyDescent="0.25">
      <c r="A16" s="235" t="s">
        <v>58</v>
      </c>
      <c r="B16" s="235"/>
      <c r="C16" s="235"/>
      <c r="D16" s="243" t="s">
        <v>59</v>
      </c>
      <c r="E16" s="244">
        <f>'[18]Ná HČ'!Q36+'[18]Ná HČ'!Q42+'[18]Ná HČ'!Q46+'[18]Ná HČ'!Q47+'[18]Ná DČ'!F30+'[18]Ná DČ'!F36+'[18]Ná DČ'!F40+'[18]Ná DČ'!F41</f>
        <v>5485893</v>
      </c>
      <c r="F16" s="244">
        <f>'[18]Ná HČ'!R36+'[18]Ná HČ'!R42+'[18]Ná HČ'!R46+'[18]Ná HČ'!R47+'[18]Ná DČ'!G30+'[18]Ná DČ'!G36+'[18]Ná DČ'!G40+'[18]Ná DČ'!G41</f>
        <v>5946646.5300000003</v>
      </c>
      <c r="G16" s="244">
        <f>'[18]Ná HČ'!S36+'[18]Ná HČ'!S42+'[18]Ná HČ'!S46+'[18]Ná HČ'!S47+'[18]Ná DČ'!H30+'[18]Ná DČ'!H36+'[18]Ná DČ'!H40+'[18]Ná DČ'!H41</f>
        <v>5931054.2599999998</v>
      </c>
      <c r="H16" s="245">
        <f>'[18]Ná HČ'!S36+'[18]Ná HČ'!S42+'[18]Ná HČ'!S46+'[18]Ná HČ'!S47</f>
        <v>5815818.0899999999</v>
      </c>
      <c r="I16" s="245">
        <f>'[18]Ná DČ'!H30+'[18]Ná DČ'!H36+'[18]Ná DČ'!H40+'[18]Ná DČ'!H41</f>
        <v>115236.17</v>
      </c>
      <c r="J16" s="246" t="str">
        <f t="shared" si="0"/>
        <v>OK</v>
      </c>
      <c r="K16" s="247"/>
      <c r="L16" s="235"/>
      <c r="M16" s="235"/>
      <c r="N16" s="235"/>
      <c r="O16" s="235"/>
      <c r="P16" s="235"/>
      <c r="Q16" s="235"/>
      <c r="R16" s="235"/>
      <c r="S16" s="235"/>
      <c r="T16" s="235"/>
      <c r="U16" s="235"/>
      <c r="V16" s="235"/>
      <c r="W16" s="235"/>
      <c r="X16" s="235"/>
      <c r="Y16" s="235"/>
      <c r="Z16" s="235"/>
    </row>
    <row r="17" spans="1:26" ht="14.25" customHeight="1" x14ac:dyDescent="0.25">
      <c r="A17" s="235" t="s">
        <v>60</v>
      </c>
      <c r="B17" s="235"/>
      <c r="C17" s="235"/>
      <c r="D17" s="243" t="s">
        <v>61</v>
      </c>
      <c r="E17" s="244">
        <f>'[18]Ná HČ'!Q72+'[18]Ná HČ'!Q79+'[18]Ná HČ'!Q82+'[18]Ná HČ'!Q83+'[18]Ná HČ'!Q89+'[18]Ná DČ'!F65+'[18]Ná DČ'!F70+'[18]Ná DČ'!F73+'[18]Ná DČ'!F74+'[18]Ná DČ'!F79</f>
        <v>6359900</v>
      </c>
      <c r="F17" s="244">
        <f>'[18]Ná HČ'!R72+'[18]Ná HČ'!R79+'[18]Ná HČ'!R82+'[18]Ná HČ'!R83+'[18]Ná HČ'!R89+'[18]Ná DČ'!G65+'[18]Ná DČ'!G70+'[18]Ná DČ'!G73+'[18]Ná DČ'!G74+'[18]Ná DČ'!G79</f>
        <v>6327219</v>
      </c>
      <c r="G17" s="244">
        <f>'[18]Ná HČ'!S72+'[18]Ná HČ'!S79+'[18]Ná HČ'!S82+'[18]Ná HČ'!S83+'[18]Ná HČ'!S89+'[18]Ná DČ'!H65+'[18]Ná DČ'!H70+'[18]Ná DČ'!H73+'[18]Ná DČ'!H74+'[18]Ná DČ'!H79</f>
        <v>6318250</v>
      </c>
      <c r="H17" s="245">
        <f>'[18]Ná HČ'!S72+'[18]Ná HČ'!S79+'[18]Ná HČ'!S82+'[18]Ná HČ'!S83+'[18]Ná HČ'!S89</f>
        <v>5335031</v>
      </c>
      <c r="I17" s="245">
        <f>'[18]Ná DČ'!H65+'[18]Ná DČ'!H70+'[18]Ná DČ'!H73+'[18]Ná DČ'!H74+'[18]Ná DČ'!H79</f>
        <v>983219</v>
      </c>
      <c r="J17" s="246" t="str">
        <f t="shared" si="0"/>
        <v>OK</v>
      </c>
      <c r="K17" s="247"/>
      <c r="L17" s="235"/>
      <c r="M17" s="235"/>
      <c r="N17" s="235"/>
      <c r="O17" s="235"/>
      <c r="P17" s="235"/>
      <c r="Q17" s="235"/>
      <c r="R17" s="235"/>
      <c r="S17" s="235"/>
      <c r="T17" s="235"/>
      <c r="U17" s="235"/>
      <c r="V17" s="235"/>
      <c r="W17" s="235"/>
      <c r="X17" s="235"/>
      <c r="Y17" s="235"/>
      <c r="Z17" s="235"/>
    </row>
    <row r="18" spans="1:26" ht="14.25" customHeight="1" x14ac:dyDescent="0.25">
      <c r="A18" s="235" t="s">
        <v>62</v>
      </c>
      <c r="B18" s="235"/>
      <c r="C18" s="235"/>
      <c r="D18" s="248">
        <v>551</v>
      </c>
      <c r="E18" s="244">
        <f>'[18]Ná HČ'!Q106+'[18]Ná DČ'!F96</f>
        <v>1720144</v>
      </c>
      <c r="F18" s="244">
        <f>'[18]Ná HČ'!R106+'[18]Ná DČ'!G96</f>
        <v>1746613</v>
      </c>
      <c r="G18" s="244">
        <f>'[18]Ná HČ'!S106+'[18]Ná DČ'!H96</f>
        <v>1743456</v>
      </c>
      <c r="H18" s="245">
        <f>'[18]Ná HČ'!S106</f>
        <v>1611939</v>
      </c>
      <c r="I18" s="245">
        <f>'[18]Ná DČ'!H96</f>
        <v>131517</v>
      </c>
      <c r="J18" s="246" t="str">
        <f t="shared" si="0"/>
        <v>OK</v>
      </c>
      <c r="K18" s="247"/>
      <c r="L18" s="235"/>
      <c r="M18" s="235"/>
      <c r="N18" s="235"/>
      <c r="O18" s="235"/>
      <c r="P18" s="235"/>
      <c r="Q18" s="235"/>
      <c r="R18" s="235"/>
      <c r="S18" s="235"/>
      <c r="T18" s="235"/>
      <c r="U18" s="235"/>
      <c r="V18" s="235"/>
      <c r="W18" s="235"/>
      <c r="X18" s="235"/>
      <c r="Y18" s="235"/>
      <c r="Z18" s="235"/>
    </row>
    <row r="19" spans="1:26" ht="13.5" customHeight="1" x14ac:dyDescent="0.25">
      <c r="A19" s="249" t="s">
        <v>63</v>
      </c>
      <c r="B19" s="249"/>
      <c r="C19" s="235"/>
      <c r="D19" s="1062" t="s">
        <v>64</v>
      </c>
      <c r="E19" s="1063">
        <f>'[18]Ná HČ'!Q90+'[18]Ná HČ'!Q94+'[18]Ná HČ'!Q95+'[18]Ná HČ'!Q96+'[18]Ná HČ'!Q97+'[18]Ná HČ'!Q98+'[18]Ná HČ'!Q99+'[18]Ná HČ'!Q100+'[18]Ná HČ'!Q109+'[18]Ná HČ'!Q110+'[18]Ná HČ'!Q121+'[18]Ná HČ'!Q122+'[18]Ná HČ'!Q125+'[18]Ná HČ'!Q126+'[18]Ná HČ'!Q127+'[18]Ná DČ'!F80+'[18]Ná DČ'!F84+'[18]Ná DČ'!F85+'[18]Ná DČ'!F86+'[18]Ná DČ'!F87+'[18]Ná DČ'!F88+'[18]Ná DČ'!F89+'[18]Ná DČ'!F90+'[18]Ná DČ'!F99+'[18]Ná DČ'!F100+'[18]Ná DČ'!F111+'[18]Ná DČ'!F112+'[18]Ná DČ'!F115+'[18]Ná DČ'!F116+'[18]Ná DČ'!F117</f>
        <v>11000</v>
      </c>
      <c r="F19" s="1063">
        <f>'[18]Ná HČ'!R90+'[18]Ná HČ'!R94+'[18]Ná HČ'!R95+'[18]Ná HČ'!R96+'[18]Ná HČ'!R97+'[18]Ná HČ'!R98+'[18]Ná HČ'!R99+'[18]Ná HČ'!R100+'[18]Ná HČ'!R109+'[18]Ná HČ'!R110+'[18]Ná HČ'!R121+'[18]Ná HČ'!R122+'[18]Ná HČ'!R125+'[18]Ná HČ'!R126+'[18]Ná HČ'!R127+'[18]Ná DČ'!G80+'[18]Ná DČ'!G84+'[18]Ná DČ'!G85+'[18]Ná DČ'!G86+'[18]Ná DČ'!G87+'[18]Ná DČ'!G88+'[18]Ná DČ'!G89+'[18]Ná DČ'!G90+'[18]Ná DČ'!G99+'[18]Ná DČ'!G100+'[18]Ná DČ'!G111+'[18]Ná DČ'!G112+'[18]Ná DČ'!G115+'[18]Ná DČ'!G116+'[18]Ná DČ'!G117</f>
        <v>203276.65999999997</v>
      </c>
      <c r="G19" s="1063">
        <f>'[18]Ná HČ'!S90+'[18]Ná HČ'!S94+'[18]Ná HČ'!S95+'[18]Ná HČ'!S96+'[18]Ná HČ'!S97+'[18]Ná HČ'!S98+'[18]Ná HČ'!S99+'[18]Ná HČ'!S100+'[18]Ná HČ'!S109+'[18]Ná HČ'!S110+'[18]Ná HČ'!S121+'[18]Ná HČ'!S122+'[18]Ná HČ'!S125+'[18]Ná HČ'!S126+'[18]Ná HČ'!S127+'[18]Ná DČ'!H80+'[18]Ná DČ'!H84+'[18]Ná DČ'!H85+'[18]Ná DČ'!H86+'[18]Ná DČ'!H87+'[18]Ná DČ'!H88+'[18]Ná DČ'!H89+'[18]Ná DČ'!H90+'[18]Ná DČ'!H99+'[18]Ná DČ'!H100+'[18]Ná DČ'!H111+'[18]Ná DČ'!H112+'[18]Ná DČ'!H115+'[18]Ná DČ'!H116+'[18]Ná DČ'!H117</f>
        <v>203526.49999999997</v>
      </c>
      <c r="H19" s="1070">
        <f>'[18]Ná HČ'!S90+'[18]Ná HČ'!S94+'[18]Ná HČ'!S95+'[18]Ná HČ'!S96+'[18]Ná HČ'!S97+'[18]Ná HČ'!S98+'[18]Ná HČ'!S99+'[18]Ná HČ'!S100+'[18]Ná HČ'!S109+'[18]Ná HČ'!S110+'[18]Ná HČ'!S121+'[18]Ná HČ'!S122+'[18]Ná HČ'!S125+'[18]Ná HČ'!S126+'[18]Ná HČ'!S127</f>
        <v>203523.66999999998</v>
      </c>
      <c r="I19" s="1070">
        <f>'[18]Ná DČ'!H80+'[18]Ná DČ'!H84+'[18]Ná DČ'!H85+'[18]Ná DČ'!H86+'[18]Ná DČ'!H87+'[18]Ná DČ'!H88+'[18]Ná DČ'!H89+'[18]Ná DČ'!H90+'[18]Ná DČ'!H99+'[18]Ná DČ'!H100+'[18]Ná DČ'!H111+'[18]Ná DČ'!H112+'[18]Ná DČ'!H115+'[18]Ná DČ'!H116+'[18]Ná DČ'!H117</f>
        <v>2.83</v>
      </c>
      <c r="J19" s="1071" t="str">
        <f t="shared" si="0"/>
        <v>OK</v>
      </c>
      <c r="K19" s="247"/>
      <c r="L19" s="235"/>
      <c r="M19" s="235"/>
      <c r="N19" s="235"/>
      <c r="O19" s="235"/>
      <c r="P19" s="235"/>
      <c r="Q19" s="235"/>
      <c r="R19" s="235"/>
      <c r="S19" s="235"/>
      <c r="T19" s="235"/>
      <c r="U19" s="235"/>
      <c r="V19" s="235"/>
      <c r="W19" s="235"/>
      <c r="X19" s="235"/>
      <c r="Y19" s="235"/>
      <c r="Z19" s="235"/>
    </row>
    <row r="20" spans="1:26" ht="7.5" customHeight="1" x14ac:dyDescent="0.25">
      <c r="A20" s="249"/>
      <c r="B20" s="241"/>
      <c r="C20" s="241"/>
      <c r="D20" s="972"/>
      <c r="E20" s="972"/>
      <c r="F20" s="972"/>
      <c r="G20" s="972"/>
      <c r="H20" s="972"/>
      <c r="I20" s="972"/>
      <c r="J20" s="972"/>
      <c r="K20" s="247"/>
      <c r="L20" s="235"/>
      <c r="M20" s="235"/>
      <c r="N20" s="235"/>
      <c r="O20" s="235"/>
      <c r="P20" s="235"/>
      <c r="Q20" s="235"/>
      <c r="R20" s="235"/>
      <c r="S20" s="235"/>
      <c r="T20" s="235"/>
      <c r="U20" s="235"/>
      <c r="V20" s="235"/>
      <c r="W20" s="235"/>
      <c r="X20" s="235"/>
      <c r="Y20" s="235"/>
      <c r="Z20" s="235"/>
    </row>
    <row r="21" spans="1:26" ht="14.25" customHeight="1" x14ac:dyDescent="0.25">
      <c r="A21" s="237" t="s">
        <v>65</v>
      </c>
      <c r="B21" s="235"/>
      <c r="C21" s="235"/>
      <c r="D21" s="235"/>
      <c r="E21" s="244">
        <f t="shared" ref="E21:I21" si="1">SUM(E15:E20)</f>
        <v>16829700</v>
      </c>
      <c r="F21" s="244">
        <f t="shared" si="1"/>
        <v>16996399.989999998</v>
      </c>
      <c r="G21" s="244">
        <f t="shared" si="1"/>
        <v>16756518.120000001</v>
      </c>
      <c r="H21" s="244">
        <f t="shared" si="1"/>
        <v>14605768.25</v>
      </c>
      <c r="I21" s="244">
        <f t="shared" si="1"/>
        <v>2150749.87</v>
      </c>
      <c r="J21" s="246" t="str">
        <f>IF(H21+I21=G21,"OK","ne")</f>
        <v>OK</v>
      </c>
      <c r="K21" s="250"/>
      <c r="L21" s="235"/>
      <c r="M21" s="235"/>
      <c r="N21" s="235"/>
      <c r="O21" s="235"/>
      <c r="P21" s="235"/>
      <c r="Q21" s="235"/>
      <c r="R21" s="235"/>
      <c r="S21" s="235"/>
      <c r="T21" s="235"/>
      <c r="U21" s="235"/>
      <c r="V21" s="235"/>
      <c r="W21" s="235"/>
      <c r="X21" s="235"/>
      <c r="Y21" s="235"/>
      <c r="Z21" s="235"/>
    </row>
    <row r="22" spans="1:26" ht="24.75" customHeight="1" x14ac:dyDescent="0.25">
      <c r="A22" s="405" t="s">
        <v>66</v>
      </c>
      <c r="B22" s="241"/>
      <c r="C22" s="241"/>
      <c r="D22" s="241"/>
      <c r="E22" s="250"/>
      <c r="F22" s="237"/>
      <c r="G22" s="251"/>
      <c r="H22" s="250"/>
      <c r="I22" s="250"/>
      <c r="J22" s="246"/>
      <c r="K22" s="250"/>
      <c r="L22" s="235"/>
      <c r="M22" s="235"/>
      <c r="N22" s="235"/>
      <c r="O22" s="235"/>
      <c r="P22" s="235"/>
      <c r="Q22" s="235"/>
      <c r="R22" s="235"/>
      <c r="S22" s="235"/>
      <c r="T22" s="235"/>
      <c r="U22" s="235"/>
      <c r="V22" s="235"/>
      <c r="W22" s="235"/>
      <c r="X22" s="235"/>
      <c r="Y22" s="235"/>
      <c r="Z22" s="235"/>
    </row>
    <row r="23" spans="1:26" ht="14.25" customHeight="1" x14ac:dyDescent="0.25">
      <c r="A23" s="235" t="s">
        <v>67</v>
      </c>
      <c r="B23" s="235"/>
      <c r="C23" s="235"/>
      <c r="D23" s="248" t="s">
        <v>68</v>
      </c>
      <c r="E23" s="244">
        <f>'[18]Vý HČ'!Q9+'[18]Vý HČ'!Q10+'[18]Vý HČ'!Q21+'[18]Vý HČ'!Q26+'[18]Vý HČ'!Q27+'[18]Vý HČ'!Q28+'[18]Vý DČ'!F9+'[18]Vý DČ'!F10+'[18]Vý DČ'!F20+'[18]Vý DČ'!F25+'[18]Vý DČ'!F26+'[18]Vý DČ'!F27</f>
        <v>9520000</v>
      </c>
      <c r="F23" s="244">
        <f>'[18]Vý HČ'!R9+'[18]Vý HČ'!R10+'[18]Vý HČ'!R21+'[18]Vý HČ'!R26+'[18]Vý HČ'!R27+'[18]Vý HČ'!R28+'[18]Vý DČ'!G9+'[18]Vý DČ'!G10+'[18]Vý DČ'!G20+'[18]Vý DČ'!G25+'[18]Vý DČ'!G26+'[18]Vý DČ'!G27</f>
        <v>9294063.3000000007</v>
      </c>
      <c r="G23" s="244">
        <f>'[18]Vý HČ'!S9+'[18]Vý HČ'!S10+'[18]Vý HČ'!S21+'[18]Vý HČ'!S26+'[18]Vý HČ'!S27+'[18]Vý HČ'!S28+'[18]Vý DČ'!H9+'[18]Vý DČ'!H10+'[18]Vý DČ'!H20+'[18]Vý DČ'!H25+'[18]Vý DČ'!H26+'[18]Vý DČ'!H27</f>
        <v>9331528.5800000001</v>
      </c>
      <c r="H23" s="245">
        <f>'[18]Vý HČ'!S9+'[18]Vý HČ'!S10+'[18]Vý HČ'!S21+'[18]Vý HČ'!S26+'[18]Vý HČ'!S27+'[18]Vý HČ'!S28</f>
        <v>7202797.5099999998</v>
      </c>
      <c r="I23" s="245">
        <f>'[18]Vý DČ'!H9+'[18]Vý DČ'!H10+'[18]Vý DČ'!H20+'[18]Vý DČ'!H25+'[18]Vý DČ'!H26+'[18]Vý DČ'!H27</f>
        <v>2128731.0700000003</v>
      </c>
      <c r="J23" s="246" t="str">
        <f t="shared" ref="J23:J27" si="2">IF(H23+I23=G23,"OK","ne")</f>
        <v>OK</v>
      </c>
      <c r="K23" s="246"/>
      <c r="L23" s="246"/>
      <c r="M23" s="235"/>
      <c r="N23" s="235"/>
      <c r="O23" s="235"/>
      <c r="P23" s="235"/>
      <c r="Q23" s="235"/>
      <c r="R23" s="235"/>
      <c r="S23" s="235"/>
      <c r="T23" s="235"/>
      <c r="U23" s="235"/>
      <c r="V23" s="235"/>
      <c r="W23" s="235"/>
      <c r="X23" s="235"/>
      <c r="Y23" s="235"/>
      <c r="Z23" s="235"/>
    </row>
    <row r="24" spans="1:26" ht="14.25" customHeight="1" x14ac:dyDescent="0.25">
      <c r="A24" s="235" t="s">
        <v>69</v>
      </c>
      <c r="B24" s="235"/>
      <c r="C24" s="235"/>
      <c r="D24" s="248" t="s">
        <v>70</v>
      </c>
      <c r="E24" s="244">
        <f>'[18]Vý HČ'!Q47+'[18]Vý DČ'!F42</f>
        <v>7350000</v>
      </c>
      <c r="F24" s="244">
        <f>'[18]Vý HČ'!R47+'[18]Vý DČ'!G42</f>
        <v>7222189</v>
      </c>
      <c r="G24" s="244">
        <f>'[18]Vý HČ'!S47+'[18]Vý DČ'!H42</f>
        <v>7222189</v>
      </c>
      <c r="H24" s="245">
        <f>'[18]Vý HČ'!S47</f>
        <v>7222189</v>
      </c>
      <c r="I24" s="245">
        <f>'[18]Vý DČ'!H42</f>
        <v>0</v>
      </c>
      <c r="J24" s="246" t="str">
        <f t="shared" si="2"/>
        <v>OK</v>
      </c>
      <c r="K24" s="238"/>
      <c r="L24" s="238"/>
      <c r="M24" s="235"/>
      <c r="N24" s="235"/>
      <c r="O24" s="235"/>
      <c r="P24" s="235"/>
      <c r="Q24" s="235"/>
      <c r="R24" s="235"/>
      <c r="S24" s="235"/>
      <c r="T24" s="235"/>
      <c r="U24" s="235"/>
      <c r="V24" s="235"/>
      <c r="W24" s="235"/>
      <c r="X24" s="235"/>
      <c r="Y24" s="235"/>
      <c r="Z24" s="235"/>
    </row>
    <row r="25" spans="1:26" ht="14.25" customHeight="1" x14ac:dyDescent="0.25">
      <c r="A25" s="235"/>
      <c r="B25" s="235"/>
      <c r="C25" s="235"/>
      <c r="D25" s="248" t="s">
        <v>71</v>
      </c>
      <c r="E25" s="244">
        <f>'[18]Vý HČ'!Q53+'[18]Vý DČ'!F48</f>
        <v>0</v>
      </c>
      <c r="F25" s="244">
        <f>'[18]Vý HČ'!R53+'[18]Vý DČ'!G48</f>
        <v>0</v>
      </c>
      <c r="G25" s="244">
        <f>'[18]Vý HČ'!S53+'[18]Vý DČ'!H48</f>
        <v>0</v>
      </c>
      <c r="H25" s="245">
        <f>'[18]Vý HČ'!S53</f>
        <v>0</v>
      </c>
      <c r="I25" s="245">
        <f>'[18]Vý DČ'!H48</f>
        <v>0</v>
      </c>
      <c r="J25" s="246" t="str">
        <f t="shared" si="2"/>
        <v>OK</v>
      </c>
      <c r="K25" s="238"/>
      <c r="L25" s="238"/>
      <c r="M25" s="235"/>
      <c r="N25" s="235"/>
      <c r="O25" s="235"/>
      <c r="P25" s="235"/>
      <c r="Q25" s="235"/>
      <c r="R25" s="235"/>
      <c r="S25" s="235"/>
      <c r="T25" s="235"/>
      <c r="U25" s="235"/>
      <c r="V25" s="235"/>
      <c r="W25" s="235"/>
      <c r="X25" s="235"/>
      <c r="Y25" s="235"/>
      <c r="Z25" s="235"/>
    </row>
    <row r="26" spans="1:26" ht="14.25" customHeight="1" x14ac:dyDescent="0.25">
      <c r="A26" s="235" t="s">
        <v>72</v>
      </c>
      <c r="B26" s="235"/>
      <c r="C26" s="235"/>
      <c r="D26" s="243" t="s">
        <v>73</v>
      </c>
      <c r="E26" s="244">
        <f>'[18]Vý HČ'!Q29+'[18]Vý HČ'!Q30+'[18]Vý HČ'!Q31+'[18]Vý HČ'!Q32+'[18]Vý HČ'!Q33+'[18]Vý HČ'!Q39+'[18]Vý HČ'!Q46+'[18]Vý DČ'!F28+'[18]Vý DČ'!F29+'[18]Vý DČ'!F30+'[18]Vý DČ'!F31+'[18]Vý DČ'!F32+'[18]Vý DČ'!F38+'[18]Vý DČ'!F41</f>
        <v>0</v>
      </c>
      <c r="F26" s="244">
        <f>'[18]Vý HČ'!R29+'[18]Vý HČ'!R30+'[18]Vý HČ'!R31+'[18]Vý HČ'!R32+'[18]Vý HČ'!R33+'[18]Vý HČ'!R39+'[18]Vý HČ'!R46+'[18]Vý DČ'!G28+'[18]Vý DČ'!G29+'[18]Vý DČ'!G30+'[18]Vý DČ'!G31+'[18]Vý DČ'!G32+'[18]Vý DČ'!G38+'[18]Vý DČ'!G41</f>
        <v>489172.16000000003</v>
      </c>
      <c r="G26" s="244">
        <f>'[18]Vý HČ'!S29+'[18]Vý HČ'!S30+'[18]Vý HČ'!S31+'[18]Vý HČ'!S32+'[18]Vý HČ'!S33+'[18]Vý HČ'!S39+'[18]Vý HČ'!S46+'[18]Vý DČ'!H28+'[18]Vý DČ'!H29+'[18]Vý DČ'!H30+'[18]Vý DČ'!H31+'[18]Vý DČ'!H32+'[18]Vý DČ'!H38+'[18]Vý DČ'!H41</f>
        <v>493945.16000000003</v>
      </c>
      <c r="H26" s="245">
        <f>'[18]Vý HČ'!S29+'[18]Vý HČ'!S30+'[18]Vý HČ'!S31+'[18]Vý HČ'!S32+'[18]Vý HČ'!S33+'[18]Vý HČ'!S39+'[18]Vý HČ'!S46</f>
        <v>440650.83</v>
      </c>
      <c r="I26" s="245">
        <f>'[18]Vý DČ'!H28+'[18]Vý DČ'!H29+'[18]Vý DČ'!H30+'[18]Vý DČ'!H31+'[18]Vý DČ'!H32+'[18]Vý DČ'!H38+'[18]Vý DČ'!H41</f>
        <v>53294.33</v>
      </c>
      <c r="J26" s="246" t="str">
        <f t="shared" si="2"/>
        <v>OK</v>
      </c>
      <c r="K26" s="246"/>
      <c r="L26" s="238"/>
      <c r="M26" s="235"/>
      <c r="N26" s="235"/>
      <c r="O26" s="235"/>
      <c r="P26" s="235"/>
      <c r="Q26" s="235"/>
      <c r="R26" s="235"/>
      <c r="S26" s="235"/>
      <c r="T26" s="235"/>
      <c r="U26" s="235"/>
      <c r="V26" s="235"/>
      <c r="W26" s="235"/>
      <c r="X26" s="235"/>
      <c r="Y26" s="235"/>
      <c r="Z26" s="235"/>
    </row>
    <row r="27" spans="1:26" ht="14.25" customHeight="1" x14ac:dyDescent="0.25">
      <c r="A27" s="237" t="s">
        <v>65</v>
      </c>
      <c r="B27" s="241"/>
      <c r="C27" s="241"/>
      <c r="D27" s="241"/>
      <c r="E27" s="244">
        <f t="shared" ref="E27:I27" si="3">E23+E24+E26</f>
        <v>16870000</v>
      </c>
      <c r="F27" s="244">
        <f t="shared" si="3"/>
        <v>17005424.460000001</v>
      </c>
      <c r="G27" s="244">
        <f t="shared" si="3"/>
        <v>17047662.739999998</v>
      </c>
      <c r="H27" s="244">
        <f t="shared" si="3"/>
        <v>14865637.34</v>
      </c>
      <c r="I27" s="244">
        <f t="shared" si="3"/>
        <v>2182025.4000000004</v>
      </c>
      <c r="J27" s="246" t="str">
        <f t="shared" si="2"/>
        <v>OK</v>
      </c>
      <c r="K27" s="252"/>
      <c r="L27" s="238"/>
      <c r="M27" s="235"/>
      <c r="N27" s="235"/>
      <c r="O27" s="235"/>
      <c r="P27" s="235"/>
      <c r="Q27" s="235"/>
      <c r="R27" s="235"/>
      <c r="S27" s="235"/>
      <c r="T27" s="235"/>
      <c r="U27" s="235"/>
      <c r="V27" s="235"/>
      <c r="W27" s="235"/>
      <c r="X27" s="235"/>
      <c r="Y27" s="235"/>
      <c r="Z27" s="235"/>
    </row>
    <row r="28" spans="1:26" ht="14.25" customHeight="1" x14ac:dyDescent="0.25">
      <c r="A28" s="237"/>
      <c r="B28" s="241"/>
      <c r="C28" s="241"/>
      <c r="D28" s="241"/>
      <c r="E28" s="241"/>
      <c r="F28" s="241"/>
      <c r="G28" s="241"/>
      <c r="H28" s="252"/>
      <c r="I28" s="252"/>
      <c r="J28" s="252"/>
      <c r="K28" s="252"/>
      <c r="L28" s="238"/>
      <c r="M28" s="235"/>
      <c r="N28" s="235"/>
      <c r="O28" s="235"/>
      <c r="P28" s="235"/>
      <c r="Q28" s="235"/>
      <c r="R28" s="235"/>
      <c r="S28" s="235"/>
      <c r="T28" s="235"/>
      <c r="U28" s="235"/>
      <c r="V28" s="235"/>
      <c r="W28" s="235"/>
      <c r="X28" s="235"/>
      <c r="Y28" s="235"/>
      <c r="Z28" s="235"/>
    </row>
    <row r="29" spans="1:26" ht="15" customHeight="1" x14ac:dyDescent="0.25">
      <c r="A29" s="405" t="s">
        <v>74</v>
      </c>
      <c r="B29" s="241"/>
      <c r="C29" s="241"/>
      <c r="D29" s="241"/>
      <c r="E29" s="241"/>
      <c r="F29" s="241"/>
      <c r="G29" s="250"/>
      <c r="H29" s="241"/>
      <c r="I29" s="241"/>
      <c r="J29" s="253" t="s">
        <v>75</v>
      </c>
      <c r="K29" s="241"/>
      <c r="L29" s="241"/>
      <c r="M29" s="235"/>
      <c r="N29" s="235"/>
      <c r="O29" s="235"/>
      <c r="P29" s="235"/>
      <c r="Q29" s="235"/>
      <c r="R29" s="235"/>
      <c r="S29" s="235"/>
      <c r="T29" s="235"/>
      <c r="U29" s="235"/>
      <c r="V29" s="235"/>
      <c r="W29" s="235"/>
      <c r="X29" s="235"/>
      <c r="Y29" s="235"/>
      <c r="Z29" s="235"/>
    </row>
    <row r="30" spans="1:26" ht="15" customHeight="1" x14ac:dyDescent="0.25">
      <c r="A30" s="405"/>
      <c r="B30" s="241"/>
      <c r="C30" s="243" t="s">
        <v>76</v>
      </c>
      <c r="D30" s="241"/>
      <c r="E30" s="241"/>
      <c r="F30" s="241"/>
      <c r="G30" s="244">
        <f t="shared" ref="G30:I30" si="4">G27-G21</f>
        <v>291144.61999999732</v>
      </c>
      <c r="H30" s="244">
        <f t="shared" si="4"/>
        <v>259869.08999999985</v>
      </c>
      <c r="I30" s="254">
        <f t="shared" si="4"/>
        <v>31275.530000000261</v>
      </c>
      <c r="J30" s="255"/>
      <c r="K30" s="241"/>
      <c r="L30" s="241"/>
      <c r="M30" s="235"/>
      <c r="N30" s="235"/>
      <c r="O30" s="235"/>
      <c r="P30" s="235"/>
      <c r="Q30" s="235"/>
      <c r="R30" s="235"/>
      <c r="S30" s="235"/>
      <c r="T30" s="235"/>
      <c r="U30" s="235"/>
      <c r="V30" s="235"/>
      <c r="W30" s="235"/>
      <c r="X30" s="235"/>
      <c r="Y30" s="235"/>
      <c r="Z30" s="235"/>
    </row>
    <row r="31" spans="1:26" ht="14.25" customHeight="1" x14ac:dyDescent="0.25">
      <c r="A31" s="241"/>
      <c r="B31" s="241"/>
      <c r="C31" s="243" t="s">
        <v>77</v>
      </c>
      <c r="D31" s="241"/>
      <c r="E31" s="241"/>
      <c r="F31" s="241"/>
      <c r="G31" s="244">
        <f>'[18]Ná HČ'!S128+'[18]Ná DČ'!H118</f>
        <v>0</v>
      </c>
      <c r="H31" s="245">
        <f>'[18]Ná HČ'!S128</f>
        <v>0</v>
      </c>
      <c r="I31" s="245">
        <f>'[18]Ná DČ'!H118</f>
        <v>0</v>
      </c>
      <c r="J31" s="241"/>
      <c r="K31" s="241"/>
      <c r="L31" s="241"/>
      <c r="M31" s="235"/>
      <c r="N31" s="235"/>
      <c r="O31" s="235"/>
      <c r="P31" s="235"/>
      <c r="Q31" s="235"/>
      <c r="R31" s="235"/>
      <c r="S31" s="235"/>
      <c r="T31" s="235"/>
      <c r="U31" s="235"/>
      <c r="V31" s="235"/>
      <c r="W31" s="235"/>
      <c r="X31" s="235"/>
      <c r="Y31" s="235"/>
      <c r="Z31" s="235"/>
    </row>
    <row r="32" spans="1:26" ht="14.25" customHeight="1" x14ac:dyDescent="0.25">
      <c r="A32" s="241"/>
      <c r="B32" s="241"/>
      <c r="C32" s="243" t="s">
        <v>78</v>
      </c>
      <c r="D32" s="241"/>
      <c r="E32" s="241"/>
      <c r="F32" s="241"/>
      <c r="G32" s="244">
        <f>'[18]Ná HČ'!S129+'[18]Ná DČ'!H119</f>
        <v>0</v>
      </c>
      <c r="H32" s="245">
        <f>'[18]Ná HČ'!S129</f>
        <v>0</v>
      </c>
      <c r="I32" s="245">
        <f>'[18]Ná DČ'!H119</f>
        <v>0</v>
      </c>
      <c r="J32" s="241"/>
      <c r="K32" s="241"/>
      <c r="L32" s="241"/>
      <c r="M32" s="235"/>
      <c r="N32" s="235"/>
      <c r="O32" s="235"/>
      <c r="P32" s="235"/>
      <c r="Q32" s="235"/>
      <c r="R32" s="235"/>
      <c r="S32" s="235"/>
      <c r="T32" s="235"/>
      <c r="U32" s="235"/>
      <c r="V32" s="235"/>
      <c r="W32" s="235"/>
      <c r="X32" s="235"/>
      <c r="Y32" s="235"/>
      <c r="Z32" s="235"/>
    </row>
    <row r="33" spans="1:26" ht="14.25" customHeight="1" x14ac:dyDescent="0.25">
      <c r="A33" s="241"/>
      <c r="B33" s="241"/>
      <c r="C33" s="243" t="s">
        <v>79</v>
      </c>
      <c r="D33" s="241"/>
      <c r="E33" s="241"/>
      <c r="F33" s="241"/>
      <c r="G33" s="256"/>
      <c r="H33" s="257"/>
      <c r="I33" s="257"/>
      <c r="J33" s="258">
        <f>[18]VH!D12</f>
        <v>0</v>
      </c>
      <c r="K33" s="241"/>
      <c r="L33" s="241"/>
      <c r="M33" s="235"/>
      <c r="N33" s="235"/>
      <c r="O33" s="235"/>
      <c r="P33" s="235"/>
      <c r="Q33" s="235"/>
      <c r="R33" s="235"/>
      <c r="S33" s="235"/>
      <c r="T33" s="235"/>
      <c r="U33" s="235"/>
      <c r="V33" s="235"/>
      <c r="W33" s="235"/>
      <c r="X33" s="235"/>
      <c r="Y33" s="235"/>
      <c r="Z33" s="235"/>
    </row>
    <row r="34" spans="1:26" ht="15" customHeight="1" x14ac:dyDescent="0.25">
      <c r="A34" s="241"/>
      <c r="B34" s="241"/>
      <c r="C34" s="243" t="s">
        <v>80</v>
      </c>
      <c r="D34" s="241"/>
      <c r="E34" s="241"/>
      <c r="F34" s="241"/>
      <c r="G34" s="245">
        <f t="shared" ref="G34:I34" si="5">G30-G31-G32-G33</f>
        <v>291144.61999999732</v>
      </c>
      <c r="H34" s="245">
        <f t="shared" si="5"/>
        <v>259869.08999999985</v>
      </c>
      <c r="I34" s="245">
        <f t="shared" si="5"/>
        <v>31275.530000000261</v>
      </c>
      <c r="J34" s="626">
        <f>[18]VH!D13</f>
        <v>291144.62000000011</v>
      </c>
      <c r="K34" s="259"/>
      <c r="L34" s="405"/>
      <c r="M34" s="235"/>
      <c r="N34" s="235"/>
      <c r="O34" s="235"/>
      <c r="P34" s="235"/>
      <c r="Q34" s="235"/>
      <c r="R34" s="235"/>
      <c r="S34" s="235"/>
      <c r="T34" s="235"/>
      <c r="U34" s="235"/>
      <c r="V34" s="235"/>
      <c r="W34" s="235"/>
      <c r="X34" s="235"/>
      <c r="Y34" s="235"/>
      <c r="Z34" s="235"/>
    </row>
    <row r="35" spans="1:26" ht="13.5" customHeight="1" x14ac:dyDescent="0.25">
      <c r="A35" s="235"/>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row>
    <row r="36" spans="1:26" ht="15" customHeight="1" x14ac:dyDescent="0.25">
      <c r="A36" s="241" t="s">
        <v>81</v>
      </c>
      <c r="B36" s="241" t="s">
        <v>82</v>
      </c>
      <c r="C36" s="235"/>
      <c r="D36" s="241"/>
      <c r="E36" s="241"/>
      <c r="F36" s="235"/>
      <c r="G36" s="260"/>
      <c r="H36" s="261" t="s">
        <v>83</v>
      </c>
      <c r="I36" s="1019" t="s">
        <v>75</v>
      </c>
      <c r="J36" s="972"/>
      <c r="K36" s="262"/>
      <c r="L36" s="235"/>
      <c r="M36" s="235"/>
      <c r="N36" s="235"/>
      <c r="O36" s="235"/>
      <c r="P36" s="235"/>
      <c r="Q36" s="235"/>
      <c r="R36" s="235"/>
      <c r="S36" s="235"/>
      <c r="T36" s="235"/>
      <c r="U36" s="235"/>
      <c r="V36" s="235"/>
      <c r="W36" s="235"/>
      <c r="X36" s="235"/>
      <c r="Y36" s="235"/>
      <c r="Z36" s="235"/>
    </row>
    <row r="37" spans="1:26" ht="15" customHeight="1" x14ac:dyDescent="0.25">
      <c r="A37" s="241"/>
      <c r="B37" s="241"/>
      <c r="C37" s="235" t="s">
        <v>84</v>
      </c>
      <c r="D37" s="235"/>
      <c r="E37" s="263"/>
      <c r="F37" s="238" t="s">
        <v>85</v>
      </c>
      <c r="G37" s="257">
        <v>221018.62</v>
      </c>
      <c r="H37" s="235"/>
      <c r="I37" s="247"/>
      <c r="J37" s="247">
        <f>[18]VH!D36</f>
        <v>221018.62</v>
      </c>
      <c r="K37" s="264"/>
      <c r="L37" s="235"/>
      <c r="M37" s="235"/>
      <c r="N37" s="235"/>
      <c r="O37" s="235"/>
      <c r="P37" s="235"/>
      <c r="Q37" s="235"/>
      <c r="R37" s="235"/>
      <c r="S37" s="235"/>
      <c r="T37" s="235"/>
      <c r="U37" s="235"/>
      <c r="V37" s="235"/>
      <c r="W37" s="235"/>
      <c r="X37" s="235"/>
      <c r="Y37" s="235"/>
      <c r="Z37" s="235"/>
    </row>
    <row r="38" spans="1:26" ht="15" customHeight="1" x14ac:dyDescent="0.25">
      <c r="A38" s="241"/>
      <c r="B38" s="241"/>
      <c r="C38" s="235"/>
      <c r="D38" s="235"/>
      <c r="E38" s="263"/>
      <c r="F38" s="238" t="s">
        <v>86</v>
      </c>
      <c r="G38" s="257">
        <v>58000</v>
      </c>
      <c r="H38" s="235"/>
      <c r="I38" s="247"/>
      <c r="J38" s="247">
        <f>[18]VH!D39</f>
        <v>58000</v>
      </c>
      <c r="K38" s="264"/>
      <c r="L38" s="235"/>
      <c r="M38" s="235"/>
      <c r="N38" s="235"/>
      <c r="O38" s="235"/>
      <c r="P38" s="235"/>
      <c r="Q38" s="235"/>
      <c r="R38" s="235"/>
      <c r="S38" s="235"/>
      <c r="T38" s="235"/>
      <c r="U38" s="235"/>
      <c r="V38" s="235"/>
      <c r="W38" s="235"/>
      <c r="X38" s="235"/>
      <c r="Y38" s="235"/>
      <c r="Z38" s="235"/>
    </row>
    <row r="39" spans="1:26" ht="15" customHeight="1" x14ac:dyDescent="0.25">
      <c r="A39" s="241"/>
      <c r="B39" s="241"/>
      <c r="C39" s="235"/>
      <c r="D39" s="235"/>
      <c r="E39" s="263"/>
      <c r="F39" s="238" t="s">
        <v>15</v>
      </c>
      <c r="G39" s="265">
        <v>12126</v>
      </c>
      <c r="H39" s="235"/>
      <c r="I39" s="247"/>
      <c r="J39" s="247">
        <f>[18]VH!D43</f>
        <v>12126</v>
      </c>
      <c r="K39" s="264"/>
      <c r="L39" s="235"/>
      <c r="M39" s="235"/>
      <c r="N39" s="235"/>
      <c r="O39" s="235"/>
      <c r="P39" s="235"/>
      <c r="Q39" s="235"/>
      <c r="R39" s="235"/>
      <c r="S39" s="235"/>
      <c r="T39" s="235"/>
      <c r="U39" s="235"/>
      <c r="V39" s="235"/>
      <c r="W39" s="235"/>
      <c r="X39" s="235"/>
      <c r="Y39" s="235"/>
      <c r="Z39" s="235"/>
    </row>
    <row r="40" spans="1:26" ht="15" customHeight="1" x14ac:dyDescent="0.25">
      <c r="A40" s="241"/>
      <c r="B40" s="241"/>
      <c r="C40" s="235" t="s">
        <v>87</v>
      </c>
      <c r="D40" s="235"/>
      <c r="E40" s="263" t="s">
        <v>88</v>
      </c>
      <c r="F40" s="235"/>
      <c r="G40" s="266">
        <f>IF(G34&lt;=0,[18]VH!D18,0)</f>
        <v>0</v>
      </c>
      <c r="H40" s="235"/>
      <c r="I40" s="235"/>
      <c r="J40" s="267"/>
      <c r="K40" s="264"/>
      <c r="L40" s="235"/>
      <c r="M40" s="235"/>
      <c r="N40" s="235"/>
      <c r="O40" s="235"/>
      <c r="P40" s="235"/>
      <c r="Q40" s="235"/>
      <c r="R40" s="235"/>
      <c r="S40" s="235"/>
      <c r="T40" s="235"/>
      <c r="U40" s="235"/>
      <c r="V40" s="235"/>
      <c r="W40" s="235"/>
      <c r="X40" s="235"/>
      <c r="Y40" s="235"/>
      <c r="Z40" s="235"/>
    </row>
    <row r="41" spans="1:26" ht="15" customHeight="1" x14ac:dyDescent="0.25">
      <c r="A41" s="241"/>
      <c r="B41" s="241"/>
      <c r="C41" s="235"/>
      <c r="D41" s="235"/>
      <c r="E41" s="263" t="s">
        <v>89</v>
      </c>
      <c r="F41" s="235"/>
      <c r="G41" s="1020"/>
      <c r="H41" s="972"/>
      <c r="I41" s="972"/>
      <c r="J41" s="972"/>
      <c r="K41" s="264"/>
      <c r="L41" s="235"/>
      <c r="M41" s="235"/>
      <c r="N41" s="235"/>
      <c r="O41" s="235"/>
      <c r="P41" s="235"/>
      <c r="Q41" s="235"/>
      <c r="R41" s="235"/>
      <c r="S41" s="235"/>
      <c r="T41" s="235"/>
      <c r="U41" s="235"/>
      <c r="V41" s="235"/>
      <c r="W41" s="235"/>
      <c r="X41" s="235"/>
      <c r="Y41" s="235"/>
      <c r="Z41" s="235"/>
    </row>
    <row r="42" spans="1:26" ht="15" customHeight="1" x14ac:dyDescent="0.25">
      <c r="A42" s="241"/>
      <c r="B42" s="241"/>
      <c r="C42" s="268" t="s">
        <v>90</v>
      </c>
      <c r="D42" s="235"/>
      <c r="E42" s="263"/>
      <c r="F42" s="235"/>
      <c r="G42" s="269"/>
      <c r="H42" s="627"/>
      <c r="I42" s="627"/>
      <c r="J42" s="627"/>
      <c r="K42" s="264"/>
      <c r="L42" s="235"/>
      <c r="M42" s="235"/>
      <c r="N42" s="235"/>
      <c r="O42" s="235"/>
      <c r="P42" s="235"/>
      <c r="Q42" s="235"/>
      <c r="R42" s="235"/>
      <c r="S42" s="235"/>
      <c r="T42" s="235"/>
      <c r="U42" s="235"/>
      <c r="V42" s="235"/>
      <c r="W42" s="235"/>
      <c r="X42" s="235"/>
      <c r="Y42" s="235"/>
      <c r="Z42" s="235"/>
    </row>
    <row r="43" spans="1:26" ht="82.9" customHeight="1" x14ac:dyDescent="0.25">
      <c r="A43" s="243"/>
      <c r="B43" s="241"/>
      <c r="C43" s="241"/>
      <c r="D43" s="263"/>
      <c r="E43" s="263"/>
      <c r="F43" s="235"/>
      <c r="G43" s="270"/>
      <c r="H43" s="235"/>
      <c r="I43" s="235"/>
      <c r="J43" s="235"/>
      <c r="K43" s="235"/>
      <c r="L43" s="235"/>
      <c r="M43" s="235"/>
      <c r="N43" s="235"/>
      <c r="O43" s="235"/>
      <c r="P43" s="235"/>
      <c r="Q43" s="235"/>
      <c r="R43" s="235"/>
      <c r="S43" s="235"/>
      <c r="T43" s="235"/>
      <c r="U43" s="235"/>
      <c r="V43" s="235"/>
      <c r="W43" s="235"/>
      <c r="X43" s="235"/>
      <c r="Y43" s="235"/>
      <c r="Z43" s="235"/>
    </row>
    <row r="44" spans="1:26" ht="14.25" customHeight="1" x14ac:dyDescent="0.25">
      <c r="A44" s="243"/>
      <c r="B44" s="241"/>
      <c r="C44" s="241"/>
      <c r="D44" s="263"/>
      <c r="E44" s="263"/>
      <c r="F44" s="235"/>
      <c r="G44" s="235"/>
      <c r="H44" s="235"/>
      <c r="I44" s="235"/>
      <c r="J44" s="235"/>
      <c r="K44" s="235"/>
      <c r="L44" s="235"/>
      <c r="M44" s="235"/>
      <c r="N44" s="235"/>
      <c r="O44" s="235"/>
      <c r="P44" s="235"/>
      <c r="Q44" s="235"/>
      <c r="R44" s="235"/>
      <c r="S44" s="235"/>
      <c r="T44" s="235"/>
      <c r="U44" s="235"/>
      <c r="V44" s="235"/>
      <c r="W44" s="235"/>
      <c r="X44" s="235"/>
      <c r="Y44" s="235"/>
      <c r="Z44" s="235"/>
    </row>
    <row r="45" spans="1:26" ht="15" customHeight="1" thickBot="1" x14ac:dyDescent="0.3">
      <c r="A45" s="241" t="s">
        <v>91</v>
      </c>
      <c r="B45" s="241" t="s">
        <v>92</v>
      </c>
      <c r="C45" s="241"/>
      <c r="D45" s="263"/>
      <c r="E45" s="263"/>
      <c r="F45" s="235"/>
      <c r="G45" s="235"/>
      <c r="H45" s="235"/>
      <c r="I45" s="235"/>
      <c r="J45" s="271"/>
      <c r="K45" s="272" t="s">
        <v>93</v>
      </c>
      <c r="L45" s="235"/>
      <c r="M45" s="235"/>
      <c r="N45" s="235"/>
      <c r="O45" s="235"/>
      <c r="P45" s="235"/>
      <c r="Q45" s="235"/>
      <c r="R45" s="235"/>
      <c r="S45" s="235"/>
      <c r="T45" s="235"/>
      <c r="U45" s="235"/>
      <c r="V45" s="235"/>
      <c r="W45" s="235"/>
      <c r="X45" s="235"/>
      <c r="Y45" s="235"/>
      <c r="Z45" s="235"/>
    </row>
    <row r="46" spans="1:26" ht="15" customHeight="1" x14ac:dyDescent="0.25">
      <c r="A46" s="273"/>
      <c r="B46" s="274"/>
      <c r="C46" s="275"/>
      <c r="D46" s="274"/>
      <c r="E46" s="1021" t="s">
        <v>225</v>
      </c>
      <c r="F46" s="1023" t="s">
        <v>94</v>
      </c>
      <c r="G46" s="1024"/>
      <c r="H46" s="988" t="s">
        <v>95</v>
      </c>
      <c r="I46" s="988" t="s">
        <v>226</v>
      </c>
      <c r="J46" s="276" t="s">
        <v>96</v>
      </c>
      <c r="K46" s="982" t="s">
        <v>97</v>
      </c>
      <c r="L46" s="235"/>
      <c r="M46" s="235"/>
      <c r="N46" s="235"/>
      <c r="O46" s="235"/>
      <c r="P46" s="235"/>
      <c r="Q46" s="235"/>
      <c r="R46" s="235"/>
      <c r="S46" s="235"/>
      <c r="T46" s="235"/>
      <c r="U46" s="235"/>
      <c r="V46" s="235"/>
      <c r="W46" s="235"/>
      <c r="X46" s="235"/>
      <c r="Y46" s="235"/>
      <c r="Z46" s="235"/>
    </row>
    <row r="47" spans="1:26" ht="27.75" customHeight="1" thickBot="1" x14ac:dyDescent="0.3">
      <c r="A47" s="277"/>
      <c r="B47" s="278"/>
      <c r="C47" s="278"/>
      <c r="D47" s="278"/>
      <c r="E47" s="1022"/>
      <c r="F47" s="279" t="s">
        <v>98</v>
      </c>
      <c r="G47" s="279" t="s">
        <v>99</v>
      </c>
      <c r="H47" s="1025"/>
      <c r="I47" s="1025"/>
      <c r="J47" s="280" t="s">
        <v>227</v>
      </c>
      <c r="K47" s="983"/>
      <c r="L47" s="235"/>
      <c r="M47" s="235"/>
      <c r="N47" s="235"/>
      <c r="O47" s="235"/>
      <c r="P47" s="235"/>
      <c r="Q47" s="235"/>
      <c r="R47" s="235"/>
      <c r="S47" s="235"/>
      <c r="T47" s="235"/>
      <c r="U47" s="235"/>
      <c r="V47" s="235"/>
      <c r="W47" s="235"/>
      <c r="X47" s="235"/>
      <c r="Y47" s="235"/>
      <c r="Z47" s="235"/>
    </row>
    <row r="48" spans="1:26" ht="13.5" customHeight="1" x14ac:dyDescent="0.25">
      <c r="A48" s="398"/>
      <c r="B48" s="281"/>
      <c r="C48" s="281" t="s">
        <v>100</v>
      </c>
      <c r="D48" s="281"/>
      <c r="E48" s="282">
        <f>[18]VH!B39</f>
        <v>29600</v>
      </c>
      <c r="F48" s="283">
        <f>[18]FO!C8</f>
        <v>25000</v>
      </c>
      <c r="G48" s="284">
        <f>[18]FO!C21-[18]FO!C8</f>
        <v>0</v>
      </c>
      <c r="H48" s="285">
        <f>[18]FO!H22</f>
        <v>0</v>
      </c>
      <c r="I48" s="285">
        <f t="shared" ref="I48:I52" si="6">E48+F48+G48-H48</f>
        <v>54600</v>
      </c>
      <c r="J48" s="286">
        <f>[18]FO!I23</f>
        <v>54600</v>
      </c>
      <c r="K48" s="287"/>
      <c r="L48" s="235"/>
      <c r="M48" s="235"/>
      <c r="N48" s="235"/>
      <c r="O48" s="235"/>
      <c r="P48" s="235"/>
      <c r="Q48" s="235"/>
      <c r="R48" s="235"/>
      <c r="S48" s="235"/>
      <c r="T48" s="235"/>
      <c r="U48" s="235"/>
      <c r="V48" s="235"/>
      <c r="W48" s="235"/>
      <c r="X48" s="235"/>
      <c r="Y48" s="235"/>
      <c r="Z48" s="235"/>
    </row>
    <row r="49" spans="1:26" ht="97.5" customHeight="1" x14ac:dyDescent="0.25">
      <c r="A49" s="402"/>
      <c r="B49" s="288"/>
      <c r="C49" s="288" t="s">
        <v>101</v>
      </c>
      <c r="D49" s="288"/>
      <c r="E49" s="289">
        <f>[18]VH!B40</f>
        <v>46159</v>
      </c>
      <c r="F49" s="290"/>
      <c r="G49" s="291">
        <f>[18]FKSP!D19</f>
        <v>29210</v>
      </c>
      <c r="H49" s="292">
        <f>[18]FKSP!D36</f>
        <v>24000</v>
      </c>
      <c r="I49" s="293">
        <f t="shared" si="6"/>
        <v>51369</v>
      </c>
      <c r="J49" s="294">
        <f>[18]FKSP!E38</f>
        <v>48762</v>
      </c>
      <c r="K49" s="628" t="s">
        <v>680</v>
      </c>
      <c r="L49" s="235"/>
      <c r="M49" s="235"/>
      <c r="N49" s="235"/>
      <c r="O49" s="235"/>
      <c r="P49" s="235"/>
      <c r="Q49" s="235"/>
      <c r="R49" s="235"/>
      <c r="S49" s="235"/>
      <c r="T49" s="235"/>
      <c r="U49" s="235"/>
      <c r="V49" s="235"/>
      <c r="W49" s="235"/>
      <c r="X49" s="235"/>
      <c r="Y49" s="235"/>
      <c r="Z49" s="235"/>
    </row>
    <row r="50" spans="1:26" ht="13.5" customHeight="1" x14ac:dyDescent="0.25">
      <c r="A50" s="402"/>
      <c r="B50" s="288"/>
      <c r="C50" s="288" t="s">
        <v>102</v>
      </c>
      <c r="D50" s="288"/>
      <c r="E50" s="289">
        <f>[18]VH!B36</f>
        <v>0</v>
      </c>
      <c r="F50" s="290">
        <f>'[18]RF 2.4.'!C9</f>
        <v>90623.95</v>
      </c>
      <c r="G50" s="291">
        <f>'[18]RF 2.4.'!C22-'[18]RF 2.4.'!C9</f>
        <v>0</v>
      </c>
      <c r="H50" s="294">
        <f>'[18]RF 2.4.'!H23</f>
        <v>0</v>
      </c>
      <c r="I50" s="293">
        <f t="shared" si="6"/>
        <v>90623.95</v>
      </c>
      <c r="J50" s="294">
        <f>'[18]RF 2.4.'!I24</f>
        <v>90623.95</v>
      </c>
      <c r="K50" s="295"/>
      <c r="L50" s="235"/>
      <c r="M50" s="235"/>
      <c r="N50" s="235"/>
      <c r="O50" s="235"/>
      <c r="P50" s="235"/>
      <c r="Q50" s="235"/>
      <c r="R50" s="235"/>
      <c r="S50" s="235"/>
      <c r="T50" s="235"/>
      <c r="U50" s="235"/>
      <c r="V50" s="235"/>
      <c r="W50" s="235"/>
      <c r="X50" s="235"/>
      <c r="Y50" s="235"/>
      <c r="Z50" s="235"/>
    </row>
    <row r="51" spans="1:26" ht="13.5" customHeight="1" x14ac:dyDescent="0.25">
      <c r="A51" s="403"/>
      <c r="B51" s="296"/>
      <c r="C51" s="296" t="s">
        <v>103</v>
      </c>
      <c r="D51" s="296"/>
      <c r="E51" s="297">
        <f>[18]VH!B37</f>
        <v>0</v>
      </c>
      <c r="F51" s="298"/>
      <c r="G51" s="299">
        <f>'[18]RF 2.5.'!C21</f>
        <v>0</v>
      </c>
      <c r="H51" s="300">
        <f>'[18]RF 2.5.'!H22</f>
        <v>0</v>
      </c>
      <c r="I51" s="293">
        <f t="shared" si="6"/>
        <v>0</v>
      </c>
      <c r="J51" s="300">
        <f>'[18]RF 2.5.'!I23</f>
        <v>0</v>
      </c>
      <c r="K51" s="301"/>
      <c r="L51" s="235"/>
      <c r="M51" s="235"/>
      <c r="N51" s="235"/>
      <c r="O51" s="235"/>
      <c r="P51" s="235"/>
      <c r="Q51" s="235"/>
      <c r="R51" s="235"/>
      <c r="S51" s="235"/>
      <c r="T51" s="235"/>
      <c r="U51" s="235"/>
      <c r="V51" s="235"/>
      <c r="W51" s="235"/>
      <c r="X51" s="235"/>
      <c r="Y51" s="235"/>
      <c r="Z51" s="235"/>
    </row>
    <row r="52" spans="1:26" ht="14.25" customHeight="1" thickBot="1" x14ac:dyDescent="0.3">
      <c r="A52" s="302"/>
      <c r="B52" s="303"/>
      <c r="C52" s="303" t="s">
        <v>104</v>
      </c>
      <c r="D52" s="303"/>
      <c r="E52" s="304">
        <f>[18]VH!B38</f>
        <v>878719.04</v>
      </c>
      <c r="F52" s="305"/>
      <c r="G52" s="306">
        <f>[18]IF!C19</f>
        <v>1743456</v>
      </c>
      <c r="H52" s="307">
        <f>[18]IF!H20</f>
        <v>578785.91</v>
      </c>
      <c r="I52" s="308">
        <f t="shared" si="6"/>
        <v>2043389.13</v>
      </c>
      <c r="J52" s="307">
        <f>[18]IF!I21</f>
        <v>2043389.13</v>
      </c>
      <c r="K52" s="309"/>
      <c r="L52" s="235"/>
      <c r="M52" s="235"/>
      <c r="N52" s="235"/>
      <c r="O52" s="235"/>
      <c r="P52" s="235"/>
      <c r="Q52" s="235"/>
      <c r="R52" s="235"/>
      <c r="S52" s="235"/>
      <c r="T52" s="235"/>
      <c r="U52" s="235"/>
      <c r="V52" s="235"/>
      <c r="W52" s="235"/>
      <c r="X52" s="235"/>
      <c r="Y52" s="235"/>
      <c r="Z52" s="235"/>
    </row>
    <row r="53" spans="1:26" ht="15" customHeight="1" thickBot="1" x14ac:dyDescent="0.3">
      <c r="A53" s="310" t="s">
        <v>52</v>
      </c>
      <c r="B53" s="311"/>
      <c r="C53" s="311"/>
      <c r="D53" s="311"/>
      <c r="E53" s="312">
        <f t="shared" ref="E53:J53" si="7">SUM(E48:E52)</f>
        <v>954478.04</v>
      </c>
      <c r="F53" s="313">
        <f t="shared" si="7"/>
        <v>115623.95</v>
      </c>
      <c r="G53" s="314">
        <f t="shared" si="7"/>
        <v>1772666</v>
      </c>
      <c r="H53" s="313">
        <f t="shared" si="7"/>
        <v>602785.91</v>
      </c>
      <c r="I53" s="313">
        <f t="shared" si="7"/>
        <v>2239982.08</v>
      </c>
      <c r="J53" s="314">
        <f t="shared" si="7"/>
        <v>2237375.08</v>
      </c>
      <c r="K53" s="315"/>
      <c r="L53" s="401"/>
      <c r="M53" s="235"/>
      <c r="N53" s="235"/>
      <c r="O53" s="235"/>
      <c r="P53" s="235"/>
      <c r="Q53" s="235"/>
      <c r="R53" s="235"/>
      <c r="S53" s="235"/>
      <c r="T53" s="235"/>
      <c r="U53" s="235"/>
      <c r="V53" s="235"/>
      <c r="W53" s="235"/>
      <c r="X53" s="235"/>
      <c r="Y53" s="235"/>
      <c r="Z53" s="235"/>
    </row>
    <row r="54" spans="1:26" ht="13.5" customHeight="1" x14ac:dyDescent="0.25">
      <c r="A54" s="235"/>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row>
    <row r="55" spans="1:26" ht="15" customHeight="1" thickBot="1" x14ac:dyDescent="0.3">
      <c r="A55" s="241" t="s">
        <v>105</v>
      </c>
      <c r="B55" s="241" t="s">
        <v>106</v>
      </c>
      <c r="C55" s="241"/>
      <c r="D55" s="241"/>
      <c r="E55" s="235"/>
      <c r="F55" s="235"/>
      <c r="G55" s="235"/>
      <c r="H55" s="235"/>
      <c r="I55" s="235"/>
      <c r="J55" s="235"/>
      <c r="K55" s="235" t="s">
        <v>107</v>
      </c>
      <c r="L55" s="235"/>
      <c r="M55" s="235"/>
      <c r="N55" s="235"/>
      <c r="O55" s="235"/>
      <c r="P55" s="235"/>
      <c r="Q55" s="235"/>
      <c r="R55" s="235"/>
      <c r="S55" s="235"/>
      <c r="T55" s="235"/>
      <c r="U55" s="235"/>
      <c r="V55" s="235"/>
      <c r="W55" s="235"/>
      <c r="X55" s="235"/>
      <c r="Y55" s="235"/>
      <c r="Z55" s="235"/>
    </row>
    <row r="56" spans="1:26" ht="19.5" customHeight="1" x14ac:dyDescent="0.25">
      <c r="A56" s="316"/>
      <c r="B56" s="317"/>
      <c r="C56" s="317"/>
      <c r="D56" s="984" t="s">
        <v>108</v>
      </c>
      <c r="E56" s="986" t="s">
        <v>229</v>
      </c>
      <c r="F56" s="988" t="s">
        <v>110</v>
      </c>
      <c r="G56" s="990" t="s">
        <v>111</v>
      </c>
      <c r="H56" s="992" t="s">
        <v>375</v>
      </c>
      <c r="I56" s="993"/>
      <c r="J56" s="994" t="s">
        <v>113</v>
      </c>
      <c r="K56" s="995"/>
      <c r="L56" s="235"/>
      <c r="M56" s="235"/>
      <c r="N56" s="235"/>
      <c r="O56" s="235"/>
      <c r="P56" s="235"/>
      <c r="Q56" s="235"/>
      <c r="R56" s="235"/>
      <c r="S56" s="235"/>
      <c r="T56" s="235"/>
      <c r="U56" s="235"/>
      <c r="V56" s="235"/>
      <c r="W56" s="235"/>
      <c r="X56" s="235"/>
      <c r="Y56" s="235"/>
      <c r="Z56" s="235"/>
    </row>
    <row r="57" spans="1:26" ht="18" customHeight="1" thickBot="1" x14ac:dyDescent="0.3">
      <c r="A57" s="318"/>
      <c r="B57" s="319"/>
      <c r="C57" s="319"/>
      <c r="D57" s="985"/>
      <c r="E57" s="987"/>
      <c r="F57" s="989"/>
      <c r="G57" s="991"/>
      <c r="H57" s="320" t="s">
        <v>114</v>
      </c>
      <c r="I57" s="321" t="s">
        <v>230</v>
      </c>
      <c r="J57" s="996"/>
      <c r="K57" s="997"/>
      <c r="L57" s="235"/>
      <c r="M57" s="235"/>
      <c r="N57" s="235"/>
      <c r="O57" s="235"/>
      <c r="P57" s="235"/>
      <c r="Q57" s="235"/>
      <c r="R57" s="235"/>
      <c r="S57" s="235"/>
      <c r="T57" s="235"/>
      <c r="U57" s="235"/>
      <c r="V57" s="235"/>
      <c r="W57" s="235"/>
      <c r="X57" s="235"/>
      <c r="Y57" s="235"/>
      <c r="Z57" s="235"/>
    </row>
    <row r="58" spans="1:26" ht="15" customHeight="1" thickTop="1" x14ac:dyDescent="0.25">
      <c r="A58" s="998" t="s">
        <v>116</v>
      </c>
      <c r="B58" s="999"/>
      <c r="C58" s="1000"/>
      <c r="D58" s="322"/>
      <c r="E58" s="246">
        <f>'[18]Ná HČ'!F72+'[18]Ná HČ'!F79+'[18]Ná HČ'!F82+'[18]Ná HČ'!F83+'[18]Ná HČ'!F89</f>
        <v>5446000</v>
      </c>
      <c r="F58" s="323">
        <f>'[18]Ná HČ'!F106</f>
        <v>1592907</v>
      </c>
      <c r="G58" s="247">
        <f>'[18]Ná HČ'!F29</f>
        <v>1510000</v>
      </c>
      <c r="H58" s="324"/>
      <c r="I58" s="325">
        <f>[18]IF!H11</f>
        <v>0</v>
      </c>
      <c r="J58" s="1003" t="s">
        <v>117</v>
      </c>
      <c r="K58" s="1058"/>
      <c r="L58" s="235"/>
      <c r="M58" s="235"/>
      <c r="N58" s="235"/>
      <c r="O58" s="235"/>
      <c r="P58" s="235"/>
      <c r="Q58" s="235"/>
      <c r="R58" s="235"/>
      <c r="S58" s="235"/>
      <c r="T58" s="235"/>
      <c r="U58" s="235"/>
      <c r="V58" s="235"/>
      <c r="W58" s="235"/>
      <c r="X58" s="235"/>
      <c r="Y58" s="235"/>
      <c r="Z58" s="235"/>
    </row>
    <row r="59" spans="1:26" ht="14.25" customHeight="1" x14ac:dyDescent="0.25">
      <c r="A59" s="326" t="s">
        <v>118</v>
      </c>
      <c r="B59" s="327"/>
      <c r="C59" s="327"/>
      <c r="D59" s="629" t="s">
        <v>530</v>
      </c>
      <c r="E59" s="329"/>
      <c r="F59" s="328"/>
      <c r="G59" s="329"/>
      <c r="H59" s="330">
        <v>393498</v>
      </c>
      <c r="I59" s="331"/>
      <c r="J59" s="1059" t="s">
        <v>681</v>
      </c>
      <c r="K59" s="1036"/>
      <c r="L59" s="235"/>
      <c r="M59" s="235"/>
      <c r="N59" s="235"/>
      <c r="O59" s="235"/>
      <c r="P59" s="235"/>
      <c r="Q59" s="235"/>
      <c r="R59" s="235"/>
      <c r="S59" s="235"/>
      <c r="T59" s="235"/>
      <c r="U59" s="235"/>
      <c r="V59" s="235"/>
      <c r="W59" s="235"/>
      <c r="X59" s="235"/>
      <c r="Y59" s="235"/>
      <c r="Z59" s="235"/>
    </row>
    <row r="60" spans="1:26" ht="14.25" customHeight="1" x14ac:dyDescent="0.25">
      <c r="A60" s="326" t="s">
        <v>118</v>
      </c>
      <c r="B60" s="327"/>
      <c r="C60" s="327"/>
      <c r="D60" s="332" t="s">
        <v>682</v>
      </c>
      <c r="E60" s="329"/>
      <c r="F60" s="328">
        <v>22189</v>
      </c>
      <c r="G60" s="329"/>
      <c r="H60" s="330">
        <v>22189</v>
      </c>
      <c r="I60" s="331"/>
      <c r="J60" s="1059" t="s">
        <v>683</v>
      </c>
      <c r="K60" s="1036"/>
      <c r="L60" s="235"/>
      <c r="M60" s="235"/>
      <c r="N60" s="235"/>
      <c r="O60" s="235"/>
      <c r="P60" s="235"/>
      <c r="Q60" s="235"/>
      <c r="R60" s="235"/>
      <c r="S60" s="235"/>
      <c r="T60" s="235"/>
      <c r="U60" s="235"/>
      <c r="V60" s="235"/>
      <c r="W60" s="235"/>
      <c r="X60" s="235"/>
      <c r="Y60" s="235"/>
      <c r="Z60" s="235"/>
    </row>
    <row r="61" spans="1:26" ht="14.25" customHeight="1" x14ac:dyDescent="0.25">
      <c r="A61" s="326" t="s">
        <v>118</v>
      </c>
      <c r="B61" s="327"/>
      <c r="C61" s="327"/>
      <c r="D61" s="332" t="s">
        <v>382</v>
      </c>
      <c r="E61" s="329">
        <v>-150000</v>
      </c>
      <c r="F61" s="328"/>
      <c r="G61" s="329"/>
      <c r="H61" s="330"/>
      <c r="I61" s="630"/>
      <c r="J61" s="1059" t="s">
        <v>684</v>
      </c>
      <c r="K61" s="1036"/>
      <c r="L61" s="235"/>
      <c r="M61" s="235"/>
      <c r="N61" s="235"/>
      <c r="O61" s="235"/>
      <c r="P61" s="235"/>
      <c r="Q61" s="235"/>
      <c r="R61" s="235"/>
      <c r="S61" s="235"/>
      <c r="T61" s="235"/>
      <c r="U61" s="235"/>
      <c r="V61" s="235"/>
      <c r="W61" s="235"/>
      <c r="X61" s="235"/>
      <c r="Y61" s="235"/>
      <c r="Z61" s="235"/>
    </row>
    <row r="62" spans="1:26" ht="14.25" customHeight="1" x14ac:dyDescent="0.25">
      <c r="A62" s="326" t="s">
        <v>118</v>
      </c>
      <c r="B62" s="327"/>
      <c r="C62" s="327"/>
      <c r="D62" s="332" t="s">
        <v>685</v>
      </c>
      <c r="E62" s="329">
        <f>48000</f>
        <v>48000</v>
      </c>
      <c r="F62" s="328"/>
      <c r="G62" s="329"/>
      <c r="H62" s="330"/>
      <c r="I62" s="331"/>
      <c r="J62" s="1059" t="s">
        <v>686</v>
      </c>
      <c r="K62" s="1036"/>
      <c r="L62" s="235"/>
      <c r="M62" s="235"/>
      <c r="N62" s="235"/>
      <c r="O62" s="235"/>
      <c r="P62" s="235"/>
      <c r="Q62" s="235"/>
      <c r="R62" s="235"/>
      <c r="S62" s="235"/>
      <c r="T62" s="235"/>
      <c r="U62" s="235"/>
      <c r="V62" s="235"/>
      <c r="W62" s="235"/>
      <c r="X62" s="235"/>
      <c r="Y62" s="235"/>
      <c r="Z62" s="235"/>
    </row>
    <row r="63" spans="1:26" ht="14.25" customHeight="1" x14ac:dyDescent="0.25">
      <c r="A63" s="326" t="s">
        <v>118</v>
      </c>
      <c r="B63" s="327"/>
      <c r="C63" s="327"/>
      <c r="D63" s="332"/>
      <c r="E63" s="329"/>
      <c r="F63" s="328"/>
      <c r="G63" s="329"/>
      <c r="H63" s="330"/>
      <c r="I63" s="331"/>
      <c r="J63" s="1059"/>
      <c r="K63" s="1036"/>
      <c r="L63" s="235"/>
      <c r="M63" s="235"/>
      <c r="N63" s="235"/>
      <c r="O63" s="235"/>
      <c r="P63" s="235"/>
      <c r="Q63" s="235"/>
      <c r="R63" s="235"/>
      <c r="S63" s="235"/>
      <c r="T63" s="235"/>
      <c r="U63" s="235"/>
      <c r="V63" s="235"/>
      <c r="W63" s="235"/>
      <c r="X63" s="235"/>
      <c r="Y63" s="235"/>
      <c r="Z63" s="235"/>
    </row>
    <row r="64" spans="1:26" ht="14.25" customHeight="1" x14ac:dyDescent="0.25">
      <c r="A64" s="326" t="s">
        <v>118</v>
      </c>
      <c r="B64" s="327"/>
      <c r="C64" s="327"/>
      <c r="D64" s="332"/>
      <c r="E64" s="329"/>
      <c r="F64" s="328"/>
      <c r="G64" s="329"/>
      <c r="H64" s="330"/>
      <c r="I64" s="331"/>
      <c r="J64" s="1059"/>
      <c r="K64" s="1036"/>
      <c r="L64" s="235"/>
      <c r="M64" s="235"/>
      <c r="N64" s="235"/>
      <c r="O64" s="235"/>
      <c r="P64" s="235"/>
      <c r="Q64" s="235"/>
      <c r="R64" s="235"/>
      <c r="S64" s="235"/>
      <c r="T64" s="235"/>
      <c r="U64" s="235"/>
      <c r="V64" s="235"/>
      <c r="W64" s="235"/>
      <c r="X64" s="235"/>
      <c r="Y64" s="235"/>
      <c r="Z64" s="235"/>
    </row>
    <row r="65" spans="1:26" ht="14.25" customHeight="1" x14ac:dyDescent="0.25">
      <c r="A65" s="326" t="s">
        <v>118</v>
      </c>
      <c r="B65" s="327"/>
      <c r="C65" s="327"/>
      <c r="D65" s="332"/>
      <c r="E65" s="329"/>
      <c r="F65" s="328"/>
      <c r="G65" s="329"/>
      <c r="H65" s="330"/>
      <c r="I65" s="331"/>
      <c r="J65" s="1059"/>
      <c r="K65" s="1036"/>
      <c r="L65" s="235"/>
      <c r="M65" s="235"/>
      <c r="N65" s="235"/>
      <c r="O65" s="235"/>
      <c r="P65" s="235"/>
      <c r="Q65" s="235"/>
      <c r="R65" s="235"/>
      <c r="S65" s="235"/>
      <c r="T65" s="235"/>
      <c r="U65" s="235"/>
      <c r="V65" s="235"/>
      <c r="W65" s="235"/>
      <c r="X65" s="235"/>
      <c r="Y65" s="235"/>
      <c r="Z65" s="235"/>
    </row>
    <row r="66" spans="1:26" ht="14.25" customHeight="1" x14ac:dyDescent="0.25">
      <c r="A66" s="326" t="s">
        <v>118</v>
      </c>
      <c r="B66" s="327"/>
      <c r="C66" s="327"/>
      <c r="D66" s="332"/>
      <c r="E66" s="329"/>
      <c r="F66" s="328"/>
      <c r="G66" s="329"/>
      <c r="H66" s="330"/>
      <c r="I66" s="331"/>
      <c r="J66" s="1059"/>
      <c r="K66" s="1036"/>
      <c r="L66" s="235"/>
      <c r="M66" s="235"/>
      <c r="N66" s="235"/>
      <c r="O66" s="235"/>
      <c r="P66" s="235"/>
      <c r="Q66" s="235"/>
      <c r="R66" s="235"/>
      <c r="S66" s="235"/>
      <c r="T66" s="235"/>
      <c r="U66" s="235"/>
      <c r="V66" s="235"/>
      <c r="W66" s="235"/>
      <c r="X66" s="235"/>
      <c r="Y66" s="235"/>
      <c r="Z66" s="235"/>
    </row>
    <row r="67" spans="1:26" ht="14.25" customHeight="1" x14ac:dyDescent="0.25">
      <c r="A67" s="326" t="s">
        <v>118</v>
      </c>
      <c r="B67" s="327"/>
      <c r="C67" s="327"/>
      <c r="D67" s="332"/>
      <c r="E67" s="329"/>
      <c r="F67" s="328"/>
      <c r="G67" s="329"/>
      <c r="H67" s="330"/>
      <c r="I67" s="331"/>
      <c r="J67" s="1059"/>
      <c r="K67" s="1036"/>
      <c r="L67" s="235"/>
      <c r="M67" s="235"/>
      <c r="N67" s="235"/>
      <c r="O67" s="235"/>
      <c r="P67" s="235"/>
      <c r="Q67" s="235"/>
      <c r="R67" s="235"/>
      <c r="S67" s="235"/>
      <c r="T67" s="235"/>
      <c r="U67" s="235"/>
      <c r="V67" s="235"/>
      <c r="W67" s="235"/>
      <c r="X67" s="235"/>
      <c r="Y67" s="235"/>
      <c r="Z67" s="235"/>
    </row>
    <row r="68" spans="1:26" ht="15" customHeight="1" thickBot="1" x14ac:dyDescent="0.3">
      <c r="A68" s="326" t="s">
        <v>118</v>
      </c>
      <c r="B68" s="327"/>
      <c r="C68" s="327"/>
      <c r="D68" s="332"/>
      <c r="E68" s="329"/>
      <c r="F68" s="328"/>
      <c r="G68" s="329"/>
      <c r="H68" s="330"/>
      <c r="I68" s="331"/>
      <c r="J68" s="1001"/>
      <c r="K68" s="1002"/>
      <c r="L68" s="235"/>
      <c r="M68" s="235"/>
      <c r="N68" s="235"/>
      <c r="O68" s="235"/>
      <c r="P68" s="235"/>
      <c r="Q68" s="235"/>
      <c r="R68" s="235"/>
      <c r="S68" s="235"/>
      <c r="T68" s="235"/>
      <c r="U68" s="235"/>
      <c r="V68" s="235"/>
      <c r="W68" s="235"/>
      <c r="X68" s="235"/>
      <c r="Y68" s="235"/>
      <c r="Z68" s="235"/>
    </row>
    <row r="69" spans="1:26" ht="15" customHeight="1" thickTop="1" thickBot="1" x14ac:dyDescent="0.3">
      <c r="A69" s="333" t="s">
        <v>119</v>
      </c>
      <c r="B69" s="334"/>
      <c r="C69" s="334"/>
      <c r="D69" s="335"/>
      <c r="E69" s="336">
        <f t="shared" ref="E69:I69" si="8">SUM(E58:E68)</f>
        <v>5344000</v>
      </c>
      <c r="F69" s="336">
        <f t="shared" si="8"/>
        <v>1615096</v>
      </c>
      <c r="G69" s="337">
        <f t="shared" si="8"/>
        <v>1510000</v>
      </c>
      <c r="H69" s="338">
        <f t="shared" si="8"/>
        <v>415687</v>
      </c>
      <c r="I69" s="339">
        <f t="shared" si="8"/>
        <v>0</v>
      </c>
      <c r="J69" s="1060"/>
      <c r="K69" s="995"/>
      <c r="L69" s="235"/>
      <c r="M69" s="235"/>
      <c r="N69" s="235"/>
      <c r="O69" s="235"/>
      <c r="P69" s="235"/>
      <c r="Q69" s="235"/>
      <c r="R69" s="235"/>
      <c r="S69" s="235"/>
      <c r="T69" s="235"/>
      <c r="U69" s="235"/>
      <c r="V69" s="235"/>
      <c r="W69" s="235"/>
      <c r="X69" s="235"/>
      <c r="Y69" s="235"/>
      <c r="Z69" s="235"/>
    </row>
    <row r="70" spans="1:26" ht="15" customHeight="1" thickTop="1" x14ac:dyDescent="0.25">
      <c r="A70" s="340" t="s">
        <v>120</v>
      </c>
      <c r="B70" s="341"/>
      <c r="C70" s="341"/>
      <c r="D70" s="341"/>
      <c r="E70" s="342">
        <f>'[18]Ná HČ'!H72+'[18]Ná HČ'!H79+'[18]Ná HČ'!H82+'[18]Ná HČ'!H83+'[18]Ná HČ'!H89</f>
        <v>5335031</v>
      </c>
      <c r="F70" s="285">
        <f>'[18]Ná HČ'!H106</f>
        <v>1611939</v>
      </c>
      <c r="G70" s="343">
        <f>'[18]Ná HČ'!H29</f>
        <v>1336898.31</v>
      </c>
      <c r="H70" s="342">
        <f>[18]IF!H7</f>
        <v>415687</v>
      </c>
      <c r="I70" s="343">
        <f>[18]IF!I11</f>
        <v>0</v>
      </c>
      <c r="J70" s="1061"/>
      <c r="K70" s="1046"/>
      <c r="L70" s="235"/>
      <c r="M70" s="235"/>
      <c r="N70" s="235"/>
      <c r="O70" s="235"/>
      <c r="P70" s="235"/>
      <c r="Q70" s="235"/>
      <c r="R70" s="235"/>
      <c r="S70" s="235"/>
      <c r="T70" s="235"/>
      <c r="U70" s="235"/>
      <c r="V70" s="235"/>
      <c r="W70" s="235"/>
      <c r="X70" s="235"/>
      <c r="Y70" s="235"/>
      <c r="Z70" s="235"/>
    </row>
    <row r="71" spans="1:26" ht="18.75" customHeight="1" thickBot="1" x14ac:dyDescent="0.3">
      <c r="A71" s="344" t="s">
        <v>121</v>
      </c>
      <c r="B71" s="311"/>
      <c r="C71" s="311"/>
      <c r="D71" s="311"/>
      <c r="E71" s="345">
        <f t="shared" ref="E71:I71" si="9">E70-E69</f>
        <v>-8969</v>
      </c>
      <c r="F71" s="346">
        <f t="shared" si="9"/>
        <v>-3157</v>
      </c>
      <c r="G71" s="347">
        <f t="shared" si="9"/>
        <v>-173101.68999999994</v>
      </c>
      <c r="H71" s="345">
        <f t="shared" si="9"/>
        <v>0</v>
      </c>
      <c r="I71" s="348">
        <f t="shared" si="9"/>
        <v>0</v>
      </c>
      <c r="J71" s="996"/>
      <c r="K71" s="997"/>
      <c r="L71" s="235"/>
      <c r="M71" s="235"/>
      <c r="N71" s="235"/>
      <c r="O71" s="235"/>
      <c r="P71" s="235"/>
      <c r="Q71" s="235"/>
      <c r="R71" s="235"/>
      <c r="S71" s="235"/>
      <c r="T71" s="235"/>
      <c r="U71" s="235"/>
      <c r="V71" s="235"/>
      <c r="W71" s="235"/>
      <c r="X71" s="235"/>
      <c r="Y71" s="235"/>
      <c r="Z71" s="235"/>
    </row>
    <row r="72" spans="1:26" ht="14.25" customHeight="1" x14ac:dyDescent="0.25">
      <c r="A72" s="349" t="s">
        <v>122</v>
      </c>
      <c r="B72" s="241"/>
      <c r="C72" s="241"/>
      <c r="D72" s="241"/>
      <c r="E72" s="235"/>
      <c r="F72" s="235"/>
      <c r="G72" s="235"/>
      <c r="H72" s="235"/>
      <c r="I72" s="235"/>
      <c r="J72" s="235"/>
      <c r="K72" s="235"/>
      <c r="L72" s="235"/>
      <c r="M72" s="235"/>
      <c r="N72" s="235"/>
      <c r="O72" s="235"/>
      <c r="P72" s="235"/>
      <c r="Q72" s="235"/>
      <c r="R72" s="235"/>
      <c r="S72" s="235"/>
      <c r="T72" s="235"/>
      <c r="U72" s="235"/>
      <c r="V72" s="235"/>
      <c r="W72" s="235"/>
      <c r="X72" s="235"/>
      <c r="Y72" s="235"/>
      <c r="Z72" s="235"/>
    </row>
    <row r="73" spans="1:26" ht="14.25" customHeight="1" x14ac:dyDescent="0.25">
      <c r="A73" s="349"/>
      <c r="B73" s="241"/>
      <c r="C73" s="241"/>
      <c r="D73" s="241"/>
      <c r="E73" s="235"/>
      <c r="F73" s="235"/>
      <c r="G73" s="235"/>
      <c r="H73" s="235"/>
      <c r="I73" s="235"/>
      <c r="J73" s="235"/>
      <c r="K73" s="235"/>
      <c r="L73" s="235"/>
      <c r="M73" s="235"/>
      <c r="N73" s="235"/>
      <c r="O73" s="235"/>
      <c r="P73" s="235"/>
      <c r="Q73" s="235"/>
      <c r="R73" s="235"/>
      <c r="S73" s="235"/>
      <c r="T73" s="235"/>
      <c r="U73" s="235"/>
      <c r="V73" s="235"/>
      <c r="W73" s="235"/>
      <c r="X73" s="235"/>
      <c r="Y73" s="235"/>
      <c r="Z73" s="235"/>
    </row>
    <row r="74" spans="1:26" ht="6.75" customHeight="1" x14ac:dyDescent="0.25">
      <c r="A74" s="349"/>
      <c r="B74" s="241"/>
      <c r="C74" s="241"/>
      <c r="D74" s="241"/>
      <c r="E74" s="235"/>
      <c r="F74" s="235"/>
      <c r="G74" s="235"/>
      <c r="H74" s="235"/>
      <c r="I74" s="235"/>
      <c r="J74" s="235"/>
      <c r="K74" s="235"/>
      <c r="L74" s="235"/>
      <c r="M74" s="235"/>
      <c r="N74" s="235"/>
      <c r="O74" s="235"/>
      <c r="P74" s="235"/>
      <c r="Q74" s="235"/>
      <c r="R74" s="235"/>
      <c r="S74" s="235"/>
      <c r="T74" s="235"/>
      <c r="U74" s="235"/>
      <c r="V74" s="235"/>
      <c r="W74" s="235"/>
      <c r="X74" s="235"/>
      <c r="Y74" s="235"/>
      <c r="Z74" s="235"/>
    </row>
    <row r="75" spans="1:26" ht="16.5" customHeight="1" thickBot="1" x14ac:dyDescent="0.3">
      <c r="A75" s="241" t="s">
        <v>123</v>
      </c>
      <c r="B75" s="241" t="s">
        <v>124</v>
      </c>
      <c r="C75" s="241"/>
      <c r="D75" s="241"/>
      <c r="E75" s="241"/>
      <c r="F75" s="235"/>
      <c r="G75" s="263"/>
      <c r="H75" s="235"/>
      <c r="I75" s="235"/>
      <c r="J75" s="350"/>
      <c r="K75" s="272" t="s">
        <v>93</v>
      </c>
      <c r="L75" s="235"/>
      <c r="M75" s="235"/>
      <c r="N75" s="235"/>
      <c r="O75" s="235"/>
      <c r="P75" s="235"/>
      <c r="Q75" s="235"/>
      <c r="R75" s="235"/>
      <c r="S75" s="235"/>
      <c r="T75" s="235"/>
      <c r="U75" s="235"/>
      <c r="V75" s="235"/>
      <c r="W75" s="235"/>
      <c r="X75" s="235"/>
      <c r="Y75" s="235"/>
      <c r="Z75" s="235"/>
    </row>
    <row r="76" spans="1:26" ht="14.25" customHeight="1" thickBot="1" x14ac:dyDescent="0.3">
      <c r="A76" s="977" t="s">
        <v>125</v>
      </c>
      <c r="B76" s="1015"/>
      <c r="C76" s="1015"/>
      <c r="D76" s="1015"/>
      <c r="E76" s="351" t="s">
        <v>126</v>
      </c>
      <c r="F76" s="1017" t="s">
        <v>127</v>
      </c>
      <c r="G76" s="1018"/>
      <c r="H76" s="1017" t="s">
        <v>128</v>
      </c>
      <c r="I76" s="1018"/>
      <c r="J76" s="1017" t="s">
        <v>129</v>
      </c>
      <c r="K76" s="978"/>
      <c r="L76" s="235"/>
      <c r="M76" s="235"/>
      <c r="N76" s="235"/>
      <c r="O76" s="235"/>
      <c r="P76" s="235"/>
      <c r="Q76" s="235"/>
      <c r="R76" s="235"/>
      <c r="S76" s="235"/>
      <c r="T76" s="235"/>
      <c r="U76" s="235"/>
      <c r="V76" s="235"/>
      <c r="W76" s="235"/>
      <c r="X76" s="235"/>
      <c r="Y76" s="235"/>
      <c r="Z76" s="235"/>
    </row>
    <row r="77" spans="1:26" ht="13.5" customHeight="1" x14ac:dyDescent="0.25">
      <c r="A77" s="1051"/>
      <c r="B77" s="993"/>
      <c r="C77" s="993"/>
      <c r="D77" s="1009"/>
      <c r="E77" s="352"/>
      <c r="F77" s="1029"/>
      <c r="G77" s="1024"/>
      <c r="H77" s="1029"/>
      <c r="I77" s="1024"/>
      <c r="J77" s="1008">
        <f t="shared" ref="J77:J80" si="10">F77-H77</f>
        <v>0</v>
      </c>
      <c r="K77" s="1009"/>
      <c r="L77" s="235"/>
      <c r="M77" s="235"/>
      <c r="N77" s="235"/>
      <c r="O77" s="235"/>
      <c r="P77" s="235"/>
      <c r="Q77" s="235"/>
      <c r="R77" s="235"/>
      <c r="S77" s="235"/>
      <c r="T77" s="235"/>
      <c r="U77" s="235"/>
      <c r="V77" s="235"/>
      <c r="W77" s="235"/>
      <c r="X77" s="235"/>
      <c r="Y77" s="235"/>
      <c r="Z77" s="235"/>
    </row>
    <row r="78" spans="1:26" ht="13.5" customHeight="1" x14ac:dyDescent="0.25">
      <c r="A78" s="1054"/>
      <c r="B78" s="972"/>
      <c r="C78" s="972"/>
      <c r="D78" s="1046"/>
      <c r="E78" s="353"/>
      <c r="F78" s="1037"/>
      <c r="G78" s="1038"/>
      <c r="H78" s="1037"/>
      <c r="I78" s="1038"/>
      <c r="J78" s="1039">
        <f t="shared" si="10"/>
        <v>0</v>
      </c>
      <c r="K78" s="1036"/>
      <c r="L78" s="235"/>
      <c r="M78" s="235"/>
      <c r="N78" s="235"/>
      <c r="O78" s="235"/>
      <c r="P78" s="235"/>
      <c r="Q78" s="235"/>
      <c r="R78" s="235"/>
      <c r="S78" s="235"/>
      <c r="T78" s="235"/>
      <c r="U78" s="235"/>
      <c r="V78" s="235"/>
      <c r="W78" s="235"/>
      <c r="X78" s="235"/>
      <c r="Y78" s="235"/>
      <c r="Z78" s="235"/>
    </row>
    <row r="79" spans="1:26" ht="13.5" customHeight="1" x14ac:dyDescent="0.25">
      <c r="A79" s="1055"/>
      <c r="B79" s="1035"/>
      <c r="C79" s="1035"/>
      <c r="D79" s="1036"/>
      <c r="E79" s="354"/>
      <c r="F79" s="1056"/>
      <c r="G79" s="1038"/>
      <c r="H79" s="1037"/>
      <c r="I79" s="1038"/>
      <c r="J79" s="1039">
        <f t="shared" si="10"/>
        <v>0</v>
      </c>
      <c r="K79" s="1036"/>
      <c r="L79" s="235"/>
      <c r="M79" s="235"/>
      <c r="N79" s="235"/>
      <c r="O79" s="235"/>
      <c r="P79" s="235"/>
      <c r="Q79" s="235"/>
      <c r="R79" s="235"/>
      <c r="S79" s="235"/>
      <c r="T79" s="235"/>
      <c r="U79" s="235"/>
      <c r="V79" s="235"/>
      <c r="W79" s="235"/>
      <c r="X79" s="235"/>
      <c r="Y79" s="235"/>
      <c r="Z79" s="235"/>
    </row>
    <row r="80" spans="1:26" ht="14.25" customHeight="1" thickBot="1" x14ac:dyDescent="0.3">
      <c r="A80" s="1057"/>
      <c r="B80" s="1004"/>
      <c r="C80" s="1004"/>
      <c r="D80" s="1058"/>
      <c r="E80" s="239"/>
      <c r="F80" s="1052"/>
      <c r="G80" s="1053"/>
      <c r="H80" s="1052"/>
      <c r="I80" s="1053"/>
      <c r="J80" s="1012">
        <f t="shared" si="10"/>
        <v>0</v>
      </c>
      <c r="K80" s="1013"/>
      <c r="L80" s="235"/>
      <c r="M80" s="235"/>
      <c r="N80" s="235"/>
      <c r="O80" s="235"/>
      <c r="P80" s="235"/>
      <c r="Q80" s="235"/>
      <c r="R80" s="235"/>
      <c r="S80" s="235"/>
      <c r="T80" s="235"/>
      <c r="U80" s="235"/>
      <c r="V80" s="235"/>
      <c r="W80" s="235"/>
      <c r="X80" s="235"/>
      <c r="Y80" s="235"/>
      <c r="Z80" s="235"/>
    </row>
    <row r="81" spans="1:26" ht="17.25" customHeight="1" thickTop="1" thickBot="1" x14ac:dyDescent="0.3">
      <c r="A81" s="355" t="s">
        <v>240</v>
      </c>
      <c r="B81" s="356"/>
      <c r="C81" s="356"/>
      <c r="D81" s="357"/>
      <c r="E81" s="358"/>
      <c r="F81" s="974">
        <f>SUM(F77:F80)</f>
        <v>0</v>
      </c>
      <c r="G81" s="969"/>
      <c r="H81" s="974">
        <f>SUM(H77:H80)</f>
        <v>0</v>
      </c>
      <c r="I81" s="969"/>
      <c r="J81" s="974">
        <f>SUM(J77:K80)</f>
        <v>0</v>
      </c>
      <c r="K81" s="970"/>
      <c r="L81" s="237"/>
      <c r="M81" s="235"/>
      <c r="N81" s="235"/>
      <c r="O81" s="235"/>
      <c r="P81" s="235"/>
      <c r="Q81" s="235"/>
      <c r="R81" s="235"/>
      <c r="S81" s="235"/>
      <c r="T81" s="235"/>
      <c r="U81" s="235"/>
      <c r="V81" s="235"/>
      <c r="W81" s="235"/>
      <c r="X81" s="235"/>
      <c r="Y81" s="235"/>
      <c r="Z81" s="235"/>
    </row>
    <row r="82" spans="1:26" ht="9" customHeight="1" x14ac:dyDescent="0.25">
      <c r="A82" s="241"/>
      <c r="B82" s="237"/>
      <c r="C82" s="237"/>
      <c r="D82" s="237"/>
      <c r="E82" s="237"/>
      <c r="F82" s="631"/>
      <c r="G82" s="631"/>
      <c r="H82" s="631"/>
      <c r="I82" s="631"/>
      <c r="J82" s="631"/>
      <c r="K82" s="631"/>
      <c r="L82" s="237"/>
      <c r="M82" s="235"/>
      <c r="N82" s="235"/>
      <c r="O82" s="235"/>
      <c r="P82" s="235"/>
      <c r="Q82" s="235"/>
      <c r="R82" s="235"/>
      <c r="S82" s="235"/>
      <c r="T82" s="235"/>
      <c r="U82" s="235"/>
      <c r="V82" s="235"/>
      <c r="W82" s="235"/>
      <c r="X82" s="235"/>
      <c r="Y82" s="235"/>
      <c r="Z82" s="235"/>
    </row>
    <row r="83" spans="1:26" ht="18.75" customHeight="1" thickBot="1" x14ac:dyDescent="0.3">
      <c r="A83" s="241" t="s">
        <v>131</v>
      </c>
      <c r="B83" s="237"/>
      <c r="C83" s="241" t="s">
        <v>191</v>
      </c>
      <c r="D83" s="237"/>
      <c r="E83" s="237"/>
      <c r="F83" s="631"/>
      <c r="G83" s="631"/>
      <c r="H83" s="631"/>
      <c r="I83" s="631"/>
      <c r="J83" s="631"/>
      <c r="K83" s="631"/>
      <c r="L83" s="237"/>
      <c r="M83" s="235"/>
      <c r="N83" s="235"/>
      <c r="O83" s="235"/>
      <c r="P83" s="235"/>
      <c r="Q83" s="235"/>
      <c r="R83" s="235"/>
      <c r="S83" s="235"/>
      <c r="T83" s="235"/>
      <c r="U83" s="235"/>
      <c r="V83" s="235"/>
      <c r="W83" s="235"/>
      <c r="X83" s="235"/>
      <c r="Y83" s="235"/>
      <c r="Z83" s="235"/>
    </row>
    <row r="84" spans="1:26" ht="14.25" customHeight="1" thickBot="1" x14ac:dyDescent="0.3">
      <c r="A84" s="399" t="s">
        <v>133</v>
      </c>
      <c r="B84" s="359"/>
      <c r="C84" s="359"/>
      <c r="D84" s="359"/>
      <c r="E84" s="351" t="s">
        <v>126</v>
      </c>
      <c r="F84" s="1017" t="s">
        <v>127</v>
      </c>
      <c r="G84" s="1018"/>
      <c r="H84" s="1040" t="s">
        <v>128</v>
      </c>
      <c r="I84" s="1015"/>
      <c r="J84" s="1017" t="s">
        <v>129</v>
      </c>
      <c r="K84" s="978"/>
      <c r="L84" s="237"/>
      <c r="M84" s="235"/>
      <c r="N84" s="235"/>
      <c r="O84" s="235"/>
      <c r="P84" s="235"/>
      <c r="Q84" s="235"/>
      <c r="R84" s="235"/>
      <c r="S84" s="235"/>
      <c r="T84" s="235"/>
      <c r="U84" s="235"/>
      <c r="V84" s="235"/>
      <c r="W84" s="235"/>
      <c r="X84" s="235"/>
      <c r="Y84" s="235"/>
      <c r="Z84" s="235"/>
    </row>
    <row r="85" spans="1:26" ht="13.5" customHeight="1" x14ac:dyDescent="0.25">
      <c r="A85" s="1027" t="s">
        <v>158</v>
      </c>
      <c r="B85" s="993"/>
      <c r="C85" s="993"/>
      <c r="D85" s="1009"/>
      <c r="E85" s="360"/>
      <c r="F85" s="1047">
        <v>7222189</v>
      </c>
      <c r="G85" s="1048"/>
      <c r="H85" s="1029">
        <v>7222189</v>
      </c>
      <c r="I85" s="1024"/>
      <c r="J85" s="1049">
        <f t="shared" ref="J85:J99" si="11">F85-H85</f>
        <v>0</v>
      </c>
      <c r="K85" s="1050"/>
      <c r="L85" s="237"/>
      <c r="M85" s="235"/>
      <c r="N85" s="235"/>
      <c r="O85" s="235"/>
      <c r="P85" s="235"/>
      <c r="Q85" s="235"/>
      <c r="R85" s="235"/>
      <c r="S85" s="235"/>
      <c r="T85" s="235"/>
      <c r="U85" s="235"/>
      <c r="V85" s="235"/>
      <c r="W85" s="235"/>
      <c r="X85" s="235"/>
      <c r="Y85" s="235"/>
      <c r="Z85" s="235"/>
    </row>
    <row r="86" spans="1:26" ht="13.5" customHeight="1" x14ac:dyDescent="0.25">
      <c r="A86" s="1045"/>
      <c r="B86" s="972"/>
      <c r="C86" s="972"/>
      <c r="D86" s="1046"/>
      <c r="E86" s="361"/>
      <c r="F86" s="1042"/>
      <c r="G86" s="1043"/>
      <c r="H86" s="1006"/>
      <c r="I86" s="1007"/>
      <c r="J86" s="1044">
        <f t="shared" si="11"/>
        <v>0</v>
      </c>
      <c r="K86" s="1002"/>
      <c r="L86" s="237"/>
      <c r="M86" s="235"/>
      <c r="N86" s="235"/>
      <c r="O86" s="235"/>
      <c r="P86" s="235"/>
      <c r="Q86" s="235"/>
      <c r="R86" s="235"/>
      <c r="S86" s="235"/>
      <c r="T86" s="235"/>
      <c r="U86" s="235"/>
      <c r="V86" s="235"/>
      <c r="W86" s="235"/>
      <c r="X86" s="235"/>
      <c r="Y86" s="235"/>
      <c r="Z86" s="235"/>
    </row>
    <row r="87" spans="1:26" ht="13.5" customHeight="1" x14ac:dyDescent="0.25">
      <c r="A87" s="1041"/>
      <c r="B87" s="1035"/>
      <c r="C87" s="1035"/>
      <c r="D87" s="1036"/>
      <c r="E87" s="361"/>
      <c r="F87" s="1042"/>
      <c r="G87" s="1043"/>
      <c r="H87" s="1037"/>
      <c r="I87" s="1038"/>
      <c r="J87" s="1044">
        <f t="shared" si="11"/>
        <v>0</v>
      </c>
      <c r="K87" s="1002"/>
      <c r="L87" s="237"/>
      <c r="M87" s="235"/>
      <c r="N87" s="235"/>
      <c r="O87" s="235"/>
      <c r="P87" s="235"/>
      <c r="Q87" s="235"/>
      <c r="R87" s="235"/>
      <c r="S87" s="235"/>
      <c r="T87" s="235"/>
      <c r="U87" s="235"/>
      <c r="V87" s="235"/>
      <c r="W87" s="235"/>
      <c r="X87" s="235"/>
      <c r="Y87" s="235"/>
      <c r="Z87" s="235"/>
    </row>
    <row r="88" spans="1:26" ht="13.5" customHeight="1" x14ac:dyDescent="0.25">
      <c r="A88" s="1041"/>
      <c r="B88" s="1035"/>
      <c r="C88" s="1035"/>
      <c r="D88" s="1036"/>
      <c r="E88" s="361"/>
      <c r="F88" s="1042"/>
      <c r="G88" s="1043"/>
      <c r="H88" s="1006"/>
      <c r="I88" s="1007"/>
      <c r="J88" s="1044">
        <f t="shared" si="11"/>
        <v>0</v>
      </c>
      <c r="K88" s="1002"/>
      <c r="L88" s="237"/>
      <c r="M88" s="235"/>
      <c r="N88" s="235"/>
      <c r="O88" s="235"/>
      <c r="P88" s="235"/>
      <c r="Q88" s="235"/>
      <c r="R88" s="235"/>
      <c r="S88" s="235"/>
      <c r="T88" s="235"/>
      <c r="U88" s="235"/>
      <c r="V88" s="235"/>
      <c r="W88" s="235"/>
      <c r="X88" s="235"/>
      <c r="Y88" s="235"/>
      <c r="Z88" s="235"/>
    </row>
    <row r="89" spans="1:26" ht="13.5" customHeight="1" x14ac:dyDescent="0.25">
      <c r="A89" s="1041"/>
      <c r="B89" s="1035"/>
      <c r="C89" s="1035"/>
      <c r="D89" s="1036"/>
      <c r="E89" s="361"/>
      <c r="F89" s="1042"/>
      <c r="G89" s="1043"/>
      <c r="H89" s="1006"/>
      <c r="I89" s="1007"/>
      <c r="J89" s="1044">
        <f t="shared" si="11"/>
        <v>0</v>
      </c>
      <c r="K89" s="1002"/>
      <c r="L89" s="237"/>
      <c r="M89" s="235"/>
      <c r="N89" s="235"/>
      <c r="O89" s="235"/>
      <c r="P89" s="235"/>
      <c r="Q89" s="235"/>
      <c r="R89" s="235"/>
      <c r="S89" s="235"/>
      <c r="T89" s="235"/>
      <c r="U89" s="235"/>
      <c r="V89" s="235"/>
      <c r="W89" s="235"/>
      <c r="X89" s="235"/>
      <c r="Y89" s="235"/>
      <c r="Z89" s="235"/>
    </row>
    <row r="90" spans="1:26" ht="13.5" customHeight="1" x14ac:dyDescent="0.25">
      <c r="A90" s="1041"/>
      <c r="B90" s="1035"/>
      <c r="C90" s="1035"/>
      <c r="D90" s="1036"/>
      <c r="E90" s="361"/>
      <c r="F90" s="1042"/>
      <c r="G90" s="1043"/>
      <c r="H90" s="1006"/>
      <c r="I90" s="1007"/>
      <c r="J90" s="1044">
        <f t="shared" si="11"/>
        <v>0</v>
      </c>
      <c r="K90" s="1002"/>
      <c r="L90" s="237"/>
      <c r="M90" s="235"/>
      <c r="N90" s="235"/>
      <c r="O90" s="235"/>
      <c r="P90" s="235"/>
      <c r="Q90" s="235"/>
      <c r="R90" s="235"/>
      <c r="S90" s="235"/>
      <c r="T90" s="235"/>
      <c r="U90" s="235"/>
      <c r="V90" s="235"/>
      <c r="W90" s="235"/>
      <c r="X90" s="235"/>
      <c r="Y90" s="235"/>
      <c r="Z90" s="235"/>
    </row>
    <row r="91" spans="1:26" ht="13.5" customHeight="1" x14ac:dyDescent="0.25">
      <c r="A91" s="1041"/>
      <c r="B91" s="1035"/>
      <c r="C91" s="1035"/>
      <c r="D91" s="1036"/>
      <c r="E91" s="361"/>
      <c r="F91" s="1042"/>
      <c r="G91" s="1043"/>
      <c r="H91" s="1006"/>
      <c r="I91" s="1007"/>
      <c r="J91" s="1044">
        <f t="shared" si="11"/>
        <v>0</v>
      </c>
      <c r="K91" s="1002"/>
      <c r="L91" s="237"/>
      <c r="M91" s="235"/>
      <c r="N91" s="235"/>
      <c r="O91" s="235"/>
      <c r="P91" s="235"/>
      <c r="Q91" s="235"/>
      <c r="R91" s="235"/>
      <c r="S91" s="235"/>
      <c r="T91" s="235"/>
      <c r="U91" s="235"/>
      <c r="V91" s="235"/>
      <c r="W91" s="235"/>
      <c r="X91" s="235"/>
      <c r="Y91" s="235"/>
      <c r="Z91" s="235"/>
    </row>
    <row r="92" spans="1:26" ht="13.5" customHeight="1" x14ac:dyDescent="0.25">
      <c r="A92" s="1041"/>
      <c r="B92" s="1035"/>
      <c r="C92" s="1035"/>
      <c r="D92" s="1036"/>
      <c r="E92" s="361"/>
      <c r="F92" s="1042"/>
      <c r="G92" s="1043"/>
      <c r="H92" s="1006"/>
      <c r="I92" s="1007"/>
      <c r="J92" s="1044">
        <f t="shared" si="11"/>
        <v>0</v>
      </c>
      <c r="K92" s="1002"/>
      <c r="L92" s="237"/>
      <c r="M92" s="235"/>
      <c r="N92" s="235"/>
      <c r="O92" s="235"/>
      <c r="P92" s="235"/>
      <c r="Q92" s="235"/>
      <c r="R92" s="235"/>
      <c r="S92" s="235"/>
      <c r="T92" s="235"/>
      <c r="U92" s="235"/>
      <c r="V92" s="235"/>
      <c r="W92" s="235"/>
      <c r="X92" s="235"/>
      <c r="Y92" s="235"/>
      <c r="Z92" s="235"/>
    </row>
    <row r="93" spans="1:26" ht="13.5" customHeight="1" x14ac:dyDescent="0.25">
      <c r="A93" s="1041"/>
      <c r="B93" s="1035"/>
      <c r="C93" s="1035"/>
      <c r="D93" s="1036"/>
      <c r="E93" s="361"/>
      <c r="F93" s="1042"/>
      <c r="G93" s="1043"/>
      <c r="H93" s="1006"/>
      <c r="I93" s="1007"/>
      <c r="J93" s="1044">
        <f t="shared" si="11"/>
        <v>0</v>
      </c>
      <c r="K93" s="1002"/>
      <c r="L93" s="237"/>
      <c r="M93" s="235"/>
      <c r="N93" s="235"/>
      <c r="O93" s="235"/>
      <c r="P93" s="235"/>
      <c r="Q93" s="235"/>
      <c r="R93" s="235"/>
      <c r="S93" s="235"/>
      <c r="T93" s="235"/>
      <c r="U93" s="235"/>
      <c r="V93" s="235"/>
      <c r="W93" s="235"/>
      <c r="X93" s="235"/>
      <c r="Y93" s="235"/>
      <c r="Z93" s="235"/>
    </row>
    <row r="94" spans="1:26" ht="13.5" customHeight="1" x14ac:dyDescent="0.25">
      <c r="A94" s="1041"/>
      <c r="B94" s="1035"/>
      <c r="C94" s="1035"/>
      <c r="D94" s="1036"/>
      <c r="E94" s="361"/>
      <c r="F94" s="1042"/>
      <c r="G94" s="1043"/>
      <c r="H94" s="1006"/>
      <c r="I94" s="1007"/>
      <c r="J94" s="1044">
        <f t="shared" si="11"/>
        <v>0</v>
      </c>
      <c r="K94" s="1002"/>
      <c r="L94" s="237"/>
      <c r="M94" s="235"/>
      <c r="N94" s="235"/>
      <c r="O94" s="235"/>
      <c r="P94" s="235"/>
      <c r="Q94" s="235"/>
      <c r="R94" s="235"/>
      <c r="S94" s="235"/>
      <c r="T94" s="235"/>
      <c r="U94" s="235"/>
      <c r="V94" s="235"/>
      <c r="W94" s="235"/>
      <c r="X94" s="235"/>
      <c r="Y94" s="235"/>
      <c r="Z94" s="235"/>
    </row>
    <row r="95" spans="1:26" ht="13.5" customHeight="1" x14ac:dyDescent="0.25">
      <c r="A95" s="1041"/>
      <c r="B95" s="1035"/>
      <c r="C95" s="1035"/>
      <c r="D95" s="1036"/>
      <c r="E95" s="361"/>
      <c r="F95" s="1042"/>
      <c r="G95" s="1043"/>
      <c r="H95" s="1006"/>
      <c r="I95" s="1007"/>
      <c r="J95" s="1044">
        <f t="shared" si="11"/>
        <v>0</v>
      </c>
      <c r="K95" s="1002"/>
      <c r="L95" s="237"/>
      <c r="M95" s="235"/>
      <c r="N95" s="235"/>
      <c r="O95" s="235"/>
      <c r="P95" s="235"/>
      <c r="Q95" s="235"/>
      <c r="R95" s="235"/>
      <c r="S95" s="235"/>
      <c r="T95" s="235"/>
      <c r="U95" s="235"/>
      <c r="V95" s="235"/>
      <c r="W95" s="235"/>
      <c r="X95" s="235"/>
      <c r="Y95" s="235"/>
      <c r="Z95" s="235"/>
    </row>
    <row r="96" spans="1:26" ht="13.5" customHeight="1" x14ac:dyDescent="0.25">
      <c r="A96" s="1041"/>
      <c r="B96" s="1035"/>
      <c r="C96" s="1035"/>
      <c r="D96" s="1036"/>
      <c r="E96" s="361"/>
      <c r="F96" s="1042"/>
      <c r="G96" s="1043"/>
      <c r="H96" s="1006"/>
      <c r="I96" s="1007"/>
      <c r="J96" s="1044">
        <f t="shared" si="11"/>
        <v>0</v>
      </c>
      <c r="K96" s="1002"/>
      <c r="L96" s="237"/>
      <c r="M96" s="235"/>
      <c r="N96" s="235"/>
      <c r="O96" s="235"/>
      <c r="P96" s="235"/>
      <c r="Q96" s="235"/>
      <c r="R96" s="235"/>
      <c r="S96" s="235"/>
      <c r="T96" s="235"/>
      <c r="U96" s="235"/>
      <c r="V96" s="235"/>
      <c r="W96" s="235"/>
      <c r="X96" s="235"/>
      <c r="Y96" s="235"/>
      <c r="Z96" s="235"/>
    </row>
    <row r="97" spans="1:26" ht="13.5" customHeight="1" x14ac:dyDescent="0.25">
      <c r="A97" s="1041"/>
      <c r="B97" s="1035"/>
      <c r="C97" s="1035"/>
      <c r="D97" s="1036"/>
      <c r="E97" s="361"/>
      <c r="F97" s="1042"/>
      <c r="G97" s="1043"/>
      <c r="H97" s="1006"/>
      <c r="I97" s="1007"/>
      <c r="J97" s="1044">
        <f t="shared" si="11"/>
        <v>0</v>
      </c>
      <c r="K97" s="1002"/>
      <c r="L97" s="237"/>
      <c r="M97" s="235"/>
      <c r="N97" s="235"/>
      <c r="O97" s="235"/>
      <c r="P97" s="235"/>
      <c r="Q97" s="235"/>
      <c r="R97" s="235"/>
      <c r="S97" s="235"/>
      <c r="T97" s="235"/>
      <c r="U97" s="235"/>
      <c r="V97" s="235"/>
      <c r="W97" s="235"/>
      <c r="X97" s="235"/>
      <c r="Y97" s="235"/>
      <c r="Z97" s="235"/>
    </row>
    <row r="98" spans="1:26" ht="13.5" customHeight="1" x14ac:dyDescent="0.25">
      <c r="A98" s="1041"/>
      <c r="B98" s="1035"/>
      <c r="C98" s="1035"/>
      <c r="D98" s="1036"/>
      <c r="E98" s="361"/>
      <c r="F98" s="1042"/>
      <c r="G98" s="1043"/>
      <c r="H98" s="1006"/>
      <c r="I98" s="1007"/>
      <c r="J98" s="1044">
        <f t="shared" si="11"/>
        <v>0</v>
      </c>
      <c r="K98" s="1002"/>
      <c r="L98" s="237"/>
      <c r="M98" s="235"/>
      <c r="N98" s="235"/>
      <c r="O98" s="235"/>
      <c r="P98" s="235"/>
      <c r="Q98" s="235"/>
      <c r="R98" s="235"/>
      <c r="S98" s="235"/>
      <c r="T98" s="235"/>
      <c r="U98" s="235"/>
      <c r="V98" s="235"/>
      <c r="W98" s="235"/>
      <c r="X98" s="235"/>
      <c r="Y98" s="235"/>
      <c r="Z98" s="235"/>
    </row>
    <row r="99" spans="1:26" ht="14.25" customHeight="1" thickBot="1" x14ac:dyDescent="0.3">
      <c r="A99" s="1041"/>
      <c r="B99" s="1035"/>
      <c r="C99" s="1035"/>
      <c r="D99" s="1036"/>
      <c r="E99" s="362"/>
      <c r="F99" s="1042"/>
      <c r="G99" s="1043"/>
      <c r="H99" s="1006"/>
      <c r="I99" s="1007"/>
      <c r="J99" s="1032">
        <f t="shared" si="11"/>
        <v>0</v>
      </c>
      <c r="K99" s="1033"/>
      <c r="L99" s="237"/>
      <c r="M99" s="235"/>
      <c r="N99" s="235"/>
      <c r="O99" s="235"/>
      <c r="P99" s="235"/>
      <c r="Q99" s="235"/>
      <c r="R99" s="235"/>
      <c r="S99" s="235"/>
      <c r="T99" s="235"/>
      <c r="U99" s="235"/>
      <c r="V99" s="235"/>
      <c r="W99" s="235"/>
      <c r="X99" s="235"/>
      <c r="Y99" s="235"/>
      <c r="Z99" s="235"/>
    </row>
    <row r="100" spans="1:26" ht="15" customHeight="1" thickTop="1" thickBot="1" x14ac:dyDescent="0.3">
      <c r="A100" s="355" t="s">
        <v>138</v>
      </c>
      <c r="B100" s="356"/>
      <c r="C100" s="356"/>
      <c r="D100" s="357"/>
      <c r="E100" s="356"/>
      <c r="F100" s="974">
        <f>SUM(F85:G99)</f>
        <v>7222189</v>
      </c>
      <c r="G100" s="969"/>
      <c r="H100" s="974">
        <f>SUM(H85:I99)</f>
        <v>7222189</v>
      </c>
      <c r="I100" s="969"/>
      <c r="J100" s="974">
        <f>SUM(J85:K99)</f>
        <v>0</v>
      </c>
      <c r="K100" s="970"/>
      <c r="L100" s="237"/>
      <c r="M100" s="235"/>
      <c r="N100" s="235"/>
      <c r="O100" s="235"/>
      <c r="P100" s="235"/>
      <c r="Q100" s="235"/>
      <c r="R100" s="235"/>
      <c r="S100" s="235"/>
      <c r="T100" s="235"/>
      <c r="U100" s="235"/>
      <c r="V100" s="235"/>
      <c r="W100" s="235"/>
      <c r="X100" s="235"/>
      <c r="Y100" s="235"/>
      <c r="Z100" s="235"/>
    </row>
    <row r="101" spans="1:26" ht="14.25" customHeight="1" x14ac:dyDescent="0.25">
      <c r="A101" s="241"/>
      <c r="B101" s="237"/>
      <c r="C101" s="237"/>
      <c r="D101" s="237"/>
      <c r="E101" s="237"/>
      <c r="F101" s="975"/>
      <c r="G101" s="976"/>
      <c r="H101" s="631"/>
      <c r="I101" s="631"/>
      <c r="J101" s="631"/>
      <c r="K101" s="631"/>
      <c r="L101" s="237"/>
      <c r="M101" s="235"/>
      <c r="N101" s="235"/>
      <c r="O101" s="235"/>
      <c r="P101" s="235"/>
      <c r="Q101" s="235"/>
      <c r="R101" s="235"/>
      <c r="S101" s="235"/>
      <c r="T101" s="235"/>
      <c r="U101" s="235"/>
      <c r="V101" s="235"/>
      <c r="W101" s="235"/>
      <c r="X101" s="235"/>
      <c r="Y101" s="235"/>
      <c r="Z101" s="235"/>
    </row>
    <row r="102" spans="1:26" ht="14.25" customHeight="1" thickBot="1" x14ac:dyDescent="0.3">
      <c r="A102" s="363" t="s">
        <v>139</v>
      </c>
      <c r="B102" s="364" t="s">
        <v>140</v>
      </c>
      <c r="C102" s="365"/>
      <c r="D102" s="366"/>
      <c r="E102" s="367"/>
      <c r="F102" s="368"/>
      <c r="G102" s="368"/>
      <c r="H102" s="369"/>
      <c r="I102" s="369"/>
      <c r="J102" s="235"/>
      <c r="K102" s="235"/>
      <c r="L102" s="237"/>
      <c r="M102" s="235"/>
      <c r="N102" s="235"/>
      <c r="O102" s="235"/>
      <c r="P102" s="235"/>
      <c r="Q102" s="235"/>
      <c r="R102" s="235"/>
      <c r="S102" s="235"/>
      <c r="T102" s="235"/>
      <c r="U102" s="235"/>
      <c r="V102" s="235"/>
      <c r="W102" s="235"/>
      <c r="X102" s="235"/>
      <c r="Y102" s="235"/>
      <c r="Z102" s="235"/>
    </row>
    <row r="103" spans="1:26" ht="14.25" customHeight="1" thickBot="1" x14ac:dyDescent="0.3">
      <c r="A103" s="399" t="s">
        <v>141</v>
      </c>
      <c r="B103" s="359"/>
      <c r="C103" s="359"/>
      <c r="D103" s="359"/>
      <c r="E103" s="351" t="s">
        <v>126</v>
      </c>
      <c r="F103" s="1017" t="s">
        <v>127</v>
      </c>
      <c r="G103" s="1018"/>
      <c r="H103" s="1040" t="s">
        <v>128</v>
      </c>
      <c r="I103" s="1015"/>
      <c r="J103" s="1017" t="s">
        <v>129</v>
      </c>
      <c r="K103" s="978"/>
      <c r="L103" s="235"/>
      <c r="M103" s="235"/>
      <c r="N103" s="235"/>
      <c r="O103" s="235"/>
      <c r="P103" s="235"/>
      <c r="Q103" s="235"/>
      <c r="R103" s="235"/>
      <c r="S103" s="235"/>
      <c r="T103" s="235"/>
      <c r="U103" s="235"/>
      <c r="V103" s="235"/>
      <c r="W103" s="235"/>
      <c r="X103" s="235"/>
      <c r="Y103" s="235"/>
      <c r="Z103" s="235"/>
    </row>
    <row r="104" spans="1:26" ht="13.5" customHeight="1" x14ac:dyDescent="0.25">
      <c r="A104" s="1034"/>
      <c r="B104" s="1035"/>
      <c r="C104" s="1035"/>
      <c r="D104" s="1036"/>
      <c r="E104" s="370"/>
      <c r="F104" s="1037"/>
      <c r="G104" s="1038"/>
      <c r="H104" s="1037"/>
      <c r="I104" s="1038"/>
      <c r="J104" s="1039">
        <f t="shared" ref="J104:J108" si="12">F104-H104</f>
        <v>0</v>
      </c>
      <c r="K104" s="1036"/>
      <c r="L104" s="235"/>
      <c r="M104" s="235"/>
      <c r="N104" s="235"/>
      <c r="O104" s="235"/>
      <c r="P104" s="235"/>
      <c r="Q104" s="235"/>
      <c r="R104" s="235"/>
      <c r="S104" s="235"/>
      <c r="T104" s="235"/>
      <c r="U104" s="235"/>
      <c r="V104" s="235"/>
      <c r="W104" s="235"/>
      <c r="X104" s="235"/>
      <c r="Y104" s="235"/>
      <c r="Z104" s="235"/>
    </row>
    <row r="105" spans="1:26" ht="13.5" customHeight="1" x14ac:dyDescent="0.25">
      <c r="A105" s="1034"/>
      <c r="B105" s="1035"/>
      <c r="C105" s="1035"/>
      <c r="D105" s="1036"/>
      <c r="E105" s="370"/>
      <c r="F105" s="1037"/>
      <c r="G105" s="1038"/>
      <c r="H105" s="1037"/>
      <c r="I105" s="1038"/>
      <c r="J105" s="1039">
        <f t="shared" si="12"/>
        <v>0</v>
      </c>
      <c r="K105" s="1036"/>
      <c r="L105" s="235"/>
      <c r="M105" s="235"/>
      <c r="N105" s="235"/>
      <c r="O105" s="235"/>
      <c r="P105" s="235"/>
      <c r="Q105" s="235"/>
      <c r="R105" s="235"/>
      <c r="S105" s="235"/>
      <c r="T105" s="235"/>
      <c r="U105" s="235"/>
      <c r="V105" s="235"/>
      <c r="W105" s="235"/>
      <c r="X105" s="235"/>
      <c r="Y105" s="235"/>
      <c r="Z105" s="235"/>
    </row>
    <row r="106" spans="1:26" ht="13.5" customHeight="1" x14ac:dyDescent="0.25">
      <c r="A106" s="1034"/>
      <c r="B106" s="1035"/>
      <c r="C106" s="1035"/>
      <c r="D106" s="1036"/>
      <c r="E106" s="370"/>
      <c r="F106" s="1037"/>
      <c r="G106" s="1038"/>
      <c r="H106" s="1037"/>
      <c r="I106" s="1038"/>
      <c r="J106" s="1039">
        <f t="shared" si="12"/>
        <v>0</v>
      </c>
      <c r="K106" s="1036"/>
      <c r="L106" s="235"/>
      <c r="M106" s="235"/>
      <c r="N106" s="235"/>
      <c r="O106" s="235"/>
      <c r="P106" s="235"/>
      <c r="Q106" s="235"/>
      <c r="R106" s="235"/>
      <c r="S106" s="235"/>
      <c r="T106" s="235"/>
      <c r="U106" s="235"/>
      <c r="V106" s="235"/>
      <c r="W106" s="235"/>
      <c r="X106" s="235"/>
      <c r="Y106" s="235"/>
      <c r="Z106" s="235"/>
    </row>
    <row r="107" spans="1:26" ht="13.5" customHeight="1" x14ac:dyDescent="0.25">
      <c r="A107" s="1034"/>
      <c r="B107" s="1035"/>
      <c r="C107" s="1035"/>
      <c r="D107" s="1036"/>
      <c r="E107" s="370"/>
      <c r="F107" s="1037"/>
      <c r="G107" s="1038"/>
      <c r="H107" s="1037"/>
      <c r="I107" s="1038"/>
      <c r="J107" s="1039">
        <f t="shared" si="12"/>
        <v>0</v>
      </c>
      <c r="K107" s="1036"/>
      <c r="L107" s="235"/>
      <c r="M107" s="235"/>
      <c r="N107" s="235"/>
      <c r="O107" s="235"/>
      <c r="P107" s="235"/>
      <c r="Q107" s="235"/>
      <c r="R107" s="235"/>
      <c r="S107" s="235"/>
      <c r="T107" s="235"/>
      <c r="U107" s="235"/>
      <c r="V107" s="235"/>
      <c r="W107" s="235"/>
      <c r="X107" s="235"/>
      <c r="Y107" s="235"/>
      <c r="Z107" s="235"/>
    </row>
    <row r="108" spans="1:26" ht="14.25" customHeight="1" thickBot="1" x14ac:dyDescent="0.3">
      <c r="A108" s="1026"/>
      <c r="B108" s="980"/>
      <c r="C108" s="980"/>
      <c r="D108" s="1013"/>
      <c r="E108" s="371"/>
      <c r="F108" s="1030"/>
      <c r="G108" s="1031"/>
      <c r="H108" s="1030"/>
      <c r="I108" s="1031"/>
      <c r="J108" s="1032">
        <f t="shared" si="12"/>
        <v>0</v>
      </c>
      <c r="K108" s="1033"/>
      <c r="L108" s="235"/>
      <c r="M108" s="235"/>
      <c r="N108" s="235"/>
      <c r="O108" s="235"/>
      <c r="P108" s="235"/>
      <c r="Q108" s="235"/>
      <c r="R108" s="235"/>
      <c r="S108" s="235"/>
      <c r="T108" s="235"/>
      <c r="U108" s="235"/>
      <c r="V108" s="235"/>
      <c r="W108" s="235"/>
      <c r="X108" s="235"/>
      <c r="Y108" s="235"/>
      <c r="Z108" s="235"/>
    </row>
    <row r="109" spans="1:26" ht="15" customHeight="1" thickTop="1" thickBot="1" x14ac:dyDescent="0.3">
      <c r="A109" s="355" t="s">
        <v>143</v>
      </c>
      <c r="B109" s="356"/>
      <c r="C109" s="356"/>
      <c r="D109" s="357"/>
      <c r="E109" s="356"/>
      <c r="F109" s="974">
        <f>SUM(F104:G108)</f>
        <v>0</v>
      </c>
      <c r="G109" s="969"/>
      <c r="H109" s="974">
        <f>SUM(H104:I108)</f>
        <v>0</v>
      </c>
      <c r="I109" s="969"/>
      <c r="J109" s="974">
        <f>SUM(J104:K108)</f>
        <v>0</v>
      </c>
      <c r="K109" s="970"/>
      <c r="L109" s="235"/>
      <c r="M109" s="235"/>
      <c r="N109" s="235"/>
      <c r="O109" s="235"/>
      <c r="P109" s="235"/>
      <c r="Q109" s="235"/>
      <c r="R109" s="235"/>
      <c r="S109" s="235"/>
      <c r="T109" s="235"/>
      <c r="U109" s="235"/>
      <c r="V109" s="235"/>
      <c r="W109" s="235"/>
      <c r="X109" s="235"/>
      <c r="Y109" s="235"/>
      <c r="Z109" s="235"/>
    </row>
    <row r="110" spans="1:26" ht="13.5" customHeight="1" x14ac:dyDescent="0.25">
      <c r="A110" s="23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row>
    <row r="111" spans="1:26" ht="15" customHeight="1" thickBot="1" x14ac:dyDescent="0.3">
      <c r="A111" s="241" t="s">
        <v>144</v>
      </c>
      <c r="B111" s="241" t="s">
        <v>145</v>
      </c>
      <c r="C111" s="241"/>
      <c r="D111" s="241"/>
      <c r="E111" s="241"/>
      <c r="F111" s="235"/>
      <c r="G111" s="263"/>
      <c r="H111" s="235"/>
      <c r="I111" s="235"/>
      <c r="J111" s="632"/>
      <c r="K111" s="633"/>
      <c r="L111" s="235"/>
      <c r="M111" s="235"/>
      <c r="N111" s="235"/>
      <c r="O111" s="235"/>
      <c r="P111" s="235"/>
      <c r="Q111" s="235"/>
      <c r="R111" s="235"/>
      <c r="S111" s="235"/>
      <c r="T111" s="235"/>
      <c r="U111" s="235"/>
      <c r="V111" s="235"/>
      <c r="W111" s="235"/>
      <c r="X111" s="235"/>
      <c r="Y111" s="235"/>
      <c r="Z111" s="235"/>
    </row>
    <row r="112" spans="1:26" ht="14.25" customHeight="1" thickBot="1" x14ac:dyDescent="0.3">
      <c r="A112" s="1014" t="s">
        <v>146</v>
      </c>
      <c r="B112" s="1015"/>
      <c r="C112" s="1015"/>
      <c r="D112" s="1016"/>
      <c r="E112" s="400"/>
      <c r="F112" s="1017" t="s">
        <v>127</v>
      </c>
      <c r="G112" s="1018"/>
      <c r="H112" s="1017" t="s">
        <v>128</v>
      </c>
      <c r="I112" s="978"/>
      <c r="J112" s="977" t="s">
        <v>129</v>
      </c>
      <c r="K112" s="978"/>
      <c r="L112" s="235"/>
      <c r="M112" s="235"/>
      <c r="N112" s="235"/>
      <c r="O112" s="235"/>
      <c r="P112" s="235"/>
      <c r="Q112" s="235"/>
      <c r="R112" s="235"/>
      <c r="S112" s="235"/>
      <c r="T112" s="235"/>
      <c r="U112" s="235"/>
      <c r="V112" s="235"/>
      <c r="W112" s="235"/>
      <c r="X112" s="235"/>
      <c r="Y112" s="235"/>
      <c r="Z112" s="235"/>
    </row>
    <row r="113" spans="1:26" ht="14.25" customHeight="1" thickBot="1" x14ac:dyDescent="0.3">
      <c r="A113" s="1027"/>
      <c r="B113" s="993"/>
      <c r="C113" s="993"/>
      <c r="D113" s="1028"/>
      <c r="E113" s="372"/>
      <c r="F113" s="1029"/>
      <c r="G113" s="1024"/>
      <c r="H113" s="1029"/>
      <c r="I113" s="1024"/>
      <c r="J113" s="1008">
        <f t="shared" ref="J113:J115" si="13">F113-H113</f>
        <v>0</v>
      </c>
      <c r="K113" s="1009"/>
      <c r="L113" s="235"/>
      <c r="M113" s="235"/>
      <c r="N113" s="235"/>
      <c r="O113" s="235"/>
      <c r="P113" s="235"/>
      <c r="Q113" s="235"/>
      <c r="R113" s="235"/>
      <c r="S113" s="235"/>
      <c r="T113" s="235"/>
      <c r="U113" s="235"/>
      <c r="V113" s="235"/>
      <c r="W113" s="235"/>
      <c r="X113" s="235"/>
      <c r="Y113" s="235"/>
      <c r="Z113" s="235"/>
    </row>
    <row r="114" spans="1:26" ht="13.5" customHeight="1" x14ac:dyDescent="0.25">
      <c r="A114" s="1003"/>
      <c r="B114" s="1004"/>
      <c r="C114" s="1004"/>
      <c r="D114" s="1005"/>
      <c r="E114" s="373"/>
      <c r="F114" s="1006"/>
      <c r="G114" s="1007"/>
      <c r="H114" s="1006"/>
      <c r="I114" s="1007"/>
      <c r="J114" s="1008">
        <f t="shared" si="13"/>
        <v>0</v>
      </c>
      <c r="K114" s="1009"/>
      <c r="L114" s="235"/>
      <c r="M114" s="235"/>
      <c r="N114" s="235"/>
      <c r="O114" s="235"/>
      <c r="P114" s="235"/>
      <c r="Q114" s="235"/>
      <c r="R114" s="235"/>
      <c r="S114" s="235"/>
      <c r="T114" s="235"/>
      <c r="U114" s="235"/>
      <c r="V114" s="235"/>
      <c r="W114" s="235"/>
      <c r="X114" s="235"/>
      <c r="Y114" s="235"/>
      <c r="Z114" s="235"/>
    </row>
    <row r="115" spans="1:26" ht="14.25" customHeight="1" thickBot="1" x14ac:dyDescent="0.3">
      <c r="A115" s="979"/>
      <c r="B115" s="980"/>
      <c r="C115" s="980"/>
      <c r="D115" s="981"/>
      <c r="E115" s="374"/>
      <c r="F115" s="1010"/>
      <c r="G115" s="1011"/>
      <c r="H115" s="1010"/>
      <c r="I115" s="1011"/>
      <c r="J115" s="1012">
        <f t="shared" si="13"/>
        <v>0</v>
      </c>
      <c r="K115" s="1013"/>
      <c r="L115" s="235"/>
      <c r="M115" s="235"/>
      <c r="N115" s="235"/>
      <c r="O115" s="235"/>
      <c r="P115" s="235"/>
      <c r="Q115" s="235"/>
      <c r="R115" s="235"/>
      <c r="S115" s="235"/>
      <c r="T115" s="235"/>
      <c r="U115" s="235"/>
      <c r="V115" s="235"/>
      <c r="W115" s="235"/>
      <c r="X115" s="235"/>
      <c r="Y115" s="235"/>
      <c r="Z115" s="235"/>
    </row>
    <row r="116" spans="1:26" ht="15" customHeight="1" thickTop="1" thickBot="1" x14ac:dyDescent="0.3">
      <c r="A116" s="355" t="s">
        <v>147</v>
      </c>
      <c r="B116" s="356"/>
      <c r="C116" s="356"/>
      <c r="D116" s="375"/>
      <c r="E116" s="356"/>
      <c r="F116" s="968">
        <f>SUM(F113:G115)</f>
        <v>0</v>
      </c>
      <c r="G116" s="969"/>
      <c r="H116" s="968">
        <f>SUM(H113:I115)</f>
        <v>0</v>
      </c>
      <c r="I116" s="969"/>
      <c r="J116" s="968">
        <f>SUM(J113:K115)</f>
        <v>0</v>
      </c>
      <c r="K116" s="970"/>
      <c r="L116" s="235"/>
      <c r="M116" s="235"/>
      <c r="N116" s="235"/>
      <c r="O116" s="235"/>
      <c r="P116" s="235"/>
      <c r="Q116" s="235"/>
      <c r="R116" s="235"/>
      <c r="S116" s="235"/>
      <c r="T116" s="235"/>
      <c r="U116" s="235"/>
      <c r="V116" s="235"/>
      <c r="W116" s="235"/>
      <c r="X116" s="235"/>
      <c r="Y116" s="235"/>
      <c r="Z116" s="235"/>
    </row>
    <row r="117" spans="1:26" ht="13.5" customHeight="1" x14ac:dyDescent="0.25">
      <c r="A117" s="235"/>
      <c r="B117" s="235"/>
      <c r="C117" s="235"/>
      <c r="D117" s="235"/>
      <c r="E117" s="235"/>
      <c r="F117" s="235"/>
      <c r="G117" s="235"/>
      <c r="H117" s="237" t="s">
        <v>148</v>
      </c>
      <c r="I117" s="235"/>
      <c r="J117" s="376" t="s">
        <v>149</v>
      </c>
      <c r="K117" s="377">
        <f>(H81)</f>
        <v>0</v>
      </c>
      <c r="L117" s="235"/>
      <c r="M117" s="235"/>
      <c r="N117" s="235"/>
      <c r="O117" s="235"/>
      <c r="P117" s="235"/>
      <c r="Q117" s="235"/>
      <c r="R117" s="235"/>
      <c r="S117" s="235"/>
      <c r="T117" s="235"/>
      <c r="U117" s="235"/>
      <c r="V117" s="235"/>
      <c r="W117" s="235"/>
      <c r="X117" s="235"/>
      <c r="Y117" s="235"/>
      <c r="Z117" s="235"/>
    </row>
    <row r="118" spans="1:26" ht="15" customHeight="1" x14ac:dyDescent="0.25">
      <c r="A118" s="235"/>
      <c r="B118" s="235"/>
      <c r="C118" s="235"/>
      <c r="D118" s="235"/>
      <c r="E118" s="235"/>
      <c r="F118" s="235"/>
      <c r="G118" s="235"/>
      <c r="H118" s="378" t="s">
        <v>150</v>
      </c>
      <c r="I118" s="379">
        <f>'[18]Vý HČ'!S47+'[18]Vý DČ'!H42</f>
        <v>7222189</v>
      </c>
      <c r="J118" s="380" t="s">
        <v>151</v>
      </c>
      <c r="K118" s="381">
        <f>H100</f>
        <v>7222189</v>
      </c>
      <c r="L118" s="235"/>
      <c r="M118" s="235"/>
      <c r="N118" s="235"/>
      <c r="O118" s="235"/>
      <c r="P118" s="235"/>
      <c r="Q118" s="235"/>
      <c r="R118" s="235"/>
      <c r="S118" s="235"/>
      <c r="T118" s="235"/>
      <c r="U118" s="235"/>
      <c r="V118" s="235"/>
      <c r="W118" s="235"/>
      <c r="X118" s="235"/>
      <c r="Y118" s="235"/>
      <c r="Z118" s="235"/>
    </row>
    <row r="119" spans="1:26" ht="15" customHeight="1" x14ac:dyDescent="0.25">
      <c r="A119" s="235"/>
      <c r="B119" s="235"/>
      <c r="C119" s="235"/>
      <c r="D119" s="235"/>
      <c r="E119" s="235"/>
      <c r="F119" s="235"/>
      <c r="G119" s="235"/>
      <c r="H119" s="235"/>
      <c r="I119" s="235"/>
      <c r="J119" s="380" t="s">
        <v>152</v>
      </c>
      <c r="K119" s="381">
        <f>H109</f>
        <v>0</v>
      </c>
      <c r="L119" s="235"/>
      <c r="M119" s="235"/>
      <c r="N119" s="235"/>
      <c r="O119" s="235"/>
      <c r="P119" s="235"/>
      <c r="Q119" s="235"/>
      <c r="R119" s="235"/>
      <c r="S119" s="235"/>
      <c r="T119" s="235"/>
      <c r="U119" s="235"/>
      <c r="V119" s="235"/>
      <c r="W119" s="235"/>
      <c r="X119" s="235"/>
      <c r="Y119" s="235"/>
      <c r="Z119" s="235"/>
    </row>
    <row r="120" spans="1:26" ht="13.5" customHeight="1" x14ac:dyDescent="0.25">
      <c r="A120" s="235"/>
      <c r="B120" s="235"/>
      <c r="C120" s="235"/>
      <c r="D120" s="235"/>
      <c r="E120" s="235"/>
      <c r="F120" s="235"/>
      <c r="G120" s="235"/>
      <c r="H120" s="235"/>
      <c r="I120" s="235"/>
      <c r="J120" s="380" t="s">
        <v>153</v>
      </c>
      <c r="K120" s="381">
        <f>H116</f>
        <v>0</v>
      </c>
      <c r="L120" s="235"/>
      <c r="M120" s="235"/>
      <c r="N120" s="235"/>
      <c r="O120" s="235"/>
      <c r="P120" s="235"/>
      <c r="Q120" s="235"/>
      <c r="R120" s="235"/>
      <c r="S120" s="235"/>
      <c r="T120" s="235"/>
      <c r="U120" s="235"/>
      <c r="V120" s="235"/>
      <c r="W120" s="235"/>
      <c r="X120" s="235"/>
      <c r="Y120" s="235"/>
      <c r="Z120" s="235"/>
    </row>
    <row r="121" spans="1:26" ht="13.5" customHeight="1" x14ac:dyDescent="0.25">
      <c r="A121" s="235"/>
      <c r="B121" s="235"/>
      <c r="C121" s="235"/>
      <c r="D121" s="235"/>
      <c r="E121" s="235"/>
      <c r="F121" s="235"/>
      <c r="G121" s="235"/>
      <c r="H121" s="382" t="s">
        <v>154</v>
      </c>
      <c r="I121" s="383">
        <f>I118-K121</f>
        <v>0</v>
      </c>
      <c r="J121" s="380" t="s">
        <v>155</v>
      </c>
      <c r="K121" s="384">
        <f>SUM(K117:K120)</f>
        <v>7222189</v>
      </c>
      <c r="L121" s="235"/>
      <c r="M121" s="235"/>
      <c r="N121" s="235"/>
      <c r="O121" s="235"/>
      <c r="P121" s="235"/>
      <c r="Q121" s="235"/>
      <c r="R121" s="235"/>
      <c r="S121" s="235"/>
      <c r="T121" s="235"/>
      <c r="U121" s="235"/>
      <c r="V121" s="235"/>
      <c r="W121" s="235"/>
      <c r="X121" s="235"/>
      <c r="Y121" s="235"/>
      <c r="Z121" s="235"/>
    </row>
    <row r="122" spans="1:26" ht="13.5" customHeight="1" x14ac:dyDescent="0.25">
      <c r="A122" s="235"/>
      <c r="B122" s="235"/>
      <c r="C122" s="235"/>
      <c r="D122" s="235"/>
      <c r="E122" s="235"/>
      <c r="F122" s="235"/>
      <c r="G122" s="235"/>
      <c r="H122" s="385"/>
      <c r="I122" s="385"/>
      <c r="J122" s="235"/>
      <c r="K122" s="235"/>
      <c r="L122" s="235"/>
      <c r="M122" s="235"/>
      <c r="N122" s="235"/>
      <c r="O122" s="235"/>
      <c r="P122" s="235"/>
      <c r="Q122" s="235"/>
      <c r="R122" s="235"/>
      <c r="S122" s="235"/>
      <c r="T122" s="235"/>
      <c r="U122" s="235"/>
      <c r="V122" s="235"/>
      <c r="W122" s="235"/>
      <c r="X122" s="235"/>
      <c r="Y122" s="235"/>
      <c r="Z122" s="235"/>
    </row>
    <row r="123" spans="1:26" ht="13.5" customHeight="1" x14ac:dyDescent="0.25">
      <c r="A123" s="235"/>
      <c r="B123" s="235"/>
      <c r="C123" s="235"/>
      <c r="D123" s="235"/>
      <c r="E123" s="235"/>
      <c r="F123" s="235"/>
      <c r="G123" s="235"/>
      <c r="H123" s="235" t="s">
        <v>156</v>
      </c>
      <c r="I123" s="971"/>
      <c r="J123" s="972"/>
      <c r="K123" s="972"/>
      <c r="L123" s="235"/>
      <c r="M123" s="235"/>
      <c r="N123" s="235"/>
      <c r="O123" s="235"/>
      <c r="P123" s="235"/>
      <c r="Q123" s="235"/>
      <c r="R123" s="235"/>
      <c r="S123" s="235"/>
      <c r="T123" s="235"/>
      <c r="U123" s="235"/>
      <c r="V123" s="235"/>
      <c r="W123" s="235"/>
      <c r="X123" s="235"/>
      <c r="Y123" s="235"/>
      <c r="Z123" s="235"/>
    </row>
    <row r="124" spans="1:26" ht="13.5" customHeight="1" x14ac:dyDescent="0.25">
      <c r="A124" s="235"/>
      <c r="B124" s="235"/>
      <c r="C124" s="386"/>
      <c r="D124" s="235"/>
      <c r="E124" s="235"/>
      <c r="F124" s="235"/>
      <c r="G124" s="235"/>
      <c r="H124" s="973" t="s">
        <v>157</v>
      </c>
      <c r="I124" s="972"/>
      <c r="J124" s="972"/>
      <c r="K124" s="972"/>
      <c r="L124" s="235"/>
      <c r="M124" s="235"/>
      <c r="N124" s="235"/>
      <c r="O124" s="235"/>
      <c r="P124" s="235"/>
      <c r="Q124" s="235"/>
      <c r="R124" s="235"/>
      <c r="S124" s="235"/>
      <c r="T124" s="235"/>
      <c r="U124" s="235"/>
      <c r="V124" s="235"/>
      <c r="W124" s="235"/>
      <c r="X124" s="235"/>
      <c r="Y124" s="235"/>
      <c r="Z124" s="235"/>
    </row>
    <row r="125" spans="1:26" ht="13.5" customHeight="1" x14ac:dyDescent="0.25">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row>
    <row r="126" spans="1:26" ht="13.5" customHeight="1" x14ac:dyDescent="0.25">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row>
    <row r="127" spans="1:26" ht="13.5" customHeight="1" x14ac:dyDescent="0.25">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row>
    <row r="128" spans="1:26" ht="13.5" customHeight="1" x14ac:dyDescent="0.25">
      <c r="A128" s="235"/>
      <c r="B128" s="235"/>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row>
    <row r="129" spans="1:26" ht="13.5" customHeight="1" x14ac:dyDescent="0.25">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row>
    <row r="130" spans="1:26" ht="13.5" customHeight="1" x14ac:dyDescent="0.25">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row>
    <row r="131" spans="1:26" ht="13.5" customHeight="1" x14ac:dyDescent="0.25">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row>
    <row r="132" spans="1:26" ht="13.5" customHeight="1" x14ac:dyDescent="0.25">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row>
    <row r="133" spans="1:26" ht="13.5" customHeight="1" x14ac:dyDescent="0.25">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row>
    <row r="134" spans="1:26" ht="13.5" customHeight="1" x14ac:dyDescent="0.25">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row>
    <row r="135" spans="1:26" ht="13.5" customHeight="1" x14ac:dyDescent="0.25">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row>
    <row r="136" spans="1:26" ht="13.5" customHeight="1" x14ac:dyDescent="0.25">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row>
    <row r="137" spans="1:26" ht="13.5" customHeight="1" x14ac:dyDescent="0.25">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row>
    <row r="138" spans="1:26" ht="13.5" customHeight="1" x14ac:dyDescent="0.25">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row>
    <row r="139" spans="1:26" ht="13.5" customHeight="1" x14ac:dyDescent="0.25">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row>
    <row r="140" spans="1:26" ht="13.5" customHeight="1" x14ac:dyDescent="0.25">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row>
    <row r="141" spans="1:26" ht="13.5" customHeight="1" x14ac:dyDescent="0.25">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row>
    <row r="142" spans="1:26" ht="13.5" customHeight="1" x14ac:dyDescent="0.25">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row>
    <row r="143" spans="1:26" ht="13.5" customHeight="1" x14ac:dyDescent="0.25">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row>
    <row r="144" spans="1:26" ht="13.5" customHeight="1" x14ac:dyDescent="0.25">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row>
    <row r="145" spans="1:26" ht="13.5" customHeight="1" x14ac:dyDescent="0.25">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row>
    <row r="146" spans="1:26" ht="13.5" customHeight="1" x14ac:dyDescent="0.25">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row>
    <row r="147" spans="1:26" ht="13.5" customHeight="1" x14ac:dyDescent="0.25">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row>
    <row r="148" spans="1:26" ht="13.5" customHeight="1" x14ac:dyDescent="0.25">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row>
    <row r="149" spans="1:26" ht="13.5" customHeight="1" x14ac:dyDescent="0.25">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row>
    <row r="150" spans="1:26" ht="13.5" customHeight="1" x14ac:dyDescent="0.25">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row>
    <row r="151" spans="1:26" ht="13.5" customHeight="1" x14ac:dyDescent="0.25">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row>
    <row r="152" spans="1:26" ht="13.5" customHeight="1" x14ac:dyDescent="0.25">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row>
    <row r="153" spans="1:26" ht="13.5" customHeight="1" x14ac:dyDescent="0.25">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row>
    <row r="154" spans="1:26" ht="13.5" customHeight="1" x14ac:dyDescent="0.25">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row>
    <row r="155" spans="1:26" ht="13.5" customHeight="1" x14ac:dyDescent="0.25">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row>
    <row r="156" spans="1:26" ht="13.5" customHeight="1" x14ac:dyDescent="0.25">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row>
    <row r="157" spans="1:26" ht="13.5" customHeight="1" x14ac:dyDescent="0.25">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row>
    <row r="158" spans="1:26" ht="13.5" customHeight="1" x14ac:dyDescent="0.25">
      <c r="A158" s="235"/>
      <c r="B158" s="235"/>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row>
    <row r="159" spans="1:26" ht="13.5" customHeight="1" x14ac:dyDescent="0.25">
      <c r="A159" s="235"/>
      <c r="B159" s="235"/>
      <c r="C159" s="235"/>
      <c r="D159" s="235"/>
      <c r="E159" s="235"/>
      <c r="F159" s="235"/>
      <c r="G159" s="235"/>
      <c r="H159" s="235"/>
      <c r="I159" s="235"/>
      <c r="J159" s="235"/>
      <c r="K159" s="235"/>
      <c r="L159" s="235"/>
      <c r="M159" s="235"/>
      <c r="N159" s="235"/>
      <c r="O159" s="235"/>
      <c r="P159" s="235"/>
      <c r="Q159" s="235"/>
      <c r="R159" s="235"/>
      <c r="S159" s="235"/>
      <c r="T159" s="235"/>
      <c r="U159" s="235"/>
      <c r="V159" s="235"/>
      <c r="W159" s="235"/>
      <c r="X159" s="235"/>
      <c r="Y159" s="235"/>
      <c r="Z159" s="235"/>
    </row>
    <row r="160" spans="1:26" ht="13.5" customHeight="1" x14ac:dyDescent="0.25">
      <c r="A160" s="235"/>
      <c r="B160" s="235"/>
      <c r="C160" s="235"/>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row>
    <row r="161" spans="1:26" ht="13.5" customHeight="1" x14ac:dyDescent="0.25">
      <c r="A161" s="235"/>
      <c r="B161" s="235"/>
      <c r="C161" s="235"/>
      <c r="D161" s="235"/>
      <c r="E161" s="235"/>
      <c r="F161" s="235"/>
      <c r="G161" s="235"/>
      <c r="H161" s="235"/>
      <c r="I161" s="235"/>
      <c r="J161" s="235"/>
      <c r="K161" s="235"/>
      <c r="L161" s="235"/>
      <c r="M161" s="235"/>
      <c r="N161" s="235"/>
      <c r="O161" s="235"/>
      <c r="P161" s="235"/>
      <c r="Q161" s="235"/>
      <c r="R161" s="235"/>
      <c r="S161" s="235"/>
      <c r="T161" s="235"/>
      <c r="U161" s="235"/>
      <c r="V161" s="235"/>
      <c r="W161" s="235"/>
      <c r="X161" s="235"/>
      <c r="Y161" s="235"/>
      <c r="Z161" s="235"/>
    </row>
    <row r="162" spans="1:26" ht="13.5" customHeight="1" x14ac:dyDescent="0.25">
      <c r="A162" s="235"/>
      <c r="B162" s="235"/>
      <c r="C162" s="235"/>
      <c r="D162" s="235"/>
      <c r="E162" s="235"/>
      <c r="F162" s="235"/>
      <c r="G162" s="235"/>
      <c r="H162" s="235"/>
      <c r="I162" s="235"/>
      <c r="J162" s="235"/>
      <c r="K162" s="235"/>
      <c r="L162" s="235"/>
      <c r="M162" s="235"/>
      <c r="N162" s="235"/>
      <c r="O162" s="235"/>
      <c r="P162" s="235"/>
      <c r="Q162" s="235"/>
      <c r="R162" s="235"/>
      <c r="S162" s="235"/>
      <c r="T162" s="235"/>
      <c r="U162" s="235"/>
      <c r="V162" s="235"/>
      <c r="W162" s="235"/>
      <c r="X162" s="235"/>
      <c r="Y162" s="235"/>
      <c r="Z162" s="235"/>
    </row>
    <row r="163" spans="1:26" ht="13.5" customHeight="1" x14ac:dyDescent="0.25">
      <c r="A163" s="235"/>
      <c r="B163" s="235"/>
      <c r="C163" s="235"/>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row>
    <row r="164" spans="1:26" ht="13.5" customHeight="1" x14ac:dyDescent="0.25">
      <c r="A164" s="235"/>
      <c r="B164" s="235"/>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row>
    <row r="165" spans="1:26" ht="13.5" customHeight="1" x14ac:dyDescent="0.25">
      <c r="A165" s="235"/>
      <c r="B165" s="235"/>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row>
    <row r="166" spans="1:26" ht="13.5" customHeight="1" x14ac:dyDescent="0.25">
      <c r="A166" s="235"/>
      <c r="B166" s="235"/>
      <c r="C166" s="235"/>
      <c r="D166" s="235"/>
      <c r="E166" s="235"/>
      <c r="F166" s="235"/>
      <c r="G166" s="235"/>
      <c r="H166" s="235"/>
      <c r="I166" s="235"/>
      <c r="J166" s="235"/>
      <c r="K166" s="235"/>
      <c r="L166" s="235"/>
      <c r="M166" s="235"/>
      <c r="N166" s="235"/>
      <c r="O166" s="235"/>
      <c r="P166" s="235"/>
      <c r="Q166" s="235"/>
      <c r="R166" s="235"/>
      <c r="S166" s="235"/>
      <c r="T166" s="235"/>
      <c r="U166" s="235"/>
      <c r="V166" s="235"/>
      <c r="W166" s="235"/>
      <c r="X166" s="235"/>
      <c r="Y166" s="235"/>
      <c r="Z166" s="235"/>
    </row>
    <row r="167" spans="1:26" ht="13.5" customHeight="1" x14ac:dyDescent="0.25">
      <c r="A167" s="235"/>
      <c r="B167" s="235"/>
      <c r="C167" s="235"/>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row>
    <row r="168" spans="1:26" ht="13.5" customHeight="1" x14ac:dyDescent="0.25">
      <c r="A168" s="235"/>
      <c r="B168" s="235"/>
      <c r="C168" s="235"/>
      <c r="D168" s="235"/>
      <c r="E168" s="235"/>
      <c r="F168" s="235"/>
      <c r="G168" s="235"/>
      <c r="H168" s="235"/>
      <c r="I168" s="235"/>
      <c r="J168" s="235"/>
      <c r="K168" s="235"/>
      <c r="L168" s="235"/>
      <c r="M168" s="235"/>
      <c r="N168" s="235"/>
      <c r="O168" s="235"/>
      <c r="P168" s="235"/>
      <c r="Q168" s="235"/>
      <c r="R168" s="235"/>
      <c r="S168" s="235"/>
      <c r="T168" s="235"/>
      <c r="U168" s="235"/>
      <c r="V168" s="235"/>
      <c r="W168" s="235"/>
      <c r="X168" s="235"/>
      <c r="Y168" s="235"/>
      <c r="Z168" s="235"/>
    </row>
    <row r="169" spans="1:26" ht="13.5" customHeight="1" x14ac:dyDescent="0.25">
      <c r="A169" s="235"/>
      <c r="B169" s="235"/>
      <c r="C169" s="235"/>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row>
    <row r="170" spans="1:26" ht="13.5" customHeight="1" x14ac:dyDescent="0.25">
      <c r="A170" s="235"/>
      <c r="B170" s="235"/>
      <c r="C170" s="235"/>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row>
    <row r="171" spans="1:26" ht="13.5" customHeight="1" x14ac:dyDescent="0.25">
      <c r="A171" s="235"/>
      <c r="B171" s="235"/>
      <c r="C171" s="235"/>
      <c r="D171" s="235"/>
      <c r="E171" s="235"/>
      <c r="F171" s="235"/>
      <c r="G171" s="235"/>
      <c r="H171" s="235"/>
      <c r="I171" s="235"/>
      <c r="J171" s="235"/>
      <c r="K171" s="235"/>
      <c r="L171" s="235"/>
      <c r="M171" s="235"/>
      <c r="N171" s="235"/>
      <c r="O171" s="235"/>
      <c r="P171" s="235"/>
      <c r="Q171" s="235"/>
      <c r="R171" s="235"/>
      <c r="S171" s="235"/>
      <c r="T171" s="235"/>
      <c r="U171" s="235"/>
      <c r="V171" s="235"/>
      <c r="W171" s="235"/>
      <c r="X171" s="235"/>
      <c r="Y171" s="235"/>
      <c r="Z171" s="235"/>
    </row>
    <row r="172" spans="1:26" ht="13.5" customHeight="1" x14ac:dyDescent="0.25">
      <c r="A172" s="235"/>
      <c r="B172" s="235"/>
      <c r="C172" s="235"/>
      <c r="D172" s="235"/>
      <c r="E172" s="235"/>
      <c r="F172" s="235"/>
      <c r="G172" s="235"/>
      <c r="H172" s="235"/>
      <c r="I172" s="235"/>
      <c r="J172" s="235"/>
      <c r="K172" s="235"/>
      <c r="L172" s="235"/>
      <c r="M172" s="235"/>
      <c r="N172" s="235"/>
      <c r="O172" s="235"/>
      <c r="P172" s="235"/>
      <c r="Q172" s="235"/>
      <c r="R172" s="235"/>
      <c r="S172" s="235"/>
      <c r="T172" s="235"/>
      <c r="U172" s="235"/>
      <c r="V172" s="235"/>
      <c r="W172" s="235"/>
      <c r="X172" s="235"/>
      <c r="Y172" s="235"/>
      <c r="Z172" s="235"/>
    </row>
    <row r="173" spans="1:26" ht="13.5" customHeight="1" x14ac:dyDescent="0.25">
      <c r="A173" s="235"/>
      <c r="B173" s="235"/>
      <c r="C173" s="235"/>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row>
    <row r="174" spans="1:26" ht="13.5" customHeight="1" x14ac:dyDescent="0.25">
      <c r="A174" s="235"/>
      <c r="B174" s="235"/>
      <c r="C174" s="235"/>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row>
    <row r="175" spans="1:26" ht="13.5" customHeight="1" x14ac:dyDescent="0.25">
      <c r="A175" s="235"/>
      <c r="B175" s="235"/>
      <c r="C175" s="235"/>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row>
    <row r="176" spans="1:26" ht="13.5" customHeight="1" x14ac:dyDescent="0.25">
      <c r="A176" s="235"/>
      <c r="B176" s="235"/>
      <c r="C176" s="235"/>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row>
    <row r="177" spans="1:26" ht="13.5" customHeight="1" x14ac:dyDescent="0.25">
      <c r="A177" s="235"/>
      <c r="B177" s="235"/>
      <c r="C177" s="235"/>
      <c r="D177" s="235"/>
      <c r="E177" s="235"/>
      <c r="F177" s="235"/>
      <c r="G177" s="235"/>
      <c r="H177" s="235"/>
      <c r="I177" s="235"/>
      <c r="J177" s="235"/>
      <c r="K177" s="235"/>
      <c r="L177" s="235"/>
      <c r="M177" s="235"/>
      <c r="N177" s="235"/>
      <c r="O177" s="235"/>
      <c r="P177" s="235"/>
      <c r="Q177" s="235"/>
      <c r="R177" s="235"/>
      <c r="S177" s="235"/>
      <c r="T177" s="235"/>
      <c r="U177" s="235"/>
      <c r="V177" s="235"/>
      <c r="W177" s="235"/>
      <c r="X177" s="235"/>
      <c r="Y177" s="235"/>
      <c r="Z177" s="235"/>
    </row>
    <row r="178" spans="1:26" ht="13.5" customHeight="1" x14ac:dyDescent="0.25">
      <c r="A178" s="235"/>
      <c r="B178" s="235"/>
      <c r="C178" s="235"/>
      <c r="D178" s="235"/>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row>
    <row r="179" spans="1:26" ht="13.5" customHeight="1" x14ac:dyDescent="0.25">
      <c r="A179" s="235"/>
      <c r="B179" s="235"/>
      <c r="C179" s="235"/>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row>
    <row r="180" spans="1:26" ht="13.5" customHeight="1" x14ac:dyDescent="0.25">
      <c r="A180" s="235"/>
      <c r="B180" s="235"/>
      <c r="C180" s="235"/>
      <c r="D180" s="235"/>
      <c r="E180" s="235"/>
      <c r="F180" s="235"/>
      <c r="G180" s="235"/>
      <c r="H180" s="235"/>
      <c r="I180" s="235"/>
      <c r="J180" s="235"/>
      <c r="K180" s="235"/>
      <c r="L180" s="235"/>
      <c r="M180" s="235"/>
      <c r="N180" s="235"/>
      <c r="O180" s="235"/>
      <c r="P180" s="235"/>
      <c r="Q180" s="235"/>
      <c r="R180" s="235"/>
      <c r="S180" s="235"/>
      <c r="T180" s="235"/>
      <c r="U180" s="235"/>
      <c r="V180" s="235"/>
      <c r="W180" s="235"/>
      <c r="X180" s="235"/>
      <c r="Y180" s="235"/>
      <c r="Z180" s="235"/>
    </row>
    <row r="181" spans="1:26" ht="13.5" customHeight="1" x14ac:dyDescent="0.25">
      <c r="A181" s="235"/>
      <c r="B181" s="235"/>
      <c r="C181" s="235"/>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row>
    <row r="182" spans="1:26" ht="13.5" customHeight="1" x14ac:dyDescent="0.25">
      <c r="A182" s="235"/>
      <c r="B182" s="235"/>
      <c r="C182" s="235"/>
      <c r="D182" s="235"/>
      <c r="E182" s="235"/>
      <c r="F182" s="235"/>
      <c r="G182" s="235"/>
      <c r="H182" s="235"/>
      <c r="I182" s="235"/>
      <c r="J182" s="235"/>
      <c r="K182" s="235"/>
      <c r="L182" s="235"/>
      <c r="M182" s="235"/>
      <c r="N182" s="235"/>
      <c r="O182" s="235"/>
      <c r="P182" s="235"/>
      <c r="Q182" s="235"/>
      <c r="R182" s="235"/>
      <c r="S182" s="235"/>
      <c r="T182" s="235"/>
      <c r="U182" s="235"/>
      <c r="V182" s="235"/>
      <c r="W182" s="235"/>
      <c r="X182" s="235"/>
      <c r="Y182" s="235"/>
      <c r="Z182" s="235"/>
    </row>
    <row r="183" spans="1:26" ht="13.5" customHeight="1" x14ac:dyDescent="0.25">
      <c r="A183" s="235"/>
      <c r="B183" s="235"/>
      <c r="C183" s="235"/>
      <c r="D183" s="235"/>
      <c r="E183" s="235"/>
      <c r="F183" s="235"/>
      <c r="G183" s="235"/>
      <c r="H183" s="235"/>
      <c r="I183" s="235"/>
      <c r="J183" s="235"/>
      <c r="K183" s="235"/>
      <c r="L183" s="235"/>
      <c r="M183" s="235"/>
      <c r="N183" s="235"/>
      <c r="O183" s="235"/>
      <c r="P183" s="235"/>
      <c r="Q183" s="235"/>
      <c r="R183" s="235"/>
      <c r="S183" s="235"/>
      <c r="T183" s="235"/>
      <c r="U183" s="235"/>
      <c r="V183" s="235"/>
      <c r="W183" s="235"/>
      <c r="X183" s="235"/>
      <c r="Y183" s="235"/>
      <c r="Z183" s="235"/>
    </row>
    <row r="184" spans="1:26" ht="13.5" customHeight="1" x14ac:dyDescent="0.25">
      <c r="A184" s="235"/>
      <c r="B184" s="235"/>
      <c r="C184" s="235"/>
      <c r="D184" s="235"/>
      <c r="E184" s="235"/>
      <c r="F184" s="235"/>
      <c r="G184" s="235"/>
      <c r="H184" s="235"/>
      <c r="I184" s="235"/>
      <c r="J184" s="235"/>
      <c r="K184" s="235"/>
      <c r="L184" s="235"/>
      <c r="M184" s="235"/>
      <c r="N184" s="235"/>
      <c r="O184" s="235"/>
      <c r="P184" s="235"/>
      <c r="Q184" s="235"/>
      <c r="R184" s="235"/>
      <c r="S184" s="235"/>
      <c r="T184" s="235"/>
      <c r="U184" s="235"/>
      <c r="V184" s="235"/>
      <c r="W184" s="235"/>
      <c r="X184" s="235"/>
      <c r="Y184" s="235"/>
      <c r="Z184" s="235"/>
    </row>
    <row r="185" spans="1:26" ht="13.5" customHeight="1" x14ac:dyDescent="0.25">
      <c r="A185" s="235"/>
      <c r="B185" s="235"/>
      <c r="C185" s="235"/>
      <c r="D185" s="235"/>
      <c r="E185" s="235"/>
      <c r="F185" s="235"/>
      <c r="G185" s="235"/>
      <c r="H185" s="235"/>
      <c r="I185" s="235"/>
      <c r="J185" s="235"/>
      <c r="K185" s="235"/>
      <c r="L185" s="235"/>
      <c r="M185" s="235"/>
      <c r="N185" s="235"/>
      <c r="O185" s="235"/>
      <c r="P185" s="235"/>
      <c r="Q185" s="235"/>
      <c r="R185" s="235"/>
      <c r="S185" s="235"/>
      <c r="T185" s="235"/>
      <c r="U185" s="235"/>
      <c r="V185" s="235"/>
      <c r="W185" s="235"/>
      <c r="X185" s="235"/>
      <c r="Y185" s="235"/>
      <c r="Z185" s="235"/>
    </row>
    <row r="186" spans="1:26" ht="13.5" customHeight="1" x14ac:dyDescent="0.25">
      <c r="A186" s="235"/>
      <c r="B186" s="235"/>
      <c r="C186" s="235"/>
      <c r="D186" s="235"/>
      <c r="E186" s="235"/>
      <c r="F186" s="235"/>
      <c r="G186" s="235"/>
      <c r="H186" s="235"/>
      <c r="I186" s="235"/>
      <c r="J186" s="235"/>
      <c r="K186" s="235"/>
      <c r="L186" s="235"/>
      <c r="M186" s="235"/>
      <c r="N186" s="235"/>
      <c r="O186" s="235"/>
      <c r="P186" s="235"/>
      <c r="Q186" s="235"/>
      <c r="R186" s="235"/>
      <c r="S186" s="235"/>
      <c r="T186" s="235"/>
      <c r="U186" s="235"/>
      <c r="V186" s="235"/>
      <c r="W186" s="235"/>
      <c r="X186" s="235"/>
      <c r="Y186" s="235"/>
      <c r="Z186" s="235"/>
    </row>
    <row r="187" spans="1:26" ht="13.5" customHeight="1" x14ac:dyDescent="0.25">
      <c r="A187" s="235"/>
      <c r="B187" s="235"/>
      <c r="C187" s="235"/>
      <c r="D187" s="235"/>
      <c r="E187" s="235"/>
      <c r="F187" s="235"/>
      <c r="G187" s="235"/>
      <c r="H187" s="235"/>
      <c r="I187" s="235"/>
      <c r="J187" s="235"/>
      <c r="K187" s="235"/>
      <c r="L187" s="235"/>
      <c r="M187" s="235"/>
      <c r="N187" s="235"/>
      <c r="O187" s="235"/>
      <c r="P187" s="235"/>
      <c r="Q187" s="235"/>
      <c r="R187" s="235"/>
      <c r="S187" s="235"/>
      <c r="T187" s="235"/>
      <c r="U187" s="235"/>
      <c r="V187" s="235"/>
      <c r="W187" s="235"/>
      <c r="X187" s="235"/>
      <c r="Y187" s="235"/>
      <c r="Z187" s="235"/>
    </row>
    <row r="188" spans="1:26" ht="13.5" customHeight="1" x14ac:dyDescent="0.25">
      <c r="A188" s="235"/>
      <c r="B188" s="235"/>
      <c r="C188" s="235"/>
      <c r="D188" s="235"/>
      <c r="E188" s="235"/>
      <c r="F188" s="235"/>
      <c r="G188" s="235"/>
      <c r="H188" s="235"/>
      <c r="I188" s="235"/>
      <c r="J188" s="235"/>
      <c r="K188" s="235"/>
      <c r="L188" s="235"/>
      <c r="M188" s="235"/>
      <c r="N188" s="235"/>
      <c r="O188" s="235"/>
      <c r="P188" s="235"/>
      <c r="Q188" s="235"/>
      <c r="R188" s="235"/>
      <c r="S188" s="235"/>
      <c r="T188" s="235"/>
      <c r="U188" s="235"/>
      <c r="V188" s="235"/>
      <c r="W188" s="235"/>
      <c r="X188" s="235"/>
      <c r="Y188" s="235"/>
      <c r="Z188" s="235"/>
    </row>
    <row r="189" spans="1:26" ht="13.5" customHeight="1" x14ac:dyDescent="0.25">
      <c r="A189" s="235"/>
      <c r="B189" s="235"/>
      <c r="C189" s="235"/>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row>
    <row r="190" spans="1:26" ht="13.5" customHeight="1" x14ac:dyDescent="0.25">
      <c r="A190" s="235"/>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row>
    <row r="191" spans="1:26" ht="13.5" customHeight="1" x14ac:dyDescent="0.25">
      <c r="A191" s="235"/>
      <c r="B191" s="235"/>
      <c r="C191" s="235"/>
      <c r="D191" s="235"/>
      <c r="E191" s="235"/>
      <c r="F191" s="235"/>
      <c r="G191" s="235"/>
      <c r="H191" s="235"/>
      <c r="I191" s="235"/>
      <c r="J191" s="235"/>
      <c r="K191" s="235"/>
      <c r="L191" s="235"/>
      <c r="M191" s="235"/>
      <c r="N191" s="235"/>
      <c r="O191" s="235"/>
      <c r="P191" s="235"/>
      <c r="Q191" s="235"/>
      <c r="R191" s="235"/>
      <c r="S191" s="235"/>
      <c r="T191" s="235"/>
      <c r="U191" s="235"/>
      <c r="V191" s="235"/>
      <c r="W191" s="235"/>
      <c r="X191" s="235"/>
      <c r="Y191" s="235"/>
      <c r="Z191" s="235"/>
    </row>
    <row r="192" spans="1:26" ht="13.5" customHeight="1" x14ac:dyDescent="0.25">
      <c r="A192" s="235"/>
      <c r="B192" s="235"/>
      <c r="C192" s="235"/>
      <c r="D192" s="235"/>
      <c r="E192" s="235"/>
      <c r="F192" s="235"/>
      <c r="G192" s="235"/>
      <c r="H192" s="235"/>
      <c r="I192" s="235"/>
      <c r="J192" s="235"/>
      <c r="K192" s="235"/>
      <c r="L192" s="235"/>
      <c r="M192" s="235"/>
      <c r="N192" s="235"/>
      <c r="O192" s="235"/>
      <c r="P192" s="235"/>
      <c r="Q192" s="235"/>
      <c r="R192" s="235"/>
      <c r="S192" s="235"/>
      <c r="T192" s="235"/>
      <c r="U192" s="235"/>
      <c r="V192" s="235"/>
      <c r="W192" s="235"/>
      <c r="X192" s="235"/>
      <c r="Y192" s="235"/>
      <c r="Z192" s="235"/>
    </row>
    <row r="193" spans="1:26" ht="13.5" customHeight="1" x14ac:dyDescent="0.25">
      <c r="A193" s="235"/>
      <c r="B193" s="235"/>
      <c r="C193" s="235"/>
      <c r="D193" s="235"/>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row>
    <row r="194" spans="1:26" ht="13.5" customHeight="1" x14ac:dyDescent="0.25">
      <c r="A194" s="235"/>
      <c r="B194" s="235"/>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row>
    <row r="195" spans="1:26" ht="13.5" customHeight="1" x14ac:dyDescent="0.25">
      <c r="A195" s="235"/>
      <c r="B195" s="235"/>
      <c r="C195" s="235"/>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row>
    <row r="196" spans="1:26" ht="13.5" customHeight="1" x14ac:dyDescent="0.25">
      <c r="A196" s="235"/>
      <c r="B196" s="235"/>
      <c r="C196" s="235"/>
      <c r="D196" s="235"/>
      <c r="E196" s="235"/>
      <c r="F196" s="235"/>
      <c r="G196" s="235"/>
      <c r="H196" s="235"/>
      <c r="I196" s="235"/>
      <c r="J196" s="235"/>
      <c r="K196" s="235"/>
      <c r="L196" s="235"/>
      <c r="M196" s="235"/>
      <c r="N196" s="235"/>
      <c r="O196" s="235"/>
      <c r="P196" s="235"/>
      <c r="Q196" s="235"/>
      <c r="R196" s="235"/>
      <c r="S196" s="235"/>
      <c r="T196" s="235"/>
      <c r="U196" s="235"/>
      <c r="V196" s="235"/>
      <c r="W196" s="235"/>
      <c r="X196" s="235"/>
      <c r="Y196" s="235"/>
      <c r="Z196" s="235"/>
    </row>
    <row r="197" spans="1:26" ht="13.5" customHeight="1" x14ac:dyDescent="0.25">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row>
    <row r="198" spans="1:26" ht="13.5" customHeight="1" x14ac:dyDescent="0.25">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235"/>
      <c r="W198" s="235"/>
      <c r="X198" s="235"/>
      <c r="Y198" s="235"/>
      <c r="Z198" s="235"/>
    </row>
    <row r="199" spans="1:26" ht="13.5" customHeight="1" x14ac:dyDescent="0.25">
      <c r="A199" s="235"/>
      <c r="B199" s="235"/>
      <c r="C199" s="235"/>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row>
    <row r="200" spans="1:26" ht="13.5" customHeight="1" x14ac:dyDescent="0.25">
      <c r="A200" s="235"/>
      <c r="B200" s="235"/>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row>
    <row r="201" spans="1:26" ht="13.5" customHeight="1" x14ac:dyDescent="0.25">
      <c r="A201" s="235"/>
      <c r="B201" s="235"/>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row>
    <row r="202" spans="1:26" ht="13.5" customHeight="1" x14ac:dyDescent="0.25">
      <c r="A202" s="235"/>
      <c r="B202" s="235"/>
      <c r="C202" s="23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row>
    <row r="203" spans="1:26" ht="13.5" customHeight="1" x14ac:dyDescent="0.25">
      <c r="A203" s="235"/>
      <c r="B203" s="235"/>
      <c r="C203" s="23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row>
    <row r="204" spans="1:26" ht="13.5" customHeight="1" x14ac:dyDescent="0.25">
      <c r="A204" s="235"/>
      <c r="B204" s="235"/>
      <c r="C204" s="235"/>
      <c r="D204" s="235"/>
      <c r="E204" s="235"/>
      <c r="F204" s="235"/>
      <c r="G204" s="235"/>
      <c r="H204" s="235"/>
      <c r="I204" s="235"/>
      <c r="J204" s="235"/>
      <c r="K204" s="235"/>
      <c r="L204" s="235"/>
      <c r="M204" s="235"/>
      <c r="N204" s="235"/>
      <c r="O204" s="235"/>
      <c r="P204" s="235"/>
      <c r="Q204" s="235"/>
      <c r="R204" s="235"/>
      <c r="S204" s="235"/>
      <c r="T204" s="235"/>
      <c r="U204" s="235"/>
      <c r="V204" s="235"/>
      <c r="W204" s="235"/>
      <c r="X204" s="235"/>
      <c r="Y204" s="235"/>
      <c r="Z204" s="235"/>
    </row>
    <row r="205" spans="1:26" ht="13.5" customHeight="1" x14ac:dyDescent="0.25">
      <c r="A205" s="235"/>
      <c r="B205" s="235"/>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row>
    <row r="206" spans="1:26" ht="13.5" customHeight="1" x14ac:dyDescent="0.25">
      <c r="A206" s="235"/>
      <c r="B206" s="235"/>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row>
    <row r="207" spans="1:26" ht="13.5" customHeight="1" x14ac:dyDescent="0.25">
      <c r="A207" s="235"/>
      <c r="B207" s="235"/>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row>
    <row r="208" spans="1:26" ht="13.5" customHeight="1" x14ac:dyDescent="0.25">
      <c r="A208" s="235"/>
      <c r="B208" s="235"/>
      <c r="C208" s="235"/>
      <c r="D208" s="235"/>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row>
    <row r="209" spans="1:26" ht="13.5" customHeight="1" x14ac:dyDescent="0.25">
      <c r="A209" s="235"/>
      <c r="B209" s="235"/>
      <c r="C209" s="23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row>
    <row r="210" spans="1:26" ht="13.5" customHeight="1" x14ac:dyDescent="0.25">
      <c r="A210" s="235"/>
      <c r="B210" s="235"/>
      <c r="C210" s="23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row>
    <row r="211" spans="1:26" ht="13.5" customHeight="1" x14ac:dyDescent="0.25">
      <c r="A211" s="235"/>
      <c r="B211" s="235"/>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row>
    <row r="212" spans="1:26" ht="13.5" customHeight="1" x14ac:dyDescent="0.25">
      <c r="A212" s="235"/>
      <c r="B212" s="235"/>
      <c r="C212" s="235"/>
      <c r="D212" s="235"/>
      <c r="E212" s="235"/>
      <c r="F212" s="235"/>
      <c r="G212" s="235"/>
      <c r="H212" s="235"/>
      <c r="I212" s="235"/>
      <c r="J212" s="235"/>
      <c r="K212" s="235"/>
      <c r="L212" s="235"/>
      <c r="M212" s="235"/>
      <c r="N212" s="235"/>
      <c r="O212" s="235"/>
      <c r="P212" s="235"/>
      <c r="Q212" s="235"/>
      <c r="R212" s="235"/>
      <c r="S212" s="235"/>
      <c r="T212" s="235"/>
      <c r="U212" s="235"/>
      <c r="V212" s="235"/>
      <c r="W212" s="235"/>
      <c r="X212" s="235"/>
      <c r="Y212" s="235"/>
      <c r="Z212" s="235"/>
    </row>
    <row r="213" spans="1:26" ht="13.5" customHeight="1" x14ac:dyDescent="0.25">
      <c r="A213" s="235"/>
      <c r="B213" s="235"/>
      <c r="C213" s="235"/>
      <c r="D213" s="235"/>
      <c r="E213" s="235"/>
      <c r="F213" s="235"/>
      <c r="G213" s="235"/>
      <c r="H213" s="235"/>
      <c r="I213" s="235"/>
      <c r="J213" s="235"/>
      <c r="K213" s="235"/>
      <c r="L213" s="235"/>
      <c r="M213" s="235"/>
      <c r="N213" s="235"/>
      <c r="O213" s="235"/>
      <c r="P213" s="235"/>
      <c r="Q213" s="235"/>
      <c r="R213" s="235"/>
      <c r="S213" s="235"/>
      <c r="T213" s="235"/>
      <c r="U213" s="235"/>
      <c r="V213" s="235"/>
      <c r="W213" s="235"/>
      <c r="X213" s="235"/>
      <c r="Y213" s="235"/>
      <c r="Z213" s="235"/>
    </row>
    <row r="214" spans="1:26" ht="13.5" customHeight="1" x14ac:dyDescent="0.25">
      <c r="A214" s="235"/>
      <c r="B214" s="235"/>
      <c r="C214" s="235"/>
      <c r="D214" s="235"/>
      <c r="E214" s="235"/>
      <c r="F214" s="235"/>
      <c r="G214" s="235"/>
      <c r="H214" s="235"/>
      <c r="I214" s="235"/>
      <c r="J214" s="235"/>
      <c r="K214" s="235"/>
      <c r="L214" s="235"/>
      <c r="M214" s="235"/>
      <c r="N214" s="235"/>
      <c r="O214" s="235"/>
      <c r="P214" s="235"/>
      <c r="Q214" s="235"/>
      <c r="R214" s="235"/>
      <c r="S214" s="235"/>
      <c r="T214" s="235"/>
      <c r="U214" s="235"/>
      <c r="V214" s="235"/>
      <c r="W214" s="235"/>
      <c r="X214" s="235"/>
      <c r="Y214" s="235"/>
      <c r="Z214" s="235"/>
    </row>
    <row r="215" spans="1:26" ht="13.5" customHeight="1" x14ac:dyDescent="0.25">
      <c r="A215" s="235"/>
      <c r="B215" s="235"/>
      <c r="C215" s="235"/>
      <c r="D215" s="235"/>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row>
    <row r="216" spans="1:26" ht="13.5" customHeight="1" x14ac:dyDescent="0.25">
      <c r="A216" s="235"/>
      <c r="B216" s="235"/>
      <c r="C216" s="23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row>
    <row r="217" spans="1:26" ht="13.5" customHeight="1" x14ac:dyDescent="0.25">
      <c r="A217" s="235"/>
      <c r="B217" s="235"/>
      <c r="C217" s="235"/>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row>
    <row r="218" spans="1:26" ht="13.5" customHeight="1" x14ac:dyDescent="0.25">
      <c r="A218" s="235"/>
      <c r="B218" s="235"/>
      <c r="C218" s="235"/>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row>
    <row r="219" spans="1:26" ht="13.5" customHeight="1" x14ac:dyDescent="0.25">
      <c r="A219" s="235"/>
      <c r="B219" s="235"/>
      <c r="C219" s="235"/>
      <c r="D219" s="235"/>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row>
    <row r="220" spans="1:26" ht="13.5" customHeight="1" x14ac:dyDescent="0.25">
      <c r="A220" s="235"/>
      <c r="B220" s="235"/>
      <c r="C220" s="235"/>
      <c r="D220" s="235"/>
      <c r="E220" s="235"/>
      <c r="F220" s="235"/>
      <c r="G220" s="235"/>
      <c r="H220" s="235"/>
      <c r="I220" s="235"/>
      <c r="J220" s="235"/>
      <c r="K220" s="235"/>
      <c r="L220" s="235"/>
      <c r="M220" s="235"/>
      <c r="N220" s="235"/>
      <c r="O220" s="235"/>
      <c r="P220" s="235"/>
      <c r="Q220" s="235"/>
      <c r="R220" s="235"/>
      <c r="S220" s="235"/>
      <c r="T220" s="235"/>
      <c r="U220" s="235"/>
      <c r="V220" s="235"/>
      <c r="W220" s="235"/>
      <c r="X220" s="235"/>
      <c r="Y220" s="235"/>
      <c r="Z220" s="235"/>
    </row>
    <row r="221" spans="1:26" ht="13.5" customHeight="1" x14ac:dyDescent="0.25">
      <c r="A221" s="235"/>
      <c r="B221" s="235"/>
      <c r="C221" s="235"/>
      <c r="D221" s="235"/>
      <c r="E221" s="235"/>
      <c r="F221" s="235"/>
      <c r="G221" s="235"/>
      <c r="H221" s="235"/>
      <c r="I221" s="235"/>
      <c r="J221" s="235"/>
      <c r="K221" s="235"/>
      <c r="L221" s="235"/>
      <c r="M221" s="235"/>
      <c r="N221" s="235"/>
      <c r="O221" s="235"/>
      <c r="P221" s="235"/>
      <c r="Q221" s="235"/>
      <c r="R221" s="235"/>
      <c r="S221" s="235"/>
      <c r="T221" s="235"/>
      <c r="U221" s="235"/>
      <c r="V221" s="235"/>
      <c r="W221" s="235"/>
      <c r="X221" s="235"/>
      <c r="Y221" s="235"/>
      <c r="Z221" s="235"/>
    </row>
    <row r="222" spans="1:26" ht="13.5" customHeight="1" x14ac:dyDescent="0.25">
      <c r="A222" s="235"/>
      <c r="B222" s="235"/>
      <c r="C222" s="235"/>
      <c r="D222" s="235"/>
      <c r="E222" s="235"/>
      <c r="F222" s="235"/>
      <c r="G222" s="235"/>
      <c r="H222" s="235"/>
      <c r="I222" s="235"/>
      <c r="J222" s="235"/>
      <c r="K222" s="235"/>
      <c r="L222" s="235"/>
      <c r="M222" s="235"/>
      <c r="N222" s="235"/>
      <c r="O222" s="235"/>
      <c r="P222" s="235"/>
      <c r="Q222" s="235"/>
      <c r="R222" s="235"/>
      <c r="S222" s="235"/>
      <c r="T222" s="235"/>
      <c r="U222" s="235"/>
      <c r="V222" s="235"/>
      <c r="W222" s="235"/>
      <c r="X222" s="235"/>
      <c r="Y222" s="235"/>
      <c r="Z222" s="235"/>
    </row>
    <row r="223" spans="1:26" ht="13.5" customHeight="1" x14ac:dyDescent="0.25">
      <c r="A223" s="235"/>
      <c r="B223" s="235"/>
      <c r="C223" s="235"/>
      <c r="D223" s="235"/>
      <c r="E223" s="235"/>
      <c r="F223" s="235"/>
      <c r="G223" s="235"/>
      <c r="H223" s="235"/>
      <c r="I223" s="235"/>
      <c r="J223" s="235"/>
      <c r="K223" s="235"/>
      <c r="L223" s="235"/>
      <c r="M223" s="235"/>
      <c r="N223" s="235"/>
      <c r="O223" s="235"/>
      <c r="P223" s="235"/>
      <c r="Q223" s="235"/>
      <c r="R223" s="235"/>
      <c r="S223" s="235"/>
      <c r="T223" s="235"/>
      <c r="U223" s="235"/>
      <c r="V223" s="235"/>
      <c r="W223" s="235"/>
      <c r="X223" s="235"/>
      <c r="Y223" s="235"/>
      <c r="Z223" s="235"/>
    </row>
    <row r="224" spans="1:26" ht="13.5" customHeight="1" x14ac:dyDescent="0.25">
      <c r="A224" s="235"/>
      <c r="B224" s="235"/>
      <c r="C224" s="235"/>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5"/>
      <c r="Z224" s="235"/>
    </row>
    <row r="225" spans="1:26" ht="13.5" customHeight="1" x14ac:dyDescent="0.25">
      <c r="A225" s="235"/>
      <c r="B225" s="235"/>
      <c r="C225" s="235"/>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5"/>
      <c r="Z225" s="235"/>
    </row>
    <row r="226" spans="1:26" ht="13.5" customHeight="1" x14ac:dyDescent="0.25">
      <c r="A226" s="235"/>
      <c r="B226" s="235"/>
      <c r="C226" s="235"/>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5"/>
      <c r="Z226" s="235"/>
    </row>
    <row r="227" spans="1:26" ht="13.5" customHeight="1" x14ac:dyDescent="0.25">
      <c r="A227" s="235"/>
      <c r="B227" s="235"/>
      <c r="C227" s="235"/>
      <c r="D227" s="235"/>
      <c r="E227" s="235"/>
      <c r="F227" s="235"/>
      <c r="G227" s="235"/>
      <c r="H227" s="235"/>
      <c r="I227" s="235"/>
      <c r="J227" s="235"/>
      <c r="K227" s="235"/>
      <c r="L227" s="235"/>
      <c r="M227" s="235"/>
      <c r="N227" s="235"/>
      <c r="O227" s="235"/>
      <c r="P227" s="235"/>
      <c r="Q227" s="235"/>
      <c r="R227" s="235"/>
      <c r="S227" s="235"/>
      <c r="T227" s="235"/>
      <c r="U227" s="235"/>
      <c r="V227" s="235"/>
      <c r="W227" s="235"/>
      <c r="X227" s="235"/>
      <c r="Y227" s="235"/>
      <c r="Z227" s="235"/>
    </row>
    <row r="228" spans="1:26" ht="13.5" customHeight="1" x14ac:dyDescent="0.25">
      <c r="A228" s="235"/>
      <c r="B228" s="235"/>
      <c r="C228" s="235"/>
      <c r="D228" s="235"/>
      <c r="E228" s="235"/>
      <c r="F228" s="235"/>
      <c r="G228" s="235"/>
      <c r="H228" s="235"/>
      <c r="I228" s="235"/>
      <c r="J228" s="235"/>
      <c r="K228" s="235"/>
      <c r="L228" s="235"/>
      <c r="M228" s="235"/>
      <c r="N228" s="235"/>
      <c r="O228" s="235"/>
      <c r="P228" s="235"/>
      <c r="Q228" s="235"/>
      <c r="R228" s="235"/>
      <c r="S228" s="235"/>
      <c r="T228" s="235"/>
      <c r="U228" s="235"/>
      <c r="V228" s="235"/>
      <c r="W228" s="235"/>
      <c r="X228" s="235"/>
      <c r="Y228" s="235"/>
      <c r="Z228" s="235"/>
    </row>
    <row r="229" spans="1:26" ht="13.5" customHeight="1" x14ac:dyDescent="0.25">
      <c r="A229" s="235"/>
      <c r="B229" s="235"/>
      <c r="C229" s="235"/>
      <c r="D229" s="235"/>
      <c r="E229" s="235"/>
      <c r="F229" s="235"/>
      <c r="G229" s="235"/>
      <c r="H229" s="235"/>
      <c r="I229" s="235"/>
      <c r="J229" s="235"/>
      <c r="K229" s="235"/>
      <c r="L229" s="235"/>
      <c r="M229" s="235"/>
      <c r="N229" s="235"/>
      <c r="O229" s="235"/>
      <c r="P229" s="235"/>
      <c r="Q229" s="235"/>
      <c r="R229" s="235"/>
      <c r="S229" s="235"/>
      <c r="T229" s="235"/>
      <c r="U229" s="235"/>
      <c r="V229" s="235"/>
      <c r="W229" s="235"/>
      <c r="X229" s="235"/>
      <c r="Y229" s="235"/>
      <c r="Z229" s="235"/>
    </row>
    <row r="230" spans="1:26" ht="13.5" customHeight="1" x14ac:dyDescent="0.25">
      <c r="A230" s="235"/>
      <c r="B230" s="235"/>
      <c r="C230" s="235"/>
      <c r="D230" s="235"/>
      <c r="E230" s="235"/>
      <c r="F230" s="235"/>
      <c r="G230" s="235"/>
      <c r="H230" s="235"/>
      <c r="I230" s="235"/>
      <c r="J230" s="235"/>
      <c r="K230" s="235"/>
      <c r="L230" s="235"/>
      <c r="M230" s="235"/>
      <c r="N230" s="235"/>
      <c r="O230" s="235"/>
      <c r="P230" s="235"/>
      <c r="Q230" s="235"/>
      <c r="R230" s="235"/>
      <c r="S230" s="235"/>
      <c r="T230" s="235"/>
      <c r="U230" s="235"/>
      <c r="V230" s="235"/>
      <c r="W230" s="235"/>
      <c r="X230" s="235"/>
      <c r="Y230" s="235"/>
      <c r="Z230" s="235"/>
    </row>
    <row r="231" spans="1:26" ht="13.5" customHeight="1" x14ac:dyDescent="0.25">
      <c r="A231" s="235"/>
      <c r="B231" s="235"/>
      <c r="C231" s="235"/>
      <c r="D231" s="235"/>
      <c r="E231" s="235"/>
      <c r="F231" s="235"/>
      <c r="G231" s="235"/>
      <c r="H231" s="235"/>
      <c r="I231" s="235"/>
      <c r="J231" s="235"/>
      <c r="K231" s="235"/>
      <c r="L231" s="235"/>
      <c r="M231" s="235"/>
      <c r="N231" s="235"/>
      <c r="O231" s="235"/>
      <c r="P231" s="235"/>
      <c r="Q231" s="235"/>
      <c r="R231" s="235"/>
      <c r="S231" s="235"/>
      <c r="T231" s="235"/>
      <c r="U231" s="235"/>
      <c r="V231" s="235"/>
      <c r="W231" s="235"/>
      <c r="X231" s="235"/>
      <c r="Y231" s="235"/>
      <c r="Z231" s="235"/>
    </row>
    <row r="232" spans="1:26" ht="13.5" customHeight="1" x14ac:dyDescent="0.25">
      <c r="A232" s="235"/>
      <c r="B232" s="235"/>
      <c r="C232" s="235"/>
      <c r="D232" s="235"/>
      <c r="E232" s="235"/>
      <c r="F232" s="235"/>
      <c r="G232" s="235"/>
      <c r="H232" s="235"/>
      <c r="I232" s="235"/>
      <c r="J232" s="235"/>
      <c r="K232" s="235"/>
      <c r="L232" s="235"/>
      <c r="M232" s="235"/>
      <c r="N232" s="235"/>
      <c r="O232" s="235"/>
      <c r="P232" s="235"/>
      <c r="Q232" s="235"/>
      <c r="R232" s="235"/>
      <c r="S232" s="235"/>
      <c r="T232" s="235"/>
      <c r="U232" s="235"/>
      <c r="V232" s="235"/>
      <c r="W232" s="235"/>
      <c r="X232" s="235"/>
      <c r="Y232" s="235"/>
      <c r="Z232" s="235"/>
    </row>
    <row r="233" spans="1:26" ht="13.5" customHeight="1" x14ac:dyDescent="0.25">
      <c r="A233" s="235"/>
      <c r="B233" s="235"/>
      <c r="C233" s="235"/>
      <c r="D233" s="235"/>
      <c r="E233" s="235"/>
      <c r="F233" s="235"/>
      <c r="G233" s="235"/>
      <c r="H233" s="235"/>
      <c r="I233" s="235"/>
      <c r="J233" s="235"/>
      <c r="K233" s="235"/>
      <c r="L233" s="235"/>
      <c r="M233" s="235"/>
      <c r="N233" s="235"/>
      <c r="O233" s="235"/>
      <c r="P233" s="235"/>
      <c r="Q233" s="235"/>
      <c r="R233" s="235"/>
      <c r="S233" s="235"/>
      <c r="T233" s="235"/>
      <c r="U233" s="235"/>
      <c r="V233" s="235"/>
      <c r="W233" s="235"/>
      <c r="X233" s="235"/>
      <c r="Y233" s="235"/>
      <c r="Z233" s="235"/>
    </row>
    <row r="234" spans="1:26" ht="13.5" customHeight="1" x14ac:dyDescent="0.25">
      <c r="A234" s="235"/>
      <c r="B234" s="235"/>
      <c r="C234" s="235"/>
      <c r="D234" s="235"/>
      <c r="E234" s="235"/>
      <c r="F234" s="235"/>
      <c r="G234" s="235"/>
      <c r="H234" s="235"/>
      <c r="I234" s="235"/>
      <c r="J234" s="235"/>
      <c r="K234" s="235"/>
      <c r="L234" s="235"/>
      <c r="M234" s="235"/>
      <c r="N234" s="235"/>
      <c r="O234" s="235"/>
      <c r="P234" s="235"/>
      <c r="Q234" s="235"/>
      <c r="R234" s="235"/>
      <c r="S234" s="235"/>
      <c r="T234" s="235"/>
      <c r="U234" s="235"/>
      <c r="V234" s="235"/>
      <c r="W234" s="235"/>
      <c r="X234" s="235"/>
      <c r="Y234" s="235"/>
      <c r="Z234" s="235"/>
    </row>
    <row r="235" spans="1:26" ht="13.5" customHeight="1" x14ac:dyDescent="0.25">
      <c r="A235" s="235"/>
      <c r="B235" s="235"/>
      <c r="C235" s="235"/>
      <c r="D235" s="235"/>
      <c r="E235" s="235"/>
      <c r="F235" s="235"/>
      <c r="G235" s="235"/>
      <c r="H235" s="235"/>
      <c r="I235" s="235"/>
      <c r="J235" s="235"/>
      <c r="K235" s="235"/>
      <c r="L235" s="235"/>
      <c r="M235" s="235"/>
      <c r="N235" s="235"/>
      <c r="O235" s="235"/>
      <c r="P235" s="235"/>
      <c r="Q235" s="235"/>
      <c r="R235" s="235"/>
      <c r="S235" s="235"/>
      <c r="T235" s="235"/>
      <c r="U235" s="235"/>
      <c r="V235" s="235"/>
      <c r="W235" s="235"/>
      <c r="X235" s="235"/>
      <c r="Y235" s="235"/>
      <c r="Z235" s="235"/>
    </row>
    <row r="236" spans="1:26" ht="13.5" customHeight="1" x14ac:dyDescent="0.25">
      <c r="A236" s="235"/>
      <c r="B236" s="235"/>
      <c r="C236" s="235"/>
      <c r="D236" s="235"/>
      <c r="E236" s="235"/>
      <c r="F236" s="235"/>
      <c r="G236" s="235"/>
      <c r="H236" s="235"/>
      <c r="I236" s="235"/>
      <c r="J236" s="235"/>
      <c r="K236" s="235"/>
      <c r="L236" s="235"/>
      <c r="M236" s="235"/>
      <c r="N236" s="235"/>
      <c r="O236" s="235"/>
      <c r="P236" s="235"/>
      <c r="Q236" s="235"/>
      <c r="R236" s="235"/>
      <c r="S236" s="235"/>
      <c r="T236" s="235"/>
      <c r="U236" s="235"/>
      <c r="V236" s="235"/>
      <c r="W236" s="235"/>
      <c r="X236" s="235"/>
      <c r="Y236" s="235"/>
      <c r="Z236" s="235"/>
    </row>
    <row r="237" spans="1:26" ht="13.5" customHeight="1" x14ac:dyDescent="0.25">
      <c r="A237" s="235"/>
      <c r="B237" s="235"/>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row>
    <row r="238" spans="1:26" ht="13.5" customHeight="1" x14ac:dyDescent="0.25">
      <c r="A238" s="235"/>
      <c r="B238" s="235"/>
      <c r="C238" s="235"/>
      <c r="D238" s="235"/>
      <c r="E238" s="235"/>
      <c r="F238" s="235"/>
      <c r="G238" s="235"/>
      <c r="H238" s="235"/>
      <c r="I238" s="235"/>
      <c r="J238" s="235"/>
      <c r="K238" s="235"/>
      <c r="L238" s="235"/>
      <c r="M238" s="235"/>
      <c r="N238" s="235"/>
      <c r="O238" s="235"/>
      <c r="P238" s="235"/>
      <c r="Q238" s="235"/>
      <c r="R238" s="235"/>
      <c r="S238" s="235"/>
      <c r="T238" s="235"/>
      <c r="U238" s="235"/>
      <c r="V238" s="235"/>
      <c r="W238" s="235"/>
      <c r="X238" s="235"/>
      <c r="Y238" s="235"/>
      <c r="Z238" s="235"/>
    </row>
    <row r="239" spans="1:26" ht="13.5" customHeight="1" x14ac:dyDescent="0.25">
      <c r="A239" s="235"/>
      <c r="B239" s="235"/>
      <c r="C239" s="235"/>
      <c r="D239" s="235"/>
      <c r="E239" s="235"/>
      <c r="F239" s="235"/>
      <c r="G239" s="235"/>
      <c r="H239" s="235"/>
      <c r="I239" s="235"/>
      <c r="J239" s="235"/>
      <c r="K239" s="235"/>
      <c r="L239" s="235"/>
      <c r="M239" s="235"/>
      <c r="N239" s="235"/>
      <c r="O239" s="235"/>
      <c r="P239" s="235"/>
      <c r="Q239" s="235"/>
      <c r="R239" s="235"/>
      <c r="S239" s="235"/>
      <c r="T239" s="235"/>
      <c r="U239" s="235"/>
      <c r="V239" s="235"/>
      <c r="W239" s="235"/>
      <c r="X239" s="235"/>
      <c r="Y239" s="235"/>
      <c r="Z239" s="235"/>
    </row>
    <row r="240" spans="1:26" ht="13.5" customHeight="1" x14ac:dyDescent="0.25">
      <c r="A240" s="235"/>
      <c r="B240" s="235"/>
      <c r="C240" s="235"/>
      <c r="D240" s="235"/>
      <c r="E240" s="235"/>
      <c r="F240" s="235"/>
      <c r="G240" s="235"/>
      <c r="H240" s="235"/>
      <c r="I240" s="235"/>
      <c r="J240" s="235"/>
      <c r="K240" s="235"/>
      <c r="L240" s="235"/>
      <c r="M240" s="235"/>
      <c r="N240" s="235"/>
      <c r="O240" s="235"/>
      <c r="P240" s="235"/>
      <c r="Q240" s="235"/>
      <c r="R240" s="235"/>
      <c r="S240" s="235"/>
      <c r="T240" s="235"/>
      <c r="U240" s="235"/>
      <c r="V240" s="235"/>
      <c r="W240" s="235"/>
      <c r="X240" s="235"/>
      <c r="Y240" s="235"/>
      <c r="Z240" s="235"/>
    </row>
    <row r="241" spans="1:26" ht="13.5" customHeight="1" x14ac:dyDescent="0.25">
      <c r="A241" s="235"/>
      <c r="B241" s="235"/>
      <c r="C241" s="235"/>
      <c r="D241" s="235"/>
      <c r="E241" s="235"/>
      <c r="F241" s="235"/>
      <c r="G241" s="235"/>
      <c r="H241" s="235"/>
      <c r="I241" s="235"/>
      <c r="J241" s="235"/>
      <c r="K241" s="235"/>
      <c r="L241" s="235"/>
      <c r="M241" s="235"/>
      <c r="N241" s="235"/>
      <c r="O241" s="235"/>
      <c r="P241" s="235"/>
      <c r="Q241" s="235"/>
      <c r="R241" s="235"/>
      <c r="S241" s="235"/>
      <c r="T241" s="235"/>
      <c r="U241" s="235"/>
      <c r="V241" s="235"/>
      <c r="W241" s="235"/>
      <c r="X241" s="235"/>
      <c r="Y241" s="235"/>
      <c r="Z241" s="235"/>
    </row>
    <row r="242" spans="1:26" ht="13.5" customHeight="1" x14ac:dyDescent="0.25">
      <c r="A242" s="235"/>
      <c r="B242" s="235"/>
      <c r="C242" s="235"/>
      <c r="D242" s="235"/>
      <c r="E242" s="235"/>
      <c r="F242" s="235"/>
      <c r="G242" s="235"/>
      <c r="H242" s="235"/>
      <c r="I242" s="235"/>
      <c r="J242" s="235"/>
      <c r="K242" s="235"/>
      <c r="L242" s="235"/>
      <c r="M242" s="235"/>
      <c r="N242" s="235"/>
      <c r="O242" s="235"/>
      <c r="P242" s="235"/>
      <c r="Q242" s="235"/>
      <c r="R242" s="235"/>
      <c r="S242" s="235"/>
      <c r="T242" s="235"/>
      <c r="U242" s="235"/>
      <c r="V242" s="235"/>
      <c r="W242" s="235"/>
      <c r="X242" s="235"/>
      <c r="Y242" s="235"/>
      <c r="Z242" s="235"/>
    </row>
    <row r="243" spans="1:26" ht="13.5" customHeight="1" x14ac:dyDescent="0.25">
      <c r="A243" s="235"/>
      <c r="B243" s="235"/>
      <c r="C243" s="235"/>
      <c r="D243" s="235"/>
      <c r="E243" s="235"/>
      <c r="F243" s="235"/>
      <c r="G243" s="235"/>
      <c r="H243" s="235"/>
      <c r="I243" s="235"/>
      <c r="J243" s="235"/>
      <c r="K243" s="235"/>
      <c r="L243" s="235"/>
      <c r="M243" s="235"/>
      <c r="N243" s="235"/>
      <c r="O243" s="235"/>
      <c r="P243" s="235"/>
      <c r="Q243" s="235"/>
      <c r="R243" s="235"/>
      <c r="S243" s="235"/>
      <c r="T243" s="235"/>
      <c r="U243" s="235"/>
      <c r="V243" s="235"/>
      <c r="W243" s="235"/>
      <c r="X243" s="235"/>
      <c r="Y243" s="235"/>
      <c r="Z243" s="235"/>
    </row>
    <row r="244" spans="1:26" ht="13.5" customHeight="1" x14ac:dyDescent="0.25">
      <c r="A244" s="235"/>
      <c r="B244" s="235"/>
      <c r="C244" s="235"/>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row>
    <row r="245" spans="1:26" ht="13.5" customHeight="1" x14ac:dyDescent="0.25">
      <c r="A245" s="235"/>
      <c r="B245" s="235"/>
      <c r="C245" s="235"/>
      <c r="D245" s="235"/>
      <c r="E245" s="235"/>
      <c r="F245" s="235"/>
      <c r="G245" s="235"/>
      <c r="H245" s="235"/>
      <c r="I245" s="235"/>
      <c r="J245" s="235"/>
      <c r="K245" s="235"/>
      <c r="L245" s="235"/>
      <c r="M245" s="235"/>
      <c r="N245" s="235"/>
      <c r="O245" s="235"/>
      <c r="P245" s="235"/>
      <c r="Q245" s="235"/>
      <c r="R245" s="235"/>
      <c r="S245" s="235"/>
      <c r="T245" s="235"/>
      <c r="U245" s="235"/>
      <c r="V245" s="235"/>
      <c r="W245" s="235"/>
      <c r="X245" s="235"/>
      <c r="Y245" s="235"/>
      <c r="Z245" s="235"/>
    </row>
    <row r="246" spans="1:26" ht="13.5" customHeight="1" x14ac:dyDescent="0.25">
      <c r="A246" s="235"/>
      <c r="B246" s="235"/>
      <c r="C246" s="235"/>
      <c r="D246" s="235"/>
      <c r="E246" s="235"/>
      <c r="F246" s="235"/>
      <c r="G246" s="235"/>
      <c r="H246" s="235"/>
      <c r="I246" s="235"/>
      <c r="J246" s="235"/>
      <c r="K246" s="235"/>
      <c r="L246" s="235"/>
      <c r="M246" s="235"/>
      <c r="N246" s="235"/>
      <c r="O246" s="235"/>
      <c r="P246" s="235"/>
      <c r="Q246" s="235"/>
      <c r="R246" s="235"/>
      <c r="S246" s="235"/>
      <c r="T246" s="235"/>
      <c r="U246" s="235"/>
      <c r="V246" s="235"/>
      <c r="W246" s="235"/>
      <c r="X246" s="235"/>
      <c r="Y246" s="235"/>
      <c r="Z246" s="235"/>
    </row>
    <row r="247" spans="1:26" ht="13.5" customHeight="1" x14ac:dyDescent="0.25">
      <c r="A247" s="235"/>
      <c r="B247" s="235"/>
      <c r="C247" s="235"/>
      <c r="D247" s="235"/>
      <c r="E247" s="235"/>
      <c r="F247" s="235"/>
      <c r="G247" s="235"/>
      <c r="H247" s="235"/>
      <c r="I247" s="235"/>
      <c r="J247" s="235"/>
      <c r="K247" s="235"/>
      <c r="L247" s="235"/>
      <c r="M247" s="235"/>
      <c r="N247" s="235"/>
      <c r="O247" s="235"/>
      <c r="P247" s="235"/>
      <c r="Q247" s="235"/>
      <c r="R247" s="235"/>
      <c r="S247" s="235"/>
      <c r="T247" s="235"/>
      <c r="U247" s="235"/>
      <c r="V247" s="235"/>
      <c r="W247" s="235"/>
      <c r="X247" s="235"/>
      <c r="Y247" s="235"/>
      <c r="Z247" s="235"/>
    </row>
    <row r="248" spans="1:26" ht="13.5" customHeight="1" x14ac:dyDescent="0.25">
      <c r="A248" s="235"/>
      <c r="B248" s="235"/>
      <c r="C248" s="235"/>
      <c r="D248" s="235"/>
      <c r="E248" s="235"/>
      <c r="F248" s="235"/>
      <c r="G248" s="235"/>
      <c r="H248" s="235"/>
      <c r="I248" s="235"/>
      <c r="J248" s="235"/>
      <c r="K248" s="235"/>
      <c r="L248" s="235"/>
      <c r="M248" s="235"/>
      <c r="N248" s="235"/>
      <c r="O248" s="235"/>
      <c r="P248" s="235"/>
      <c r="Q248" s="235"/>
      <c r="R248" s="235"/>
      <c r="S248" s="235"/>
      <c r="T248" s="235"/>
      <c r="U248" s="235"/>
      <c r="V248" s="235"/>
      <c r="W248" s="235"/>
      <c r="X248" s="235"/>
      <c r="Y248" s="235"/>
      <c r="Z248" s="235"/>
    </row>
    <row r="249" spans="1:26" ht="13.5" customHeight="1" x14ac:dyDescent="0.25">
      <c r="A249" s="235"/>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row>
    <row r="250" spans="1:26" ht="13.5" customHeight="1" x14ac:dyDescent="0.25">
      <c r="A250" s="235"/>
      <c r="B250" s="235"/>
      <c r="C250" s="235"/>
      <c r="D250" s="235"/>
      <c r="E250" s="235"/>
      <c r="F250" s="235"/>
      <c r="G250" s="235"/>
      <c r="H250" s="235"/>
      <c r="I250" s="235"/>
      <c r="J250" s="235"/>
      <c r="K250" s="235"/>
      <c r="L250" s="235"/>
      <c r="M250" s="235"/>
      <c r="N250" s="235"/>
      <c r="O250" s="235"/>
      <c r="P250" s="235"/>
      <c r="Q250" s="235"/>
      <c r="R250" s="235"/>
      <c r="S250" s="235"/>
      <c r="T250" s="235"/>
      <c r="U250" s="235"/>
      <c r="V250" s="235"/>
      <c r="W250" s="235"/>
      <c r="X250" s="235"/>
      <c r="Y250" s="235"/>
      <c r="Z250" s="235"/>
    </row>
    <row r="251" spans="1:26" ht="13.5" customHeight="1" x14ac:dyDescent="0.25">
      <c r="A251" s="235"/>
      <c r="B251" s="235"/>
      <c r="C251" s="235"/>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row>
    <row r="252" spans="1:26" ht="13.5" customHeight="1" x14ac:dyDescent="0.25">
      <c r="A252" s="235"/>
      <c r="B252" s="235"/>
      <c r="C252" s="235"/>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row>
    <row r="253" spans="1:26" ht="13.5" customHeight="1" x14ac:dyDescent="0.25">
      <c r="A253" s="235"/>
      <c r="B253" s="235"/>
      <c r="C253" s="235"/>
      <c r="D253" s="235"/>
      <c r="E253" s="235"/>
      <c r="F253" s="235"/>
      <c r="G253" s="235"/>
      <c r="H253" s="235"/>
      <c r="I253" s="235"/>
      <c r="J253" s="235"/>
      <c r="K253" s="235"/>
      <c r="L253" s="235"/>
      <c r="M253" s="235"/>
      <c r="N253" s="235"/>
      <c r="O253" s="235"/>
      <c r="P253" s="235"/>
      <c r="Q253" s="235"/>
      <c r="R253" s="235"/>
      <c r="S253" s="235"/>
      <c r="T253" s="235"/>
      <c r="U253" s="235"/>
      <c r="V253" s="235"/>
      <c r="W253" s="235"/>
      <c r="X253" s="235"/>
      <c r="Y253" s="235"/>
      <c r="Z253" s="235"/>
    </row>
    <row r="254" spans="1:26" ht="13.5" customHeight="1" x14ac:dyDescent="0.25">
      <c r="A254" s="235"/>
      <c r="B254" s="235"/>
      <c r="C254" s="235"/>
      <c r="D254" s="235"/>
      <c r="E254" s="235"/>
      <c r="F254" s="235"/>
      <c r="G254" s="235"/>
      <c r="H254" s="235"/>
      <c r="I254" s="235"/>
      <c r="J254" s="235"/>
      <c r="K254" s="235"/>
      <c r="L254" s="235"/>
      <c r="M254" s="235"/>
      <c r="N254" s="235"/>
      <c r="O254" s="235"/>
      <c r="P254" s="235"/>
      <c r="Q254" s="235"/>
      <c r="R254" s="235"/>
      <c r="S254" s="235"/>
      <c r="T254" s="235"/>
      <c r="U254" s="235"/>
      <c r="V254" s="235"/>
      <c r="W254" s="235"/>
      <c r="X254" s="235"/>
      <c r="Y254" s="235"/>
      <c r="Z254" s="235"/>
    </row>
    <row r="255" spans="1:26" ht="13.5" customHeight="1" x14ac:dyDescent="0.25">
      <c r="A255" s="235"/>
      <c r="B255" s="235"/>
      <c r="C255" s="235"/>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row>
    <row r="256" spans="1:26" ht="13.5" customHeight="1" x14ac:dyDescent="0.25">
      <c r="A256" s="235"/>
      <c r="B256" s="235"/>
      <c r="C256" s="235"/>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row>
    <row r="257" spans="1:26" ht="13.5" customHeight="1" x14ac:dyDescent="0.25">
      <c r="A257" s="235"/>
      <c r="B257" s="235"/>
      <c r="C257" s="235"/>
      <c r="D257" s="235"/>
      <c r="E257" s="235"/>
      <c r="F257" s="235"/>
      <c r="G257" s="235"/>
      <c r="H257" s="235"/>
      <c r="I257" s="235"/>
      <c r="J257" s="235"/>
      <c r="K257" s="235"/>
      <c r="L257" s="235"/>
      <c r="M257" s="235"/>
      <c r="N257" s="235"/>
      <c r="O257" s="235"/>
      <c r="P257" s="235"/>
      <c r="Q257" s="235"/>
      <c r="R257" s="235"/>
      <c r="S257" s="235"/>
      <c r="T257" s="235"/>
      <c r="U257" s="235"/>
      <c r="V257" s="235"/>
      <c r="W257" s="235"/>
      <c r="X257" s="235"/>
      <c r="Y257" s="235"/>
      <c r="Z257" s="235"/>
    </row>
    <row r="258" spans="1:26" ht="13.5" customHeight="1" x14ac:dyDescent="0.25">
      <c r="A258" s="235"/>
      <c r="B258" s="235"/>
      <c r="C258" s="235"/>
      <c r="D258" s="235"/>
      <c r="E258" s="235"/>
      <c r="F258" s="235"/>
      <c r="G258" s="235"/>
      <c r="H258" s="235"/>
      <c r="I258" s="235"/>
      <c r="J258" s="235"/>
      <c r="K258" s="235"/>
      <c r="L258" s="235"/>
      <c r="M258" s="235"/>
      <c r="N258" s="235"/>
      <c r="O258" s="235"/>
      <c r="P258" s="235"/>
      <c r="Q258" s="235"/>
      <c r="R258" s="235"/>
      <c r="S258" s="235"/>
      <c r="T258" s="235"/>
      <c r="U258" s="235"/>
      <c r="V258" s="235"/>
      <c r="W258" s="235"/>
      <c r="X258" s="235"/>
      <c r="Y258" s="235"/>
      <c r="Z258" s="235"/>
    </row>
    <row r="259" spans="1:26" ht="13.5" customHeight="1" x14ac:dyDescent="0.25">
      <c r="A259" s="235"/>
      <c r="B259" s="235"/>
      <c r="C259" s="235"/>
      <c r="D259" s="235"/>
      <c r="E259" s="235"/>
      <c r="F259" s="235"/>
      <c r="G259" s="235"/>
      <c r="H259" s="235"/>
      <c r="I259" s="235"/>
      <c r="J259" s="235"/>
      <c r="K259" s="235"/>
      <c r="L259" s="235"/>
      <c r="M259" s="235"/>
      <c r="N259" s="235"/>
      <c r="O259" s="235"/>
      <c r="P259" s="235"/>
      <c r="Q259" s="235"/>
      <c r="R259" s="235"/>
      <c r="S259" s="235"/>
      <c r="T259" s="235"/>
      <c r="U259" s="235"/>
      <c r="V259" s="235"/>
      <c r="W259" s="235"/>
      <c r="X259" s="235"/>
      <c r="Y259" s="235"/>
      <c r="Z259" s="235"/>
    </row>
    <row r="260" spans="1:26" ht="13.5" customHeight="1" x14ac:dyDescent="0.25">
      <c r="A260" s="235"/>
      <c r="B260" s="235"/>
      <c r="C260" s="235"/>
      <c r="D260" s="235"/>
      <c r="E260" s="235"/>
      <c r="F260" s="235"/>
      <c r="G260" s="235"/>
      <c r="H260" s="235"/>
      <c r="I260" s="235"/>
      <c r="J260" s="235"/>
      <c r="K260" s="235"/>
      <c r="L260" s="235"/>
      <c r="M260" s="235"/>
      <c r="N260" s="235"/>
      <c r="O260" s="235"/>
      <c r="P260" s="235"/>
      <c r="Q260" s="235"/>
      <c r="R260" s="235"/>
      <c r="S260" s="235"/>
      <c r="T260" s="235"/>
      <c r="U260" s="235"/>
      <c r="V260" s="235"/>
      <c r="W260" s="235"/>
      <c r="X260" s="235"/>
      <c r="Y260" s="235"/>
      <c r="Z260" s="235"/>
    </row>
    <row r="261" spans="1:26" ht="13.5" customHeight="1" x14ac:dyDescent="0.25">
      <c r="A261" s="235"/>
      <c r="B261" s="235"/>
      <c r="C261" s="235"/>
      <c r="D261" s="235"/>
      <c r="E261" s="235"/>
      <c r="F261" s="235"/>
      <c r="G261" s="235"/>
      <c r="H261" s="235"/>
      <c r="I261" s="235"/>
      <c r="J261" s="235"/>
      <c r="K261" s="235"/>
      <c r="L261" s="235"/>
      <c r="M261" s="235"/>
      <c r="N261" s="235"/>
      <c r="O261" s="235"/>
      <c r="P261" s="235"/>
      <c r="Q261" s="235"/>
      <c r="R261" s="235"/>
      <c r="S261" s="235"/>
      <c r="T261" s="235"/>
      <c r="U261" s="235"/>
      <c r="V261" s="235"/>
      <c r="W261" s="235"/>
      <c r="X261" s="235"/>
      <c r="Y261" s="235"/>
      <c r="Z261" s="235"/>
    </row>
    <row r="262" spans="1:26" ht="13.5" customHeight="1" x14ac:dyDescent="0.25">
      <c r="A262" s="235"/>
      <c r="B262" s="235"/>
      <c r="C262" s="235"/>
      <c r="D262" s="235"/>
      <c r="E262" s="235"/>
      <c r="F262" s="235"/>
      <c r="G262" s="235"/>
      <c r="H262" s="235"/>
      <c r="I262" s="235"/>
      <c r="J262" s="235"/>
      <c r="K262" s="235"/>
      <c r="L262" s="235"/>
      <c r="M262" s="235"/>
      <c r="N262" s="235"/>
      <c r="O262" s="235"/>
      <c r="P262" s="235"/>
      <c r="Q262" s="235"/>
      <c r="R262" s="235"/>
      <c r="S262" s="235"/>
      <c r="T262" s="235"/>
      <c r="U262" s="235"/>
      <c r="V262" s="235"/>
      <c r="W262" s="235"/>
      <c r="X262" s="235"/>
      <c r="Y262" s="235"/>
      <c r="Z262" s="235"/>
    </row>
    <row r="263" spans="1:26" ht="13.5" customHeight="1" x14ac:dyDescent="0.25">
      <c r="A263" s="235"/>
      <c r="B263" s="235"/>
      <c r="C263" s="235"/>
      <c r="D263" s="235"/>
      <c r="E263" s="235"/>
      <c r="F263" s="235"/>
      <c r="G263" s="235"/>
      <c r="H263" s="235"/>
      <c r="I263" s="235"/>
      <c r="J263" s="235"/>
      <c r="K263" s="235"/>
      <c r="L263" s="235"/>
      <c r="M263" s="235"/>
      <c r="N263" s="235"/>
      <c r="O263" s="235"/>
      <c r="P263" s="235"/>
      <c r="Q263" s="235"/>
      <c r="R263" s="235"/>
      <c r="S263" s="235"/>
      <c r="T263" s="235"/>
      <c r="U263" s="235"/>
      <c r="V263" s="235"/>
      <c r="W263" s="235"/>
      <c r="X263" s="235"/>
      <c r="Y263" s="235"/>
      <c r="Z263" s="235"/>
    </row>
    <row r="264" spans="1:26" ht="13.5" customHeight="1" x14ac:dyDescent="0.25">
      <c r="A264" s="235"/>
      <c r="B264" s="235"/>
      <c r="C264" s="235"/>
      <c r="D264" s="235"/>
      <c r="E264" s="235"/>
      <c r="F264" s="235"/>
      <c r="G264" s="235"/>
      <c r="H264" s="235"/>
      <c r="I264" s="235"/>
      <c r="J264" s="235"/>
      <c r="K264" s="235"/>
      <c r="L264" s="235"/>
      <c r="M264" s="235"/>
      <c r="N264" s="235"/>
      <c r="O264" s="235"/>
      <c r="P264" s="235"/>
      <c r="Q264" s="235"/>
      <c r="R264" s="235"/>
      <c r="S264" s="235"/>
      <c r="T264" s="235"/>
      <c r="U264" s="235"/>
      <c r="V264" s="235"/>
      <c r="W264" s="235"/>
      <c r="X264" s="235"/>
      <c r="Y264" s="235"/>
      <c r="Z264" s="235"/>
    </row>
    <row r="265" spans="1:26" ht="13.5" customHeight="1" x14ac:dyDescent="0.25">
      <c r="A265" s="235"/>
      <c r="B265" s="235"/>
      <c r="C265" s="235"/>
      <c r="D265" s="235"/>
      <c r="E265" s="235"/>
      <c r="F265" s="235"/>
      <c r="G265" s="235"/>
      <c r="H265" s="235"/>
      <c r="I265" s="235"/>
      <c r="J265" s="235"/>
      <c r="K265" s="235"/>
      <c r="L265" s="235"/>
      <c r="M265" s="235"/>
      <c r="N265" s="235"/>
      <c r="O265" s="235"/>
      <c r="P265" s="235"/>
      <c r="Q265" s="235"/>
      <c r="R265" s="235"/>
      <c r="S265" s="235"/>
      <c r="T265" s="235"/>
      <c r="U265" s="235"/>
      <c r="V265" s="235"/>
      <c r="W265" s="235"/>
      <c r="X265" s="235"/>
      <c r="Y265" s="235"/>
      <c r="Z265" s="235"/>
    </row>
    <row r="266" spans="1:26" ht="13.5" customHeight="1" x14ac:dyDescent="0.25">
      <c r="A266" s="235"/>
      <c r="B266" s="235"/>
      <c r="C266" s="235"/>
      <c r="D266" s="235"/>
      <c r="E266" s="235"/>
      <c r="F266" s="235"/>
      <c r="G266" s="235"/>
      <c r="H266" s="235"/>
      <c r="I266" s="235"/>
      <c r="J266" s="235"/>
      <c r="K266" s="235"/>
      <c r="L266" s="235"/>
      <c r="M266" s="235"/>
      <c r="N266" s="235"/>
      <c r="O266" s="235"/>
      <c r="P266" s="235"/>
      <c r="Q266" s="235"/>
      <c r="R266" s="235"/>
      <c r="S266" s="235"/>
      <c r="T266" s="235"/>
      <c r="U266" s="235"/>
      <c r="V266" s="235"/>
      <c r="W266" s="235"/>
      <c r="X266" s="235"/>
      <c r="Y266" s="235"/>
      <c r="Z266" s="235"/>
    </row>
    <row r="267" spans="1:26" ht="13.5" customHeight="1" x14ac:dyDescent="0.25">
      <c r="A267" s="235"/>
      <c r="B267" s="235"/>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row>
    <row r="268" spans="1:26" ht="13.5" customHeight="1" x14ac:dyDescent="0.25">
      <c r="A268" s="23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row>
    <row r="269" spans="1:26" ht="13.5" customHeight="1" x14ac:dyDescent="0.25">
      <c r="A269" s="23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row>
    <row r="270" spans="1:26" ht="13.5" customHeight="1" x14ac:dyDescent="0.25">
      <c r="A270" s="235"/>
      <c r="B270" s="235"/>
      <c r="C270" s="235"/>
      <c r="D270" s="235"/>
      <c r="E270" s="235"/>
      <c r="F270" s="235"/>
      <c r="G270" s="235"/>
      <c r="H270" s="235"/>
      <c r="I270" s="235"/>
      <c r="J270" s="235"/>
      <c r="K270" s="235"/>
      <c r="L270" s="235"/>
      <c r="M270" s="235"/>
      <c r="N270" s="235"/>
      <c r="O270" s="235"/>
      <c r="P270" s="235"/>
      <c r="Q270" s="235"/>
      <c r="R270" s="235"/>
      <c r="S270" s="235"/>
      <c r="T270" s="235"/>
      <c r="U270" s="235"/>
      <c r="V270" s="235"/>
      <c r="W270" s="235"/>
      <c r="X270" s="235"/>
      <c r="Y270" s="235"/>
      <c r="Z270" s="235"/>
    </row>
    <row r="271" spans="1:26" ht="13.5" customHeight="1" x14ac:dyDescent="0.25">
      <c r="A271" s="235"/>
      <c r="B271" s="235"/>
      <c r="C271" s="235"/>
      <c r="D271" s="235"/>
      <c r="E271" s="235"/>
      <c r="F271" s="235"/>
      <c r="G271" s="235"/>
      <c r="H271" s="235"/>
      <c r="I271" s="235"/>
      <c r="J271" s="235"/>
      <c r="K271" s="235"/>
      <c r="L271" s="235"/>
      <c r="M271" s="235"/>
      <c r="N271" s="235"/>
      <c r="O271" s="235"/>
      <c r="P271" s="235"/>
      <c r="Q271" s="235"/>
      <c r="R271" s="235"/>
      <c r="S271" s="235"/>
      <c r="T271" s="235"/>
      <c r="U271" s="235"/>
      <c r="V271" s="235"/>
      <c r="W271" s="235"/>
      <c r="X271" s="235"/>
      <c r="Y271" s="235"/>
      <c r="Z271" s="235"/>
    </row>
    <row r="272" spans="1:26" ht="13.5" customHeight="1" x14ac:dyDescent="0.25">
      <c r="A272" s="235"/>
      <c r="B272" s="235"/>
      <c r="C272" s="235"/>
      <c r="D272" s="235"/>
      <c r="E272" s="235"/>
      <c r="F272" s="235"/>
      <c r="G272" s="235"/>
      <c r="H272" s="235"/>
      <c r="I272" s="235"/>
      <c r="J272" s="235"/>
      <c r="K272" s="235"/>
      <c r="L272" s="235"/>
      <c r="M272" s="235"/>
      <c r="N272" s="235"/>
      <c r="O272" s="235"/>
      <c r="P272" s="235"/>
      <c r="Q272" s="235"/>
      <c r="R272" s="235"/>
      <c r="S272" s="235"/>
      <c r="T272" s="235"/>
      <c r="U272" s="235"/>
      <c r="V272" s="235"/>
      <c r="W272" s="235"/>
      <c r="X272" s="235"/>
      <c r="Y272" s="235"/>
      <c r="Z272" s="235"/>
    </row>
    <row r="273" spans="1:26" ht="13.5" customHeight="1" x14ac:dyDescent="0.25">
      <c r="A273" s="235"/>
      <c r="B273" s="235"/>
      <c r="C273" s="235"/>
      <c r="D273" s="235"/>
      <c r="E273" s="235"/>
      <c r="F273" s="235"/>
      <c r="G273" s="235"/>
      <c r="H273" s="235"/>
      <c r="I273" s="235"/>
      <c r="J273" s="235"/>
      <c r="K273" s="235"/>
      <c r="L273" s="235"/>
      <c r="M273" s="235"/>
      <c r="N273" s="235"/>
      <c r="O273" s="235"/>
      <c r="P273" s="235"/>
      <c r="Q273" s="235"/>
      <c r="R273" s="235"/>
      <c r="S273" s="235"/>
      <c r="T273" s="235"/>
      <c r="U273" s="235"/>
      <c r="V273" s="235"/>
      <c r="W273" s="235"/>
      <c r="X273" s="235"/>
      <c r="Y273" s="235"/>
      <c r="Z273" s="235"/>
    </row>
    <row r="274" spans="1:26" ht="13.5" customHeight="1" x14ac:dyDescent="0.25">
      <c r="A274" s="235"/>
      <c r="B274" s="235"/>
      <c r="C274" s="235"/>
      <c r="D274" s="235"/>
      <c r="E274" s="235"/>
      <c r="F274" s="235"/>
      <c r="G274" s="235"/>
      <c r="H274" s="235"/>
      <c r="I274" s="235"/>
      <c r="J274" s="235"/>
      <c r="K274" s="235"/>
      <c r="L274" s="235"/>
      <c r="M274" s="235"/>
      <c r="N274" s="235"/>
      <c r="O274" s="235"/>
      <c r="P274" s="235"/>
      <c r="Q274" s="235"/>
      <c r="R274" s="235"/>
      <c r="S274" s="235"/>
      <c r="T274" s="235"/>
      <c r="U274" s="235"/>
      <c r="V274" s="235"/>
      <c r="W274" s="235"/>
      <c r="X274" s="235"/>
      <c r="Y274" s="235"/>
      <c r="Z274" s="235"/>
    </row>
    <row r="275" spans="1:26" ht="13.5" customHeight="1" x14ac:dyDescent="0.25">
      <c r="A275" s="235"/>
      <c r="B275" s="235"/>
      <c r="C275" s="235"/>
      <c r="D275" s="235"/>
      <c r="E275" s="235"/>
      <c r="F275" s="235"/>
      <c r="G275" s="235"/>
      <c r="H275" s="235"/>
      <c r="I275" s="235"/>
      <c r="J275" s="235"/>
      <c r="K275" s="235"/>
      <c r="L275" s="235"/>
      <c r="M275" s="235"/>
      <c r="N275" s="235"/>
      <c r="O275" s="235"/>
      <c r="P275" s="235"/>
      <c r="Q275" s="235"/>
      <c r="R275" s="235"/>
      <c r="S275" s="235"/>
      <c r="T275" s="235"/>
      <c r="U275" s="235"/>
      <c r="V275" s="235"/>
      <c r="W275" s="235"/>
      <c r="X275" s="235"/>
      <c r="Y275" s="235"/>
      <c r="Z275" s="235"/>
    </row>
    <row r="276" spans="1:26" ht="13.5" customHeight="1" x14ac:dyDescent="0.25">
      <c r="A276" s="235"/>
      <c r="B276" s="235"/>
      <c r="C276" s="235"/>
      <c r="D276" s="235"/>
      <c r="E276" s="235"/>
      <c r="F276" s="235"/>
      <c r="G276" s="235"/>
      <c r="H276" s="235"/>
      <c r="I276" s="235"/>
      <c r="J276" s="235"/>
      <c r="K276" s="235"/>
      <c r="L276" s="235"/>
      <c r="M276" s="235"/>
      <c r="N276" s="235"/>
      <c r="O276" s="235"/>
      <c r="P276" s="235"/>
      <c r="Q276" s="235"/>
      <c r="R276" s="235"/>
      <c r="S276" s="235"/>
      <c r="T276" s="235"/>
      <c r="U276" s="235"/>
      <c r="V276" s="235"/>
      <c r="W276" s="235"/>
      <c r="X276" s="235"/>
      <c r="Y276" s="235"/>
      <c r="Z276" s="235"/>
    </row>
    <row r="277" spans="1:26" ht="13.5" customHeight="1" x14ac:dyDescent="0.25">
      <c r="A277" s="235"/>
      <c r="B277" s="235"/>
      <c r="C277" s="235"/>
      <c r="D277" s="235"/>
      <c r="E277" s="235"/>
      <c r="F277" s="235"/>
      <c r="G277" s="235"/>
      <c r="H277" s="235"/>
      <c r="I277" s="235"/>
      <c r="J277" s="235"/>
      <c r="K277" s="235"/>
      <c r="L277" s="235"/>
      <c r="M277" s="235"/>
      <c r="N277" s="235"/>
      <c r="O277" s="235"/>
      <c r="P277" s="235"/>
      <c r="Q277" s="235"/>
      <c r="R277" s="235"/>
      <c r="S277" s="235"/>
      <c r="T277" s="235"/>
      <c r="U277" s="235"/>
      <c r="V277" s="235"/>
      <c r="W277" s="235"/>
      <c r="X277" s="235"/>
      <c r="Y277" s="235"/>
      <c r="Z277" s="235"/>
    </row>
    <row r="278" spans="1:26" ht="13.5" customHeight="1" x14ac:dyDescent="0.25">
      <c r="A278" s="235"/>
      <c r="B278" s="235"/>
      <c r="C278" s="235"/>
      <c r="D278" s="235"/>
      <c r="E278" s="235"/>
      <c r="F278" s="235"/>
      <c r="G278" s="235"/>
      <c r="H278" s="235"/>
      <c r="I278" s="235"/>
      <c r="J278" s="235"/>
      <c r="K278" s="235"/>
      <c r="L278" s="235"/>
      <c r="M278" s="235"/>
      <c r="N278" s="235"/>
      <c r="O278" s="235"/>
      <c r="P278" s="235"/>
      <c r="Q278" s="235"/>
      <c r="R278" s="235"/>
      <c r="S278" s="235"/>
      <c r="T278" s="235"/>
      <c r="U278" s="235"/>
      <c r="V278" s="235"/>
      <c r="W278" s="235"/>
      <c r="X278" s="235"/>
      <c r="Y278" s="235"/>
      <c r="Z278" s="235"/>
    </row>
    <row r="279" spans="1:26" ht="13.5" customHeight="1" x14ac:dyDescent="0.25">
      <c r="A279" s="235"/>
      <c r="B279" s="235"/>
      <c r="C279" s="235"/>
      <c r="D279" s="235"/>
      <c r="E279" s="235"/>
      <c r="F279" s="235"/>
      <c r="G279" s="235"/>
      <c r="H279" s="235"/>
      <c r="I279" s="235"/>
      <c r="J279" s="235"/>
      <c r="K279" s="235"/>
      <c r="L279" s="235"/>
      <c r="M279" s="235"/>
      <c r="N279" s="235"/>
      <c r="O279" s="235"/>
      <c r="P279" s="235"/>
      <c r="Q279" s="235"/>
      <c r="R279" s="235"/>
      <c r="S279" s="235"/>
      <c r="T279" s="235"/>
      <c r="U279" s="235"/>
      <c r="V279" s="235"/>
      <c r="W279" s="235"/>
      <c r="X279" s="235"/>
      <c r="Y279" s="235"/>
      <c r="Z279" s="235"/>
    </row>
    <row r="280" spans="1:26" ht="13.5" customHeight="1" x14ac:dyDescent="0.25">
      <c r="A280" s="235"/>
      <c r="B280" s="235"/>
      <c r="C280" s="235"/>
      <c r="D280" s="235"/>
      <c r="E280" s="235"/>
      <c r="F280" s="235"/>
      <c r="G280" s="235"/>
      <c r="H280" s="235"/>
      <c r="I280" s="235"/>
      <c r="J280" s="235"/>
      <c r="K280" s="235"/>
      <c r="L280" s="235"/>
      <c r="M280" s="235"/>
      <c r="N280" s="235"/>
      <c r="O280" s="235"/>
      <c r="P280" s="235"/>
      <c r="Q280" s="235"/>
      <c r="R280" s="235"/>
      <c r="S280" s="235"/>
      <c r="T280" s="235"/>
      <c r="U280" s="235"/>
      <c r="V280" s="235"/>
      <c r="W280" s="235"/>
      <c r="X280" s="235"/>
      <c r="Y280" s="235"/>
      <c r="Z280" s="235"/>
    </row>
    <row r="281" spans="1:26" ht="13.5" customHeight="1" x14ac:dyDescent="0.25">
      <c r="A281" s="235"/>
      <c r="B281" s="235"/>
      <c r="C281" s="235"/>
      <c r="D281" s="235"/>
      <c r="E281" s="235"/>
      <c r="F281" s="235"/>
      <c r="G281" s="235"/>
      <c r="H281" s="235"/>
      <c r="I281" s="235"/>
      <c r="J281" s="235"/>
      <c r="K281" s="235"/>
      <c r="L281" s="235"/>
      <c r="M281" s="235"/>
      <c r="N281" s="235"/>
      <c r="O281" s="235"/>
      <c r="P281" s="235"/>
      <c r="Q281" s="235"/>
      <c r="R281" s="235"/>
      <c r="S281" s="235"/>
      <c r="T281" s="235"/>
      <c r="U281" s="235"/>
      <c r="V281" s="235"/>
      <c r="W281" s="235"/>
      <c r="X281" s="235"/>
      <c r="Y281" s="235"/>
      <c r="Z281" s="235"/>
    </row>
    <row r="282" spans="1:26" ht="13.5" customHeight="1" x14ac:dyDescent="0.25">
      <c r="A282" s="235"/>
      <c r="B282" s="235"/>
      <c r="C282" s="235"/>
      <c r="D282" s="235"/>
      <c r="E282" s="235"/>
      <c r="F282" s="235"/>
      <c r="G282" s="235"/>
      <c r="H282" s="235"/>
      <c r="I282" s="235"/>
      <c r="J282" s="235"/>
      <c r="K282" s="235"/>
      <c r="L282" s="235"/>
      <c r="M282" s="235"/>
      <c r="N282" s="235"/>
      <c r="O282" s="235"/>
      <c r="P282" s="235"/>
      <c r="Q282" s="235"/>
      <c r="R282" s="235"/>
      <c r="S282" s="235"/>
      <c r="T282" s="235"/>
      <c r="U282" s="235"/>
      <c r="V282" s="235"/>
      <c r="W282" s="235"/>
      <c r="X282" s="235"/>
      <c r="Y282" s="235"/>
      <c r="Z282" s="235"/>
    </row>
    <row r="283" spans="1:26" ht="13.5" customHeight="1" x14ac:dyDescent="0.25">
      <c r="A283" s="235"/>
      <c r="B283" s="235"/>
      <c r="C283" s="235"/>
      <c r="D283" s="235"/>
      <c r="E283" s="235"/>
      <c r="F283" s="235"/>
      <c r="G283" s="235"/>
      <c r="H283" s="235"/>
      <c r="I283" s="235"/>
      <c r="J283" s="235"/>
      <c r="K283" s="235"/>
      <c r="L283" s="235"/>
      <c r="M283" s="235"/>
      <c r="N283" s="235"/>
      <c r="O283" s="235"/>
      <c r="P283" s="235"/>
      <c r="Q283" s="235"/>
      <c r="R283" s="235"/>
      <c r="S283" s="235"/>
      <c r="T283" s="235"/>
      <c r="U283" s="235"/>
      <c r="V283" s="235"/>
      <c r="W283" s="235"/>
      <c r="X283" s="235"/>
      <c r="Y283" s="235"/>
      <c r="Z283" s="235"/>
    </row>
    <row r="284" spans="1:26" ht="13.5" customHeight="1" x14ac:dyDescent="0.25">
      <c r="A284" s="235"/>
      <c r="B284" s="235"/>
      <c r="C284" s="235"/>
      <c r="D284" s="235"/>
      <c r="E284" s="235"/>
      <c r="F284" s="235"/>
      <c r="G284" s="235"/>
      <c r="H284" s="235"/>
      <c r="I284" s="235"/>
      <c r="J284" s="235"/>
      <c r="K284" s="235"/>
      <c r="L284" s="235"/>
      <c r="M284" s="235"/>
      <c r="N284" s="235"/>
      <c r="O284" s="235"/>
      <c r="P284" s="235"/>
      <c r="Q284" s="235"/>
      <c r="R284" s="235"/>
      <c r="S284" s="235"/>
      <c r="T284" s="235"/>
      <c r="U284" s="235"/>
      <c r="V284" s="235"/>
      <c r="W284" s="235"/>
      <c r="X284" s="235"/>
      <c r="Y284" s="235"/>
      <c r="Z284" s="235"/>
    </row>
    <row r="285" spans="1:26" ht="13.5" customHeight="1" x14ac:dyDescent="0.25">
      <c r="A285" s="235"/>
      <c r="B285" s="235"/>
      <c r="C285" s="235"/>
      <c r="D285" s="235"/>
      <c r="E285" s="235"/>
      <c r="F285" s="235"/>
      <c r="G285" s="235"/>
      <c r="H285" s="235"/>
      <c r="I285" s="235"/>
      <c r="J285" s="235"/>
      <c r="K285" s="235"/>
      <c r="L285" s="235"/>
      <c r="M285" s="235"/>
      <c r="N285" s="235"/>
      <c r="O285" s="235"/>
      <c r="P285" s="235"/>
      <c r="Q285" s="235"/>
      <c r="R285" s="235"/>
      <c r="S285" s="235"/>
      <c r="T285" s="235"/>
      <c r="U285" s="235"/>
      <c r="V285" s="235"/>
      <c r="W285" s="235"/>
      <c r="X285" s="235"/>
      <c r="Y285" s="235"/>
      <c r="Z285" s="235"/>
    </row>
    <row r="286" spans="1:26" ht="13.5" customHeight="1" x14ac:dyDescent="0.25">
      <c r="A286" s="235"/>
      <c r="B286" s="235"/>
      <c r="C286" s="235"/>
      <c r="D286" s="235"/>
      <c r="E286" s="235"/>
      <c r="F286" s="235"/>
      <c r="G286" s="235"/>
      <c r="H286" s="235"/>
      <c r="I286" s="235"/>
      <c r="J286" s="235"/>
      <c r="K286" s="235"/>
      <c r="L286" s="235"/>
      <c r="M286" s="235"/>
      <c r="N286" s="235"/>
      <c r="O286" s="235"/>
      <c r="P286" s="235"/>
      <c r="Q286" s="235"/>
      <c r="R286" s="235"/>
      <c r="S286" s="235"/>
      <c r="T286" s="235"/>
      <c r="U286" s="235"/>
      <c r="V286" s="235"/>
      <c r="W286" s="235"/>
      <c r="X286" s="235"/>
      <c r="Y286" s="235"/>
      <c r="Z286" s="235"/>
    </row>
    <row r="287" spans="1:26" ht="13.5" customHeight="1" x14ac:dyDescent="0.25">
      <c r="A287" s="235"/>
      <c r="B287" s="235"/>
      <c r="C287" s="235"/>
      <c r="D287" s="235"/>
      <c r="E287" s="235"/>
      <c r="F287" s="235"/>
      <c r="G287" s="235"/>
      <c r="H287" s="235"/>
      <c r="I287" s="235"/>
      <c r="J287" s="235"/>
      <c r="K287" s="235"/>
      <c r="L287" s="235"/>
      <c r="M287" s="235"/>
      <c r="N287" s="235"/>
      <c r="O287" s="235"/>
      <c r="P287" s="235"/>
      <c r="Q287" s="235"/>
      <c r="R287" s="235"/>
      <c r="S287" s="235"/>
      <c r="T287" s="235"/>
      <c r="U287" s="235"/>
      <c r="V287" s="235"/>
      <c r="W287" s="235"/>
      <c r="X287" s="235"/>
      <c r="Y287" s="235"/>
      <c r="Z287" s="235"/>
    </row>
    <row r="288" spans="1:26" ht="13.5" customHeight="1" x14ac:dyDescent="0.25">
      <c r="A288" s="235"/>
      <c r="B288" s="235"/>
      <c r="C288" s="235"/>
      <c r="D288" s="235"/>
      <c r="E288" s="235"/>
      <c r="F288" s="235"/>
      <c r="G288" s="235"/>
      <c r="H288" s="235"/>
      <c r="I288" s="235"/>
      <c r="J288" s="235"/>
      <c r="K288" s="235"/>
      <c r="L288" s="235"/>
      <c r="M288" s="235"/>
      <c r="N288" s="235"/>
      <c r="O288" s="235"/>
      <c r="P288" s="235"/>
      <c r="Q288" s="235"/>
      <c r="R288" s="235"/>
      <c r="S288" s="235"/>
      <c r="T288" s="235"/>
      <c r="U288" s="235"/>
      <c r="V288" s="235"/>
      <c r="W288" s="235"/>
      <c r="X288" s="235"/>
      <c r="Y288" s="235"/>
      <c r="Z288" s="235"/>
    </row>
    <row r="289" spans="1:26" ht="13.5" customHeight="1" x14ac:dyDescent="0.25">
      <c r="A289" s="235"/>
      <c r="B289" s="235"/>
      <c r="C289" s="235"/>
      <c r="D289" s="235"/>
      <c r="E289" s="235"/>
      <c r="F289" s="235"/>
      <c r="G289" s="235"/>
      <c r="H289" s="235"/>
      <c r="I289" s="235"/>
      <c r="J289" s="235"/>
      <c r="K289" s="235"/>
      <c r="L289" s="235"/>
      <c r="M289" s="235"/>
      <c r="N289" s="235"/>
      <c r="O289" s="235"/>
      <c r="P289" s="235"/>
      <c r="Q289" s="235"/>
      <c r="R289" s="235"/>
      <c r="S289" s="235"/>
      <c r="T289" s="235"/>
      <c r="U289" s="235"/>
      <c r="V289" s="235"/>
      <c r="W289" s="235"/>
      <c r="X289" s="235"/>
      <c r="Y289" s="235"/>
      <c r="Z289" s="235"/>
    </row>
    <row r="290" spans="1:26" ht="13.5" customHeight="1" x14ac:dyDescent="0.25">
      <c r="A290" s="235"/>
      <c r="B290" s="235"/>
      <c r="C290" s="235"/>
      <c r="D290" s="235"/>
      <c r="E290" s="235"/>
      <c r="F290" s="235"/>
      <c r="G290" s="235"/>
      <c r="H290" s="235"/>
      <c r="I290" s="235"/>
      <c r="J290" s="235"/>
      <c r="K290" s="235"/>
      <c r="L290" s="235"/>
      <c r="M290" s="235"/>
      <c r="N290" s="235"/>
      <c r="O290" s="235"/>
      <c r="P290" s="235"/>
      <c r="Q290" s="235"/>
      <c r="R290" s="235"/>
      <c r="S290" s="235"/>
      <c r="T290" s="235"/>
      <c r="U290" s="235"/>
      <c r="V290" s="235"/>
      <c r="W290" s="235"/>
      <c r="X290" s="235"/>
      <c r="Y290" s="235"/>
      <c r="Z290" s="235"/>
    </row>
    <row r="291" spans="1:26" ht="13.5" customHeight="1" x14ac:dyDescent="0.25">
      <c r="A291" s="235"/>
      <c r="B291" s="235"/>
      <c r="C291" s="235"/>
      <c r="D291" s="235"/>
      <c r="E291" s="235"/>
      <c r="F291" s="235"/>
      <c r="G291" s="235"/>
      <c r="H291" s="235"/>
      <c r="I291" s="235"/>
      <c r="J291" s="235"/>
      <c r="K291" s="235"/>
      <c r="L291" s="235"/>
      <c r="M291" s="235"/>
      <c r="N291" s="235"/>
      <c r="O291" s="235"/>
      <c r="P291" s="235"/>
      <c r="Q291" s="235"/>
      <c r="R291" s="235"/>
      <c r="S291" s="235"/>
      <c r="T291" s="235"/>
      <c r="U291" s="235"/>
      <c r="V291" s="235"/>
      <c r="W291" s="235"/>
      <c r="X291" s="235"/>
      <c r="Y291" s="235"/>
      <c r="Z291" s="235"/>
    </row>
    <row r="292" spans="1:26" ht="13.5" customHeight="1" x14ac:dyDescent="0.25">
      <c r="A292" s="235"/>
      <c r="B292" s="235"/>
      <c r="C292" s="235"/>
      <c r="D292" s="235"/>
      <c r="E292" s="235"/>
      <c r="F292" s="235"/>
      <c r="G292" s="235"/>
      <c r="H292" s="235"/>
      <c r="I292" s="235"/>
      <c r="J292" s="235"/>
      <c r="K292" s="235"/>
      <c r="L292" s="235"/>
      <c r="M292" s="235"/>
      <c r="N292" s="235"/>
      <c r="O292" s="235"/>
      <c r="P292" s="235"/>
      <c r="Q292" s="235"/>
      <c r="R292" s="235"/>
      <c r="S292" s="235"/>
      <c r="T292" s="235"/>
      <c r="U292" s="235"/>
      <c r="V292" s="235"/>
      <c r="W292" s="235"/>
      <c r="X292" s="235"/>
      <c r="Y292" s="235"/>
      <c r="Z292" s="235"/>
    </row>
    <row r="293" spans="1:26" ht="13.5" customHeight="1" x14ac:dyDescent="0.25">
      <c r="A293" s="235"/>
      <c r="B293" s="235"/>
      <c r="C293" s="235"/>
      <c r="D293" s="235"/>
      <c r="E293" s="235"/>
      <c r="F293" s="235"/>
      <c r="G293" s="235"/>
      <c r="H293" s="235"/>
      <c r="I293" s="235"/>
      <c r="J293" s="235"/>
      <c r="K293" s="235"/>
      <c r="L293" s="235"/>
      <c r="M293" s="235"/>
      <c r="N293" s="235"/>
      <c r="O293" s="235"/>
      <c r="P293" s="235"/>
      <c r="Q293" s="235"/>
      <c r="R293" s="235"/>
      <c r="S293" s="235"/>
      <c r="T293" s="235"/>
      <c r="U293" s="235"/>
      <c r="V293" s="235"/>
      <c r="W293" s="235"/>
      <c r="X293" s="235"/>
      <c r="Y293" s="235"/>
      <c r="Z293" s="235"/>
    </row>
    <row r="294" spans="1:26" ht="13.5" customHeight="1" x14ac:dyDescent="0.25">
      <c r="A294" s="235"/>
      <c r="B294" s="235"/>
      <c r="C294" s="235"/>
      <c r="D294" s="235"/>
      <c r="E294" s="235"/>
      <c r="F294" s="235"/>
      <c r="G294" s="235"/>
      <c r="H294" s="235"/>
      <c r="I294" s="235"/>
      <c r="J294" s="235"/>
      <c r="K294" s="235"/>
      <c r="L294" s="235"/>
      <c r="M294" s="235"/>
      <c r="N294" s="235"/>
      <c r="O294" s="235"/>
      <c r="P294" s="235"/>
      <c r="Q294" s="235"/>
      <c r="R294" s="235"/>
      <c r="S294" s="235"/>
      <c r="T294" s="235"/>
      <c r="U294" s="235"/>
      <c r="V294" s="235"/>
      <c r="W294" s="235"/>
      <c r="X294" s="235"/>
      <c r="Y294" s="235"/>
      <c r="Z294" s="235"/>
    </row>
    <row r="295" spans="1:26" ht="13.5" customHeight="1" x14ac:dyDescent="0.25">
      <c r="A295" s="235"/>
      <c r="B295" s="235"/>
      <c r="C295" s="235"/>
      <c r="D295" s="235"/>
      <c r="E295" s="235"/>
      <c r="F295" s="235"/>
      <c r="G295" s="235"/>
      <c r="H295" s="235"/>
      <c r="I295" s="235"/>
      <c r="J295" s="235"/>
      <c r="K295" s="235"/>
      <c r="L295" s="235"/>
      <c r="M295" s="235"/>
      <c r="N295" s="235"/>
      <c r="O295" s="235"/>
      <c r="P295" s="235"/>
      <c r="Q295" s="235"/>
      <c r="R295" s="235"/>
      <c r="S295" s="235"/>
      <c r="T295" s="235"/>
      <c r="U295" s="235"/>
      <c r="V295" s="235"/>
      <c r="W295" s="235"/>
      <c r="X295" s="235"/>
      <c r="Y295" s="235"/>
      <c r="Z295" s="235"/>
    </row>
    <row r="296" spans="1:26" ht="13.5" customHeight="1" x14ac:dyDescent="0.25">
      <c r="A296" s="235"/>
      <c r="B296" s="235"/>
      <c r="C296" s="235"/>
      <c r="D296" s="235"/>
      <c r="E296" s="235"/>
      <c r="F296" s="235"/>
      <c r="G296" s="235"/>
      <c r="H296" s="235"/>
      <c r="I296" s="235"/>
      <c r="J296" s="235"/>
      <c r="K296" s="235"/>
      <c r="L296" s="235"/>
      <c r="M296" s="235"/>
      <c r="N296" s="235"/>
      <c r="O296" s="235"/>
      <c r="P296" s="235"/>
      <c r="Q296" s="235"/>
      <c r="R296" s="235"/>
      <c r="S296" s="235"/>
      <c r="T296" s="235"/>
      <c r="U296" s="235"/>
      <c r="V296" s="235"/>
      <c r="W296" s="235"/>
      <c r="X296" s="235"/>
      <c r="Y296" s="235"/>
      <c r="Z296" s="235"/>
    </row>
    <row r="297" spans="1:26" ht="13.5" customHeight="1" x14ac:dyDescent="0.25">
      <c r="A297" s="235"/>
      <c r="B297" s="235"/>
      <c r="C297" s="235"/>
      <c r="D297" s="235"/>
      <c r="E297" s="235"/>
      <c r="F297" s="235"/>
      <c r="G297" s="235"/>
      <c r="H297" s="235"/>
      <c r="I297" s="235"/>
      <c r="J297" s="235"/>
      <c r="K297" s="235"/>
      <c r="L297" s="235"/>
      <c r="M297" s="235"/>
      <c r="N297" s="235"/>
      <c r="O297" s="235"/>
      <c r="P297" s="235"/>
      <c r="Q297" s="235"/>
      <c r="R297" s="235"/>
      <c r="S297" s="235"/>
      <c r="T297" s="235"/>
      <c r="U297" s="235"/>
      <c r="V297" s="235"/>
      <c r="W297" s="235"/>
      <c r="X297" s="235"/>
      <c r="Y297" s="235"/>
      <c r="Z297" s="235"/>
    </row>
    <row r="298" spans="1:26" ht="13.5" customHeight="1" x14ac:dyDescent="0.25">
      <c r="A298" s="235"/>
      <c r="B298" s="235"/>
      <c r="C298" s="235"/>
      <c r="D298" s="235"/>
      <c r="E298" s="235"/>
      <c r="F298" s="235"/>
      <c r="G298" s="235"/>
      <c r="H298" s="235"/>
      <c r="I298" s="235"/>
      <c r="J298" s="235"/>
      <c r="K298" s="235"/>
      <c r="L298" s="235"/>
      <c r="M298" s="235"/>
      <c r="N298" s="235"/>
      <c r="O298" s="235"/>
      <c r="P298" s="235"/>
      <c r="Q298" s="235"/>
      <c r="R298" s="235"/>
      <c r="S298" s="235"/>
      <c r="T298" s="235"/>
      <c r="U298" s="235"/>
      <c r="V298" s="235"/>
      <c r="W298" s="235"/>
      <c r="X298" s="235"/>
      <c r="Y298" s="235"/>
      <c r="Z298" s="235"/>
    </row>
    <row r="299" spans="1:26" ht="13.5" customHeight="1" x14ac:dyDescent="0.25">
      <c r="A299" s="235"/>
      <c r="B299" s="235"/>
      <c r="C299" s="235"/>
      <c r="D299" s="235"/>
      <c r="E299" s="235"/>
      <c r="F299" s="235"/>
      <c r="G299" s="235"/>
      <c r="H299" s="235"/>
      <c r="I299" s="235"/>
      <c r="J299" s="235"/>
      <c r="K299" s="235"/>
      <c r="L299" s="235"/>
      <c r="M299" s="235"/>
      <c r="N299" s="235"/>
      <c r="O299" s="235"/>
      <c r="P299" s="235"/>
      <c r="Q299" s="235"/>
      <c r="R299" s="235"/>
      <c r="S299" s="235"/>
      <c r="T299" s="235"/>
      <c r="U299" s="235"/>
      <c r="V299" s="235"/>
      <c r="W299" s="235"/>
      <c r="X299" s="235"/>
      <c r="Y299" s="235"/>
      <c r="Z299" s="235"/>
    </row>
    <row r="300" spans="1:26" ht="13.5" customHeight="1" x14ac:dyDescent="0.25">
      <c r="A300" s="235"/>
      <c r="B300" s="235"/>
      <c r="C300" s="235"/>
      <c r="D300" s="235"/>
      <c r="E300" s="235"/>
      <c r="F300" s="235"/>
      <c r="G300" s="235"/>
      <c r="H300" s="235"/>
      <c r="I300" s="235"/>
      <c r="J300" s="235"/>
      <c r="K300" s="235"/>
      <c r="L300" s="235"/>
      <c r="M300" s="235"/>
      <c r="N300" s="235"/>
      <c r="O300" s="235"/>
      <c r="P300" s="235"/>
      <c r="Q300" s="235"/>
      <c r="R300" s="235"/>
      <c r="S300" s="235"/>
      <c r="T300" s="235"/>
      <c r="U300" s="235"/>
      <c r="V300" s="235"/>
      <c r="W300" s="235"/>
      <c r="X300" s="235"/>
      <c r="Y300" s="235"/>
      <c r="Z300" s="235"/>
    </row>
    <row r="301" spans="1:26" ht="13.5" customHeight="1" x14ac:dyDescent="0.25">
      <c r="A301" s="235"/>
      <c r="B301" s="235"/>
      <c r="C301" s="235"/>
      <c r="D301" s="235"/>
      <c r="E301" s="235"/>
      <c r="F301" s="235"/>
      <c r="G301" s="235"/>
      <c r="H301" s="235"/>
      <c r="I301" s="235"/>
      <c r="J301" s="235"/>
      <c r="K301" s="235"/>
      <c r="L301" s="235"/>
      <c r="M301" s="235"/>
      <c r="N301" s="235"/>
      <c r="O301" s="235"/>
      <c r="P301" s="235"/>
      <c r="Q301" s="235"/>
      <c r="R301" s="235"/>
      <c r="S301" s="235"/>
      <c r="T301" s="235"/>
      <c r="U301" s="235"/>
      <c r="V301" s="235"/>
      <c r="W301" s="235"/>
      <c r="X301" s="235"/>
      <c r="Y301" s="235"/>
      <c r="Z301" s="235"/>
    </row>
    <row r="302" spans="1:26" ht="13.5" customHeight="1" x14ac:dyDescent="0.25">
      <c r="A302" s="235"/>
      <c r="B302" s="235"/>
      <c r="C302" s="235"/>
      <c r="D302" s="235"/>
      <c r="E302" s="235"/>
      <c r="F302" s="235"/>
      <c r="G302" s="235"/>
      <c r="H302" s="235"/>
      <c r="I302" s="235"/>
      <c r="J302" s="235"/>
      <c r="K302" s="235"/>
      <c r="L302" s="235"/>
      <c r="M302" s="235"/>
      <c r="N302" s="235"/>
      <c r="O302" s="235"/>
      <c r="P302" s="235"/>
      <c r="Q302" s="235"/>
      <c r="R302" s="235"/>
      <c r="S302" s="235"/>
      <c r="T302" s="235"/>
      <c r="U302" s="235"/>
      <c r="V302" s="235"/>
      <c r="W302" s="235"/>
      <c r="X302" s="235"/>
      <c r="Y302" s="235"/>
      <c r="Z302" s="235"/>
    </row>
    <row r="303" spans="1:26" ht="13.5" customHeight="1" x14ac:dyDescent="0.25">
      <c r="A303" s="235"/>
      <c r="B303" s="235"/>
      <c r="C303" s="235"/>
      <c r="D303" s="235"/>
      <c r="E303" s="235"/>
      <c r="F303" s="235"/>
      <c r="G303" s="235"/>
      <c r="H303" s="235"/>
      <c r="I303" s="235"/>
      <c r="J303" s="235"/>
      <c r="K303" s="235"/>
      <c r="L303" s="235"/>
      <c r="M303" s="235"/>
      <c r="N303" s="235"/>
      <c r="O303" s="235"/>
      <c r="P303" s="235"/>
      <c r="Q303" s="235"/>
      <c r="R303" s="235"/>
      <c r="S303" s="235"/>
      <c r="T303" s="235"/>
      <c r="U303" s="235"/>
      <c r="V303" s="235"/>
      <c r="W303" s="235"/>
      <c r="X303" s="235"/>
      <c r="Y303" s="235"/>
      <c r="Z303" s="235"/>
    </row>
    <row r="304" spans="1:26" ht="13.5" customHeight="1" x14ac:dyDescent="0.25">
      <c r="A304" s="235"/>
      <c r="B304" s="235"/>
      <c r="C304" s="235"/>
      <c r="D304" s="235"/>
      <c r="E304" s="235"/>
      <c r="F304" s="235"/>
      <c r="G304" s="235"/>
      <c r="H304" s="235"/>
      <c r="I304" s="235"/>
      <c r="J304" s="235"/>
      <c r="K304" s="235"/>
      <c r="L304" s="235"/>
      <c r="M304" s="235"/>
      <c r="N304" s="235"/>
      <c r="O304" s="235"/>
      <c r="P304" s="235"/>
      <c r="Q304" s="235"/>
      <c r="R304" s="235"/>
      <c r="S304" s="235"/>
      <c r="T304" s="235"/>
      <c r="U304" s="235"/>
      <c r="V304" s="235"/>
      <c r="W304" s="235"/>
      <c r="X304" s="235"/>
      <c r="Y304" s="235"/>
      <c r="Z304" s="235"/>
    </row>
    <row r="305" spans="1:26" ht="13.5" customHeight="1" x14ac:dyDescent="0.25">
      <c r="A305" s="235"/>
      <c r="B305" s="235"/>
      <c r="C305" s="235"/>
      <c r="D305" s="235"/>
      <c r="E305" s="235"/>
      <c r="F305" s="235"/>
      <c r="G305" s="235"/>
      <c r="H305" s="235"/>
      <c r="I305" s="235"/>
      <c r="J305" s="235"/>
      <c r="K305" s="235"/>
      <c r="L305" s="235"/>
      <c r="M305" s="235"/>
      <c r="N305" s="235"/>
      <c r="O305" s="235"/>
      <c r="P305" s="235"/>
      <c r="Q305" s="235"/>
      <c r="R305" s="235"/>
      <c r="S305" s="235"/>
      <c r="T305" s="235"/>
      <c r="U305" s="235"/>
      <c r="V305" s="235"/>
      <c r="W305" s="235"/>
      <c r="X305" s="235"/>
      <c r="Y305" s="235"/>
      <c r="Z305" s="235"/>
    </row>
    <row r="306" spans="1:26" ht="13.5" customHeight="1" x14ac:dyDescent="0.25">
      <c r="A306" s="235"/>
      <c r="B306" s="235"/>
      <c r="C306" s="235"/>
      <c r="D306" s="235"/>
      <c r="E306" s="235"/>
      <c r="F306" s="235"/>
      <c r="G306" s="235"/>
      <c r="H306" s="235"/>
      <c r="I306" s="235"/>
      <c r="J306" s="235"/>
      <c r="K306" s="235"/>
      <c r="L306" s="235"/>
      <c r="M306" s="235"/>
      <c r="N306" s="235"/>
      <c r="O306" s="235"/>
      <c r="P306" s="235"/>
      <c r="Q306" s="235"/>
      <c r="R306" s="235"/>
      <c r="S306" s="235"/>
      <c r="T306" s="235"/>
      <c r="U306" s="235"/>
      <c r="V306" s="235"/>
      <c r="W306" s="235"/>
      <c r="X306" s="235"/>
      <c r="Y306" s="235"/>
      <c r="Z306" s="235"/>
    </row>
    <row r="307" spans="1:26" ht="13.5" customHeight="1" x14ac:dyDescent="0.25">
      <c r="A307" s="235"/>
      <c r="B307" s="235"/>
      <c r="C307" s="235"/>
      <c r="D307" s="235"/>
      <c r="E307" s="235"/>
      <c r="F307" s="235"/>
      <c r="G307" s="235"/>
      <c r="H307" s="235"/>
      <c r="I307" s="235"/>
      <c r="J307" s="235"/>
      <c r="K307" s="235"/>
      <c r="L307" s="235"/>
      <c r="M307" s="235"/>
      <c r="N307" s="235"/>
      <c r="O307" s="235"/>
      <c r="P307" s="235"/>
      <c r="Q307" s="235"/>
      <c r="R307" s="235"/>
      <c r="S307" s="235"/>
      <c r="T307" s="235"/>
      <c r="U307" s="235"/>
      <c r="V307" s="235"/>
      <c r="W307" s="235"/>
      <c r="X307" s="235"/>
      <c r="Y307" s="235"/>
      <c r="Z307" s="235"/>
    </row>
    <row r="308" spans="1:26" ht="13.5" customHeight="1" x14ac:dyDescent="0.25">
      <c r="A308" s="235"/>
      <c r="B308" s="235"/>
      <c r="C308" s="235"/>
      <c r="D308" s="235"/>
      <c r="E308" s="235"/>
      <c r="F308" s="235"/>
      <c r="G308" s="235"/>
      <c r="H308" s="235"/>
      <c r="I308" s="235"/>
      <c r="J308" s="235"/>
      <c r="K308" s="235"/>
      <c r="L308" s="235"/>
      <c r="M308" s="235"/>
      <c r="N308" s="235"/>
      <c r="O308" s="235"/>
      <c r="P308" s="235"/>
      <c r="Q308" s="235"/>
      <c r="R308" s="235"/>
      <c r="S308" s="235"/>
      <c r="T308" s="235"/>
      <c r="U308" s="235"/>
      <c r="V308" s="235"/>
      <c r="W308" s="235"/>
      <c r="X308" s="235"/>
      <c r="Y308" s="235"/>
      <c r="Z308" s="235"/>
    </row>
    <row r="309" spans="1:26" ht="13.5" customHeight="1" x14ac:dyDescent="0.25">
      <c r="A309" s="235"/>
      <c r="B309" s="235"/>
      <c r="C309" s="235"/>
      <c r="D309" s="235"/>
      <c r="E309" s="235"/>
      <c r="F309" s="235"/>
      <c r="G309" s="235"/>
      <c r="H309" s="235"/>
      <c r="I309" s="235"/>
      <c r="J309" s="235"/>
      <c r="K309" s="235"/>
      <c r="L309" s="235"/>
      <c r="M309" s="235"/>
      <c r="N309" s="235"/>
      <c r="O309" s="235"/>
      <c r="P309" s="235"/>
      <c r="Q309" s="235"/>
      <c r="R309" s="235"/>
      <c r="S309" s="235"/>
      <c r="T309" s="235"/>
      <c r="U309" s="235"/>
      <c r="V309" s="235"/>
      <c r="W309" s="235"/>
      <c r="X309" s="235"/>
      <c r="Y309" s="235"/>
      <c r="Z309" s="235"/>
    </row>
    <row r="310" spans="1:26" ht="13.5" customHeight="1" x14ac:dyDescent="0.25">
      <c r="A310" s="235"/>
      <c r="B310" s="235"/>
      <c r="C310" s="235"/>
      <c r="D310" s="235"/>
      <c r="E310" s="235"/>
      <c r="F310" s="235"/>
      <c r="G310" s="235"/>
      <c r="H310" s="235"/>
      <c r="I310" s="235"/>
      <c r="J310" s="235"/>
      <c r="K310" s="235"/>
      <c r="L310" s="235"/>
      <c r="M310" s="235"/>
      <c r="N310" s="235"/>
      <c r="O310" s="235"/>
      <c r="P310" s="235"/>
      <c r="Q310" s="235"/>
      <c r="R310" s="235"/>
      <c r="S310" s="235"/>
      <c r="T310" s="235"/>
      <c r="U310" s="235"/>
      <c r="V310" s="235"/>
      <c r="W310" s="235"/>
      <c r="X310" s="235"/>
      <c r="Y310" s="235"/>
      <c r="Z310" s="235"/>
    </row>
    <row r="311" spans="1:26" ht="13.5" customHeight="1" x14ac:dyDescent="0.25">
      <c r="A311" s="235"/>
      <c r="B311" s="235"/>
      <c r="C311" s="235"/>
      <c r="D311" s="235"/>
      <c r="E311" s="235"/>
      <c r="F311" s="235"/>
      <c r="G311" s="235"/>
      <c r="H311" s="235"/>
      <c r="I311" s="235"/>
      <c r="J311" s="235"/>
      <c r="K311" s="235"/>
      <c r="L311" s="235"/>
      <c r="M311" s="235"/>
      <c r="N311" s="235"/>
      <c r="O311" s="235"/>
      <c r="P311" s="235"/>
      <c r="Q311" s="235"/>
      <c r="R311" s="235"/>
      <c r="S311" s="235"/>
      <c r="T311" s="235"/>
      <c r="U311" s="235"/>
      <c r="V311" s="235"/>
      <c r="W311" s="235"/>
      <c r="X311" s="235"/>
      <c r="Y311" s="235"/>
      <c r="Z311" s="235"/>
    </row>
    <row r="312" spans="1:26" ht="13.5" customHeight="1" x14ac:dyDescent="0.25">
      <c r="A312" s="235"/>
      <c r="B312" s="235"/>
      <c r="C312" s="235"/>
      <c r="D312" s="235"/>
      <c r="E312" s="235"/>
      <c r="F312" s="235"/>
      <c r="G312" s="235"/>
      <c r="H312" s="235"/>
      <c r="I312" s="235"/>
      <c r="J312" s="235"/>
      <c r="K312" s="235"/>
      <c r="L312" s="235"/>
      <c r="M312" s="235"/>
      <c r="N312" s="235"/>
      <c r="O312" s="235"/>
      <c r="P312" s="235"/>
      <c r="Q312" s="235"/>
      <c r="R312" s="235"/>
      <c r="S312" s="235"/>
      <c r="T312" s="235"/>
      <c r="U312" s="235"/>
      <c r="V312" s="235"/>
      <c r="W312" s="235"/>
      <c r="X312" s="235"/>
      <c r="Y312" s="235"/>
      <c r="Z312" s="235"/>
    </row>
    <row r="313" spans="1:26" ht="13.5" customHeight="1" x14ac:dyDescent="0.25">
      <c r="A313" s="235"/>
      <c r="B313" s="235"/>
      <c r="C313" s="235"/>
      <c r="D313" s="235"/>
      <c r="E313" s="235"/>
      <c r="F313" s="235"/>
      <c r="G313" s="235"/>
      <c r="H313" s="235"/>
      <c r="I313" s="235"/>
      <c r="J313" s="235"/>
      <c r="K313" s="235"/>
      <c r="L313" s="235"/>
      <c r="M313" s="235"/>
      <c r="N313" s="235"/>
      <c r="O313" s="235"/>
      <c r="P313" s="235"/>
      <c r="Q313" s="235"/>
      <c r="R313" s="235"/>
      <c r="S313" s="235"/>
      <c r="T313" s="235"/>
      <c r="U313" s="235"/>
      <c r="V313" s="235"/>
      <c r="W313" s="235"/>
      <c r="X313" s="235"/>
      <c r="Y313" s="235"/>
      <c r="Z313" s="235"/>
    </row>
    <row r="314" spans="1:26" ht="13.5" customHeight="1" x14ac:dyDescent="0.25">
      <c r="A314" s="235"/>
      <c r="B314" s="235"/>
      <c r="C314" s="235"/>
      <c r="D314" s="235"/>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row>
    <row r="315" spans="1:26" ht="13.5" customHeight="1" x14ac:dyDescent="0.25">
      <c r="A315" s="235"/>
      <c r="B315" s="235"/>
      <c r="C315" s="235"/>
      <c r="D315" s="235"/>
      <c r="E315" s="235"/>
      <c r="F315" s="235"/>
      <c r="G315" s="235"/>
      <c r="H315" s="235"/>
      <c r="I315" s="235"/>
      <c r="J315" s="235"/>
      <c r="K315" s="235"/>
      <c r="L315" s="235"/>
      <c r="M315" s="235"/>
      <c r="N315" s="235"/>
      <c r="O315" s="235"/>
      <c r="P315" s="235"/>
      <c r="Q315" s="235"/>
      <c r="R315" s="235"/>
      <c r="S315" s="235"/>
      <c r="T315" s="235"/>
      <c r="U315" s="235"/>
      <c r="V315" s="235"/>
      <c r="W315" s="235"/>
      <c r="X315" s="235"/>
      <c r="Y315" s="235"/>
      <c r="Z315" s="235"/>
    </row>
    <row r="316" spans="1:26" ht="13.5" customHeight="1" x14ac:dyDescent="0.25">
      <c r="A316" s="235"/>
      <c r="B316" s="235"/>
      <c r="C316" s="235"/>
      <c r="D316" s="235"/>
      <c r="E316" s="235"/>
      <c r="F316" s="235"/>
      <c r="G316" s="235"/>
      <c r="H316" s="235"/>
      <c r="I316" s="235"/>
      <c r="J316" s="235"/>
      <c r="K316" s="235"/>
      <c r="L316" s="235"/>
      <c r="M316" s="235"/>
      <c r="N316" s="235"/>
      <c r="O316" s="235"/>
      <c r="P316" s="235"/>
      <c r="Q316" s="235"/>
      <c r="R316" s="235"/>
      <c r="S316" s="235"/>
      <c r="T316" s="235"/>
      <c r="U316" s="235"/>
      <c r="V316" s="235"/>
      <c r="W316" s="235"/>
      <c r="X316" s="235"/>
      <c r="Y316" s="235"/>
      <c r="Z316" s="235"/>
    </row>
    <row r="317" spans="1:26" ht="13.5" customHeight="1" x14ac:dyDescent="0.25">
      <c r="A317" s="235"/>
      <c r="B317" s="235"/>
      <c r="C317" s="235"/>
      <c r="D317" s="235"/>
      <c r="E317" s="235"/>
      <c r="F317" s="235"/>
      <c r="G317" s="235"/>
      <c r="H317" s="235"/>
      <c r="I317" s="235"/>
      <c r="J317" s="235"/>
      <c r="K317" s="235"/>
      <c r="L317" s="235"/>
      <c r="M317" s="235"/>
      <c r="N317" s="235"/>
      <c r="O317" s="235"/>
      <c r="P317" s="235"/>
      <c r="Q317" s="235"/>
      <c r="R317" s="235"/>
      <c r="S317" s="235"/>
      <c r="T317" s="235"/>
      <c r="U317" s="235"/>
      <c r="V317" s="235"/>
      <c r="W317" s="235"/>
      <c r="X317" s="235"/>
      <c r="Y317" s="235"/>
      <c r="Z317" s="235"/>
    </row>
    <row r="318" spans="1:26" ht="13.5" customHeight="1" x14ac:dyDescent="0.25">
      <c r="A318" s="235"/>
      <c r="B318" s="235"/>
      <c r="C318" s="235"/>
      <c r="D318" s="235"/>
      <c r="E318" s="235"/>
      <c r="F318" s="235"/>
      <c r="G318" s="235"/>
      <c r="H318" s="235"/>
      <c r="I318" s="235"/>
      <c r="J318" s="235"/>
      <c r="K318" s="235"/>
      <c r="L318" s="235"/>
      <c r="M318" s="235"/>
      <c r="N318" s="235"/>
      <c r="O318" s="235"/>
      <c r="P318" s="235"/>
      <c r="Q318" s="235"/>
      <c r="R318" s="235"/>
      <c r="S318" s="235"/>
      <c r="T318" s="235"/>
      <c r="U318" s="235"/>
      <c r="V318" s="235"/>
      <c r="W318" s="235"/>
      <c r="X318" s="235"/>
      <c r="Y318" s="235"/>
      <c r="Z318" s="235"/>
    </row>
    <row r="319" spans="1:26" ht="13.5" customHeight="1" x14ac:dyDescent="0.25">
      <c r="A319" s="235"/>
      <c r="B319" s="235"/>
      <c r="C319" s="235"/>
      <c r="D319" s="235"/>
      <c r="E319" s="235"/>
      <c r="F319" s="235"/>
      <c r="G319" s="235"/>
      <c r="H319" s="235"/>
      <c r="I319" s="235"/>
      <c r="J319" s="235"/>
      <c r="K319" s="235"/>
      <c r="L319" s="235"/>
      <c r="M319" s="235"/>
      <c r="N319" s="235"/>
      <c r="O319" s="235"/>
      <c r="P319" s="235"/>
      <c r="Q319" s="235"/>
      <c r="R319" s="235"/>
      <c r="S319" s="235"/>
      <c r="T319" s="235"/>
      <c r="U319" s="235"/>
      <c r="V319" s="235"/>
      <c r="W319" s="235"/>
      <c r="X319" s="235"/>
      <c r="Y319" s="235"/>
      <c r="Z319" s="235"/>
    </row>
    <row r="320" spans="1:26" ht="13.5" customHeight="1" x14ac:dyDescent="0.25">
      <c r="A320" s="235"/>
      <c r="B320" s="235"/>
      <c r="C320" s="235"/>
      <c r="D320" s="235"/>
      <c r="E320" s="235"/>
      <c r="F320" s="235"/>
      <c r="G320" s="235"/>
      <c r="H320" s="235"/>
      <c r="I320" s="235"/>
      <c r="J320" s="235"/>
      <c r="K320" s="235"/>
      <c r="L320" s="235"/>
      <c r="M320" s="235"/>
      <c r="N320" s="235"/>
      <c r="O320" s="235"/>
      <c r="P320" s="235"/>
      <c r="Q320" s="235"/>
      <c r="R320" s="235"/>
      <c r="S320" s="235"/>
      <c r="T320" s="235"/>
      <c r="U320" s="235"/>
      <c r="V320" s="235"/>
      <c r="W320" s="235"/>
      <c r="X320" s="235"/>
      <c r="Y320" s="235"/>
      <c r="Z320" s="235"/>
    </row>
    <row r="321" spans="1:26" ht="13.5" customHeight="1" x14ac:dyDescent="0.25">
      <c r="A321" s="235"/>
      <c r="B321" s="235"/>
      <c r="C321" s="235"/>
      <c r="D321" s="235"/>
      <c r="E321" s="235"/>
      <c r="F321" s="235"/>
      <c r="G321" s="235"/>
      <c r="H321" s="235"/>
      <c r="I321" s="235"/>
      <c r="J321" s="235"/>
      <c r="K321" s="235"/>
      <c r="L321" s="235"/>
      <c r="M321" s="235"/>
      <c r="N321" s="235"/>
      <c r="O321" s="235"/>
      <c r="P321" s="235"/>
      <c r="Q321" s="235"/>
      <c r="R321" s="235"/>
      <c r="S321" s="235"/>
      <c r="T321" s="235"/>
      <c r="U321" s="235"/>
      <c r="V321" s="235"/>
      <c r="W321" s="235"/>
      <c r="X321" s="235"/>
      <c r="Y321" s="235"/>
      <c r="Z321" s="235"/>
    </row>
    <row r="322" spans="1:26" ht="13.5" customHeight="1" x14ac:dyDescent="0.25">
      <c r="A322" s="235"/>
      <c r="B322" s="235"/>
      <c r="C322" s="235"/>
      <c r="D322" s="235"/>
      <c r="E322" s="235"/>
      <c r="F322" s="235"/>
      <c r="G322" s="235"/>
      <c r="H322" s="235"/>
      <c r="I322" s="235"/>
      <c r="J322" s="235"/>
      <c r="K322" s="235"/>
      <c r="L322" s="235"/>
      <c r="M322" s="235"/>
      <c r="N322" s="235"/>
      <c r="O322" s="235"/>
      <c r="P322" s="235"/>
      <c r="Q322" s="235"/>
      <c r="R322" s="235"/>
      <c r="S322" s="235"/>
      <c r="T322" s="235"/>
      <c r="U322" s="235"/>
      <c r="V322" s="235"/>
      <c r="W322" s="235"/>
      <c r="X322" s="235"/>
      <c r="Y322" s="235"/>
      <c r="Z322" s="235"/>
    </row>
    <row r="323" spans="1:26" ht="13.5" customHeight="1" x14ac:dyDescent="0.25">
      <c r="A323" s="235"/>
      <c r="B323" s="235"/>
      <c r="C323" s="235"/>
      <c r="D323" s="235"/>
      <c r="E323" s="235"/>
      <c r="F323" s="235"/>
      <c r="G323" s="235"/>
      <c r="H323" s="235"/>
      <c r="I323" s="235"/>
      <c r="J323" s="235"/>
      <c r="K323" s="235"/>
      <c r="L323" s="235"/>
      <c r="M323" s="235"/>
      <c r="N323" s="235"/>
      <c r="O323" s="235"/>
      <c r="P323" s="235"/>
      <c r="Q323" s="235"/>
      <c r="R323" s="235"/>
      <c r="S323" s="235"/>
      <c r="T323" s="235"/>
      <c r="U323" s="235"/>
      <c r="V323" s="235"/>
      <c r="W323" s="235"/>
      <c r="X323" s="235"/>
      <c r="Y323" s="235"/>
      <c r="Z323" s="235"/>
    </row>
    <row r="324" spans="1:26" ht="13.5" customHeight="1" x14ac:dyDescent="0.25">
      <c r="A324" s="235"/>
      <c r="B324" s="235"/>
      <c r="C324" s="235"/>
      <c r="D324" s="235"/>
      <c r="E324" s="235"/>
      <c r="F324" s="235"/>
      <c r="G324" s="235"/>
      <c r="H324" s="235"/>
      <c r="I324" s="235"/>
      <c r="J324" s="235"/>
      <c r="K324" s="235"/>
      <c r="L324" s="235"/>
      <c r="M324" s="235"/>
      <c r="N324" s="235"/>
      <c r="O324" s="235"/>
      <c r="P324" s="235"/>
      <c r="Q324" s="235"/>
      <c r="R324" s="235"/>
      <c r="S324" s="235"/>
      <c r="T324" s="235"/>
      <c r="U324" s="235"/>
      <c r="V324" s="235"/>
      <c r="W324" s="235"/>
      <c r="X324" s="235"/>
      <c r="Y324" s="235"/>
      <c r="Z324" s="235"/>
    </row>
    <row r="325" spans="1:26" ht="13.5" customHeight="1" x14ac:dyDescent="0.25">
      <c r="A325" s="235"/>
      <c r="B325" s="235"/>
      <c r="C325" s="235"/>
      <c r="D325" s="235"/>
      <c r="E325" s="235"/>
      <c r="F325" s="235"/>
      <c r="G325" s="235"/>
      <c r="H325" s="235"/>
      <c r="I325" s="235"/>
      <c r="J325" s="235"/>
      <c r="K325" s="235"/>
      <c r="L325" s="235"/>
      <c r="M325" s="235"/>
      <c r="N325" s="235"/>
      <c r="O325" s="235"/>
      <c r="P325" s="235"/>
      <c r="Q325" s="235"/>
      <c r="R325" s="235"/>
      <c r="S325" s="235"/>
      <c r="T325" s="235"/>
      <c r="U325" s="235"/>
      <c r="V325" s="235"/>
      <c r="W325" s="235"/>
      <c r="X325" s="235"/>
      <c r="Y325" s="235"/>
      <c r="Z325" s="235"/>
    </row>
    <row r="326" spans="1:26" ht="13.5" customHeight="1" x14ac:dyDescent="0.25">
      <c r="A326" s="235"/>
      <c r="B326" s="235"/>
      <c r="C326" s="235"/>
      <c r="D326" s="235"/>
      <c r="E326" s="235"/>
      <c r="F326" s="235"/>
      <c r="G326" s="235"/>
      <c r="H326" s="235"/>
      <c r="I326" s="235"/>
      <c r="J326" s="235"/>
      <c r="K326" s="235"/>
      <c r="L326" s="235"/>
      <c r="M326" s="235"/>
      <c r="N326" s="235"/>
      <c r="O326" s="235"/>
      <c r="P326" s="235"/>
      <c r="Q326" s="235"/>
      <c r="R326" s="235"/>
      <c r="S326" s="235"/>
      <c r="T326" s="235"/>
      <c r="U326" s="235"/>
      <c r="V326" s="235"/>
      <c r="W326" s="235"/>
      <c r="X326" s="235"/>
      <c r="Y326" s="235"/>
      <c r="Z326" s="235"/>
    </row>
    <row r="327" spans="1:26" ht="13.5" customHeight="1" x14ac:dyDescent="0.25">
      <c r="A327" s="235"/>
      <c r="B327" s="235"/>
      <c r="C327" s="235"/>
      <c r="D327" s="235"/>
      <c r="E327" s="235"/>
      <c r="F327" s="235"/>
      <c r="G327" s="235"/>
      <c r="H327" s="235"/>
      <c r="I327" s="235"/>
      <c r="J327" s="235"/>
      <c r="K327" s="235"/>
      <c r="L327" s="235"/>
      <c r="M327" s="235"/>
      <c r="N327" s="235"/>
      <c r="O327" s="235"/>
      <c r="P327" s="235"/>
      <c r="Q327" s="235"/>
      <c r="R327" s="235"/>
      <c r="S327" s="235"/>
      <c r="T327" s="235"/>
      <c r="U327" s="235"/>
      <c r="V327" s="235"/>
      <c r="W327" s="235"/>
      <c r="X327" s="235"/>
      <c r="Y327" s="235"/>
      <c r="Z327" s="235"/>
    </row>
    <row r="328" spans="1:26" ht="13.5" customHeight="1" x14ac:dyDescent="0.25">
      <c r="A328" s="235"/>
      <c r="B328" s="235"/>
      <c r="C328" s="235"/>
      <c r="D328" s="235"/>
      <c r="E328" s="235"/>
      <c r="F328" s="235"/>
      <c r="G328" s="235"/>
      <c r="H328" s="235"/>
      <c r="I328" s="235"/>
      <c r="J328" s="235"/>
      <c r="K328" s="235"/>
      <c r="L328" s="235"/>
      <c r="M328" s="235"/>
      <c r="N328" s="235"/>
      <c r="O328" s="235"/>
      <c r="P328" s="235"/>
      <c r="Q328" s="235"/>
      <c r="R328" s="235"/>
      <c r="S328" s="235"/>
      <c r="T328" s="235"/>
      <c r="U328" s="235"/>
      <c r="V328" s="235"/>
      <c r="W328" s="235"/>
      <c r="X328" s="235"/>
      <c r="Y328" s="235"/>
      <c r="Z328" s="235"/>
    </row>
    <row r="329" spans="1:26" ht="13.5" customHeight="1" x14ac:dyDescent="0.25">
      <c r="A329" s="235"/>
      <c r="B329" s="235"/>
      <c r="C329" s="235"/>
      <c r="D329" s="235"/>
      <c r="E329" s="235"/>
      <c r="F329" s="235"/>
      <c r="G329" s="235"/>
      <c r="H329" s="235"/>
      <c r="I329" s="235"/>
      <c r="J329" s="235"/>
      <c r="K329" s="235"/>
      <c r="L329" s="235"/>
      <c r="M329" s="235"/>
      <c r="N329" s="235"/>
      <c r="O329" s="235"/>
      <c r="P329" s="235"/>
      <c r="Q329" s="235"/>
      <c r="R329" s="235"/>
      <c r="S329" s="235"/>
      <c r="T329" s="235"/>
      <c r="U329" s="235"/>
      <c r="V329" s="235"/>
      <c r="W329" s="235"/>
      <c r="X329" s="235"/>
      <c r="Y329" s="235"/>
      <c r="Z329" s="235"/>
    </row>
    <row r="330" spans="1:26" ht="13.5" customHeight="1" x14ac:dyDescent="0.25">
      <c r="A330" s="235"/>
      <c r="B330" s="235"/>
      <c r="C330" s="235"/>
      <c r="D330" s="235"/>
      <c r="E330" s="235"/>
      <c r="F330" s="235"/>
      <c r="G330" s="235"/>
      <c r="H330" s="235"/>
      <c r="I330" s="235"/>
      <c r="J330" s="235"/>
      <c r="K330" s="235"/>
      <c r="L330" s="235"/>
      <c r="M330" s="235"/>
      <c r="N330" s="235"/>
      <c r="O330" s="235"/>
      <c r="P330" s="235"/>
      <c r="Q330" s="235"/>
      <c r="R330" s="235"/>
      <c r="S330" s="235"/>
      <c r="T330" s="235"/>
      <c r="U330" s="235"/>
      <c r="V330" s="235"/>
      <c r="W330" s="235"/>
      <c r="X330" s="235"/>
      <c r="Y330" s="235"/>
      <c r="Z330" s="235"/>
    </row>
    <row r="331" spans="1:26" ht="13.5" customHeight="1" x14ac:dyDescent="0.25">
      <c r="A331" s="235"/>
      <c r="B331" s="235"/>
      <c r="C331" s="235"/>
      <c r="D331" s="235"/>
      <c r="E331" s="235"/>
      <c r="F331" s="235"/>
      <c r="G331" s="235"/>
      <c r="H331" s="235"/>
      <c r="I331" s="235"/>
      <c r="J331" s="235"/>
      <c r="K331" s="235"/>
      <c r="L331" s="235"/>
      <c r="M331" s="235"/>
      <c r="N331" s="235"/>
      <c r="O331" s="235"/>
      <c r="P331" s="235"/>
      <c r="Q331" s="235"/>
      <c r="R331" s="235"/>
      <c r="S331" s="235"/>
      <c r="T331" s="235"/>
      <c r="U331" s="235"/>
      <c r="V331" s="235"/>
      <c r="W331" s="235"/>
      <c r="X331" s="235"/>
      <c r="Y331" s="235"/>
      <c r="Z331" s="235"/>
    </row>
    <row r="332" spans="1:26" ht="13.5" customHeight="1" x14ac:dyDescent="0.25">
      <c r="A332" s="235"/>
      <c r="B332" s="235"/>
      <c r="C332" s="235"/>
      <c r="D332" s="235"/>
      <c r="E332" s="235"/>
      <c r="F332" s="235"/>
      <c r="G332" s="235"/>
      <c r="H332" s="235"/>
      <c r="I332" s="235"/>
      <c r="J332" s="235"/>
      <c r="K332" s="235"/>
      <c r="L332" s="235"/>
      <c r="M332" s="235"/>
      <c r="N332" s="235"/>
      <c r="O332" s="235"/>
      <c r="P332" s="235"/>
      <c r="Q332" s="235"/>
      <c r="R332" s="235"/>
      <c r="S332" s="235"/>
      <c r="T332" s="235"/>
      <c r="U332" s="235"/>
      <c r="V332" s="235"/>
      <c r="W332" s="235"/>
      <c r="X332" s="235"/>
      <c r="Y332" s="235"/>
      <c r="Z332" s="235"/>
    </row>
    <row r="333" spans="1:26" ht="13.5" customHeight="1" x14ac:dyDescent="0.25">
      <c r="A333" s="235"/>
      <c r="B333" s="235"/>
      <c r="C333" s="235"/>
      <c r="D333" s="235"/>
      <c r="E333" s="235"/>
      <c r="F333" s="235"/>
      <c r="G333" s="235"/>
      <c r="H333" s="235"/>
      <c r="I333" s="235"/>
      <c r="J333" s="235"/>
      <c r="K333" s="235"/>
      <c r="L333" s="235"/>
      <c r="M333" s="235"/>
      <c r="N333" s="235"/>
      <c r="O333" s="235"/>
      <c r="P333" s="235"/>
      <c r="Q333" s="235"/>
      <c r="R333" s="235"/>
      <c r="S333" s="235"/>
      <c r="T333" s="235"/>
      <c r="U333" s="235"/>
      <c r="V333" s="235"/>
      <c r="W333" s="235"/>
      <c r="X333" s="235"/>
      <c r="Y333" s="235"/>
      <c r="Z333" s="235"/>
    </row>
    <row r="334" spans="1:26" ht="13.5" customHeight="1" x14ac:dyDescent="0.25">
      <c r="A334" s="235"/>
      <c r="B334" s="235"/>
      <c r="C334" s="235"/>
      <c r="D334" s="235"/>
      <c r="E334" s="235"/>
      <c r="F334" s="235"/>
      <c r="G334" s="235"/>
      <c r="H334" s="235"/>
      <c r="I334" s="235"/>
      <c r="J334" s="235"/>
      <c r="K334" s="235"/>
      <c r="L334" s="235"/>
      <c r="M334" s="235"/>
      <c r="N334" s="235"/>
      <c r="O334" s="235"/>
      <c r="P334" s="235"/>
      <c r="Q334" s="235"/>
      <c r="R334" s="235"/>
      <c r="S334" s="235"/>
      <c r="T334" s="235"/>
      <c r="U334" s="235"/>
      <c r="V334" s="235"/>
      <c r="W334" s="235"/>
      <c r="X334" s="235"/>
      <c r="Y334" s="235"/>
      <c r="Z334" s="235"/>
    </row>
    <row r="335" spans="1:26" ht="13.5" customHeight="1" x14ac:dyDescent="0.25">
      <c r="A335" s="235"/>
      <c r="B335" s="235"/>
      <c r="C335" s="235"/>
      <c r="D335" s="235"/>
      <c r="E335" s="235"/>
      <c r="F335" s="235"/>
      <c r="G335" s="235"/>
      <c r="H335" s="235"/>
      <c r="I335" s="235"/>
      <c r="J335" s="235"/>
      <c r="K335" s="235"/>
      <c r="L335" s="235"/>
      <c r="M335" s="235"/>
      <c r="N335" s="235"/>
      <c r="O335" s="235"/>
      <c r="P335" s="235"/>
      <c r="Q335" s="235"/>
      <c r="R335" s="235"/>
      <c r="S335" s="235"/>
      <c r="T335" s="235"/>
      <c r="U335" s="235"/>
      <c r="V335" s="235"/>
      <c r="W335" s="235"/>
      <c r="X335" s="235"/>
      <c r="Y335" s="235"/>
      <c r="Z335" s="235"/>
    </row>
    <row r="336" spans="1:26" ht="13.5" customHeight="1" x14ac:dyDescent="0.25">
      <c r="A336" s="235"/>
      <c r="B336" s="235"/>
      <c r="C336" s="235"/>
      <c r="D336" s="235"/>
      <c r="E336" s="235"/>
      <c r="F336" s="235"/>
      <c r="G336" s="235"/>
      <c r="H336" s="235"/>
      <c r="I336" s="235"/>
      <c r="J336" s="235"/>
      <c r="K336" s="235"/>
      <c r="L336" s="235"/>
      <c r="M336" s="235"/>
      <c r="N336" s="235"/>
      <c r="O336" s="235"/>
      <c r="P336" s="235"/>
      <c r="Q336" s="235"/>
      <c r="R336" s="235"/>
      <c r="S336" s="235"/>
      <c r="T336" s="235"/>
      <c r="U336" s="235"/>
      <c r="V336" s="235"/>
      <c r="W336" s="235"/>
      <c r="X336" s="235"/>
      <c r="Y336" s="235"/>
      <c r="Z336" s="235"/>
    </row>
    <row r="337" spans="1:26" ht="13.5" customHeight="1" x14ac:dyDescent="0.25">
      <c r="A337" s="235"/>
      <c r="B337" s="235"/>
      <c r="C337" s="235"/>
      <c r="D337" s="235"/>
      <c r="E337" s="235"/>
      <c r="F337" s="235"/>
      <c r="G337" s="235"/>
      <c r="H337" s="235"/>
      <c r="I337" s="235"/>
      <c r="J337" s="235"/>
      <c r="K337" s="235"/>
      <c r="L337" s="235"/>
      <c r="M337" s="235"/>
      <c r="N337" s="235"/>
      <c r="O337" s="235"/>
      <c r="P337" s="235"/>
      <c r="Q337" s="235"/>
      <c r="R337" s="235"/>
      <c r="S337" s="235"/>
      <c r="T337" s="235"/>
      <c r="U337" s="235"/>
      <c r="V337" s="235"/>
      <c r="W337" s="235"/>
      <c r="X337" s="235"/>
      <c r="Y337" s="235"/>
      <c r="Z337" s="235"/>
    </row>
    <row r="338" spans="1:26" ht="13.5" customHeight="1" x14ac:dyDescent="0.25">
      <c r="A338" s="235"/>
      <c r="B338" s="235"/>
      <c r="C338" s="235"/>
      <c r="D338" s="235"/>
      <c r="E338" s="235"/>
      <c r="F338" s="235"/>
      <c r="G338" s="235"/>
      <c r="H338" s="235"/>
      <c r="I338" s="235"/>
      <c r="J338" s="235"/>
      <c r="K338" s="235"/>
      <c r="L338" s="235"/>
      <c r="M338" s="235"/>
      <c r="N338" s="235"/>
      <c r="O338" s="235"/>
      <c r="P338" s="235"/>
      <c r="Q338" s="235"/>
      <c r="R338" s="235"/>
      <c r="S338" s="235"/>
      <c r="T338" s="235"/>
      <c r="U338" s="235"/>
      <c r="V338" s="235"/>
      <c r="W338" s="235"/>
      <c r="X338" s="235"/>
      <c r="Y338" s="235"/>
      <c r="Z338" s="235"/>
    </row>
    <row r="339" spans="1:26" ht="13.5" customHeight="1" x14ac:dyDescent="0.25">
      <c r="A339" s="235"/>
      <c r="B339" s="235"/>
      <c r="C339" s="235"/>
      <c r="D339" s="235"/>
      <c r="E339" s="235"/>
      <c r="F339" s="235"/>
      <c r="G339" s="235"/>
      <c r="H339" s="235"/>
      <c r="I339" s="235"/>
      <c r="J339" s="235"/>
      <c r="K339" s="235"/>
      <c r="L339" s="235"/>
      <c r="M339" s="235"/>
      <c r="N339" s="235"/>
      <c r="O339" s="235"/>
      <c r="P339" s="235"/>
      <c r="Q339" s="235"/>
      <c r="R339" s="235"/>
      <c r="S339" s="235"/>
      <c r="T339" s="235"/>
      <c r="U339" s="235"/>
      <c r="V339" s="235"/>
      <c r="W339" s="235"/>
      <c r="X339" s="235"/>
      <c r="Y339" s="235"/>
      <c r="Z339" s="235"/>
    </row>
    <row r="340" spans="1:26" ht="13.5" customHeight="1" x14ac:dyDescent="0.25">
      <c r="A340" s="235"/>
      <c r="B340" s="235"/>
      <c r="C340" s="235"/>
      <c r="D340" s="235"/>
      <c r="E340" s="235"/>
      <c r="F340" s="235"/>
      <c r="G340" s="235"/>
      <c r="H340" s="235"/>
      <c r="I340" s="235"/>
      <c r="J340" s="235"/>
      <c r="K340" s="235"/>
      <c r="L340" s="235"/>
      <c r="M340" s="235"/>
      <c r="N340" s="235"/>
      <c r="O340" s="235"/>
      <c r="P340" s="235"/>
      <c r="Q340" s="235"/>
      <c r="R340" s="235"/>
      <c r="S340" s="235"/>
      <c r="T340" s="235"/>
      <c r="U340" s="235"/>
      <c r="V340" s="235"/>
      <c r="W340" s="235"/>
      <c r="X340" s="235"/>
      <c r="Y340" s="235"/>
      <c r="Z340" s="235"/>
    </row>
    <row r="341" spans="1:26" ht="13.5" customHeight="1" x14ac:dyDescent="0.25">
      <c r="A341" s="235"/>
      <c r="B341" s="235"/>
      <c r="C341" s="235"/>
      <c r="D341" s="235"/>
      <c r="E341" s="235"/>
      <c r="F341" s="235"/>
      <c r="G341" s="235"/>
      <c r="H341" s="235"/>
      <c r="I341" s="235"/>
      <c r="J341" s="235"/>
      <c r="K341" s="235"/>
      <c r="L341" s="235"/>
      <c r="M341" s="235"/>
      <c r="N341" s="235"/>
      <c r="O341" s="235"/>
      <c r="P341" s="235"/>
      <c r="Q341" s="235"/>
      <c r="R341" s="235"/>
      <c r="S341" s="235"/>
      <c r="T341" s="235"/>
      <c r="U341" s="235"/>
      <c r="V341" s="235"/>
      <c r="W341" s="235"/>
      <c r="X341" s="235"/>
      <c r="Y341" s="235"/>
      <c r="Z341" s="235"/>
    </row>
    <row r="342" spans="1:26" ht="13.5" customHeight="1" x14ac:dyDescent="0.25">
      <c r="A342" s="235"/>
      <c r="B342" s="235"/>
      <c r="C342" s="235"/>
      <c r="D342" s="235"/>
      <c r="E342" s="235"/>
      <c r="F342" s="235"/>
      <c r="G342" s="235"/>
      <c r="H342" s="235"/>
      <c r="I342" s="235"/>
      <c r="J342" s="235"/>
      <c r="K342" s="235"/>
      <c r="L342" s="235"/>
      <c r="M342" s="235"/>
      <c r="N342" s="235"/>
      <c r="O342" s="235"/>
      <c r="P342" s="235"/>
      <c r="Q342" s="235"/>
      <c r="R342" s="235"/>
      <c r="S342" s="235"/>
      <c r="T342" s="235"/>
      <c r="U342" s="235"/>
      <c r="V342" s="235"/>
      <c r="W342" s="235"/>
      <c r="X342" s="235"/>
      <c r="Y342" s="235"/>
      <c r="Z342" s="235"/>
    </row>
    <row r="343" spans="1:26" ht="13.5" customHeight="1" x14ac:dyDescent="0.25">
      <c r="A343" s="235"/>
      <c r="B343" s="235"/>
      <c r="C343" s="235"/>
      <c r="D343" s="235"/>
      <c r="E343" s="235"/>
      <c r="F343" s="235"/>
      <c r="G343" s="235"/>
      <c r="H343" s="235"/>
      <c r="I343" s="235"/>
      <c r="J343" s="235"/>
      <c r="K343" s="235"/>
      <c r="L343" s="235"/>
      <c r="M343" s="235"/>
      <c r="N343" s="235"/>
      <c r="O343" s="235"/>
      <c r="P343" s="235"/>
      <c r="Q343" s="235"/>
      <c r="R343" s="235"/>
      <c r="S343" s="235"/>
      <c r="T343" s="235"/>
      <c r="U343" s="235"/>
      <c r="V343" s="235"/>
      <c r="W343" s="235"/>
      <c r="X343" s="235"/>
      <c r="Y343" s="235"/>
      <c r="Z343" s="235"/>
    </row>
    <row r="344" spans="1:26" ht="13.5" customHeight="1" x14ac:dyDescent="0.25">
      <c r="A344" s="235"/>
      <c r="B344" s="235"/>
      <c r="C344" s="235"/>
      <c r="D344" s="235"/>
      <c r="E344" s="235"/>
      <c r="F344" s="235"/>
      <c r="G344" s="235"/>
      <c r="H344" s="235"/>
      <c r="I344" s="235"/>
      <c r="J344" s="235"/>
      <c r="K344" s="235"/>
      <c r="L344" s="235"/>
      <c r="M344" s="235"/>
      <c r="N344" s="235"/>
      <c r="O344" s="235"/>
      <c r="P344" s="235"/>
      <c r="Q344" s="235"/>
      <c r="R344" s="235"/>
      <c r="S344" s="235"/>
      <c r="T344" s="235"/>
      <c r="U344" s="235"/>
      <c r="V344" s="235"/>
      <c r="W344" s="235"/>
      <c r="X344" s="235"/>
      <c r="Y344" s="235"/>
      <c r="Z344" s="235"/>
    </row>
    <row r="345" spans="1:26" ht="13.5" customHeight="1" x14ac:dyDescent="0.25">
      <c r="A345" s="235"/>
      <c r="B345" s="235"/>
      <c r="C345" s="235"/>
      <c r="D345" s="235"/>
      <c r="E345" s="235"/>
      <c r="F345" s="235"/>
      <c r="G345" s="235"/>
      <c r="H345" s="235"/>
      <c r="I345" s="235"/>
      <c r="J345" s="235"/>
      <c r="K345" s="235"/>
      <c r="L345" s="235"/>
      <c r="M345" s="235"/>
      <c r="N345" s="235"/>
      <c r="O345" s="235"/>
      <c r="P345" s="235"/>
      <c r="Q345" s="235"/>
      <c r="R345" s="235"/>
      <c r="S345" s="235"/>
      <c r="T345" s="235"/>
      <c r="U345" s="235"/>
      <c r="V345" s="235"/>
      <c r="W345" s="235"/>
      <c r="X345" s="235"/>
      <c r="Y345" s="235"/>
      <c r="Z345" s="235"/>
    </row>
    <row r="346" spans="1:26" ht="13.5" customHeight="1" x14ac:dyDescent="0.25">
      <c r="A346" s="235"/>
      <c r="B346" s="235"/>
      <c r="C346" s="235"/>
      <c r="D346" s="235"/>
      <c r="E346" s="235"/>
      <c r="F346" s="235"/>
      <c r="G346" s="235"/>
      <c r="H346" s="235"/>
      <c r="I346" s="235"/>
      <c r="J346" s="235"/>
      <c r="K346" s="235"/>
      <c r="L346" s="235"/>
      <c r="M346" s="235"/>
      <c r="N346" s="235"/>
      <c r="O346" s="235"/>
      <c r="P346" s="235"/>
      <c r="Q346" s="235"/>
      <c r="R346" s="235"/>
      <c r="S346" s="235"/>
      <c r="T346" s="235"/>
      <c r="U346" s="235"/>
      <c r="V346" s="235"/>
      <c r="W346" s="235"/>
      <c r="X346" s="235"/>
      <c r="Y346" s="235"/>
      <c r="Z346" s="235"/>
    </row>
    <row r="347" spans="1:26" ht="13.5" customHeight="1" x14ac:dyDescent="0.25">
      <c r="A347" s="235"/>
      <c r="B347" s="235"/>
      <c r="C347" s="235"/>
      <c r="D347" s="235"/>
      <c r="E347" s="235"/>
      <c r="F347" s="235"/>
      <c r="G347" s="235"/>
      <c r="H347" s="235"/>
      <c r="I347" s="235"/>
      <c r="J347" s="235"/>
      <c r="K347" s="235"/>
      <c r="L347" s="235"/>
      <c r="M347" s="235"/>
      <c r="N347" s="235"/>
      <c r="O347" s="235"/>
      <c r="P347" s="235"/>
      <c r="Q347" s="235"/>
      <c r="R347" s="235"/>
      <c r="S347" s="235"/>
      <c r="T347" s="235"/>
      <c r="U347" s="235"/>
      <c r="V347" s="235"/>
      <c r="W347" s="235"/>
      <c r="X347" s="235"/>
      <c r="Y347" s="235"/>
      <c r="Z347" s="235"/>
    </row>
    <row r="348" spans="1:26" ht="13.5" customHeight="1" x14ac:dyDescent="0.25">
      <c r="A348" s="235"/>
      <c r="B348" s="235"/>
      <c r="C348" s="235"/>
      <c r="D348" s="235"/>
      <c r="E348" s="235"/>
      <c r="F348" s="235"/>
      <c r="G348" s="235"/>
      <c r="H348" s="235"/>
      <c r="I348" s="235"/>
      <c r="J348" s="235"/>
      <c r="K348" s="235"/>
      <c r="L348" s="235"/>
      <c r="M348" s="235"/>
      <c r="N348" s="235"/>
      <c r="O348" s="235"/>
      <c r="P348" s="235"/>
      <c r="Q348" s="235"/>
      <c r="R348" s="235"/>
      <c r="S348" s="235"/>
      <c r="T348" s="235"/>
      <c r="U348" s="235"/>
      <c r="V348" s="235"/>
      <c r="W348" s="235"/>
      <c r="X348" s="235"/>
      <c r="Y348" s="235"/>
      <c r="Z348" s="235"/>
    </row>
    <row r="349" spans="1:26" ht="13.5" customHeight="1" x14ac:dyDescent="0.25">
      <c r="A349" s="235"/>
      <c r="B349" s="235"/>
      <c r="C349" s="235"/>
      <c r="D349" s="235"/>
      <c r="E349" s="235"/>
      <c r="F349" s="235"/>
      <c r="G349" s="235"/>
      <c r="H349" s="235"/>
      <c r="I349" s="235"/>
      <c r="J349" s="235"/>
      <c r="K349" s="235"/>
      <c r="L349" s="235"/>
      <c r="M349" s="235"/>
      <c r="N349" s="235"/>
      <c r="O349" s="235"/>
      <c r="P349" s="235"/>
      <c r="Q349" s="235"/>
      <c r="R349" s="235"/>
      <c r="S349" s="235"/>
      <c r="T349" s="235"/>
      <c r="U349" s="235"/>
      <c r="V349" s="235"/>
      <c r="W349" s="235"/>
      <c r="X349" s="235"/>
      <c r="Y349" s="235"/>
      <c r="Z349" s="235"/>
    </row>
    <row r="350" spans="1:26" ht="13.5" customHeight="1" x14ac:dyDescent="0.25">
      <c r="A350" s="235"/>
      <c r="B350" s="235"/>
      <c r="C350" s="235"/>
      <c r="D350" s="235"/>
      <c r="E350" s="235"/>
      <c r="F350" s="235"/>
      <c r="G350" s="235"/>
      <c r="H350" s="235"/>
      <c r="I350" s="235"/>
      <c r="J350" s="235"/>
      <c r="K350" s="235"/>
      <c r="L350" s="235"/>
      <c r="M350" s="235"/>
      <c r="N350" s="235"/>
      <c r="O350" s="235"/>
      <c r="P350" s="235"/>
      <c r="Q350" s="235"/>
      <c r="R350" s="235"/>
      <c r="S350" s="235"/>
      <c r="T350" s="235"/>
      <c r="U350" s="235"/>
      <c r="V350" s="235"/>
      <c r="W350" s="235"/>
      <c r="X350" s="235"/>
      <c r="Y350" s="235"/>
      <c r="Z350" s="235"/>
    </row>
    <row r="351" spans="1:26" ht="13.5" customHeight="1" x14ac:dyDescent="0.25">
      <c r="A351" s="235"/>
      <c r="B351" s="235"/>
      <c r="C351" s="235"/>
      <c r="D351" s="235"/>
      <c r="E351" s="235"/>
      <c r="F351" s="235"/>
      <c r="G351" s="235"/>
      <c r="H351" s="235"/>
      <c r="I351" s="235"/>
      <c r="J351" s="235"/>
      <c r="K351" s="235"/>
      <c r="L351" s="235"/>
      <c r="M351" s="235"/>
      <c r="N351" s="235"/>
      <c r="O351" s="235"/>
      <c r="P351" s="235"/>
      <c r="Q351" s="235"/>
      <c r="R351" s="235"/>
      <c r="S351" s="235"/>
      <c r="T351" s="235"/>
      <c r="U351" s="235"/>
      <c r="V351" s="235"/>
      <c r="W351" s="235"/>
      <c r="X351" s="235"/>
      <c r="Y351" s="235"/>
      <c r="Z351" s="235"/>
    </row>
    <row r="352" spans="1:26" ht="13.5" customHeight="1" x14ac:dyDescent="0.25">
      <c r="A352" s="235"/>
      <c r="B352" s="235"/>
      <c r="C352" s="235"/>
      <c r="D352" s="235"/>
      <c r="E352" s="235"/>
      <c r="F352" s="235"/>
      <c r="G352" s="235"/>
      <c r="H352" s="235"/>
      <c r="I352" s="235"/>
      <c r="J352" s="235"/>
      <c r="K352" s="235"/>
      <c r="L352" s="235"/>
      <c r="M352" s="235"/>
      <c r="N352" s="235"/>
      <c r="O352" s="235"/>
      <c r="P352" s="235"/>
      <c r="Q352" s="235"/>
      <c r="R352" s="235"/>
      <c r="S352" s="235"/>
      <c r="T352" s="235"/>
      <c r="U352" s="235"/>
      <c r="V352" s="235"/>
      <c r="W352" s="235"/>
      <c r="X352" s="235"/>
      <c r="Y352" s="235"/>
      <c r="Z352" s="235"/>
    </row>
    <row r="353" spans="1:26" ht="13.5" customHeight="1" x14ac:dyDescent="0.25">
      <c r="A353" s="235"/>
      <c r="B353" s="235"/>
      <c r="C353" s="235"/>
      <c r="D353" s="235"/>
      <c r="E353" s="235"/>
      <c r="F353" s="235"/>
      <c r="G353" s="235"/>
      <c r="H353" s="235"/>
      <c r="I353" s="235"/>
      <c r="J353" s="235"/>
      <c r="K353" s="235"/>
      <c r="L353" s="235"/>
      <c r="M353" s="235"/>
      <c r="N353" s="235"/>
      <c r="O353" s="235"/>
      <c r="P353" s="235"/>
      <c r="Q353" s="235"/>
      <c r="R353" s="235"/>
      <c r="S353" s="235"/>
      <c r="T353" s="235"/>
      <c r="U353" s="235"/>
      <c r="V353" s="235"/>
      <c r="W353" s="235"/>
      <c r="X353" s="235"/>
      <c r="Y353" s="235"/>
      <c r="Z353" s="235"/>
    </row>
    <row r="354" spans="1:26" ht="13.5" customHeight="1" x14ac:dyDescent="0.25">
      <c r="A354" s="235"/>
      <c r="B354" s="235"/>
      <c r="C354" s="235"/>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row>
    <row r="355" spans="1:26" ht="13.5" customHeight="1" x14ac:dyDescent="0.25">
      <c r="A355" s="235"/>
      <c r="B355" s="235"/>
      <c r="C355" s="235"/>
      <c r="D355" s="235"/>
      <c r="E355" s="235"/>
      <c r="F355" s="235"/>
      <c r="G355" s="235"/>
      <c r="H355" s="235"/>
      <c r="I355" s="235"/>
      <c r="J355" s="235"/>
      <c r="K355" s="235"/>
      <c r="L355" s="235"/>
      <c r="M355" s="235"/>
      <c r="N355" s="235"/>
      <c r="O355" s="235"/>
      <c r="P355" s="235"/>
      <c r="Q355" s="235"/>
      <c r="R355" s="235"/>
      <c r="S355" s="235"/>
      <c r="T355" s="235"/>
      <c r="U355" s="235"/>
      <c r="V355" s="235"/>
      <c r="W355" s="235"/>
      <c r="X355" s="235"/>
      <c r="Y355" s="235"/>
      <c r="Z355" s="235"/>
    </row>
    <row r="356" spans="1:26" ht="13.5" customHeight="1" x14ac:dyDescent="0.25">
      <c r="A356" s="235"/>
      <c r="B356" s="235"/>
      <c r="C356" s="235"/>
      <c r="D356" s="235"/>
      <c r="E356" s="235"/>
      <c r="F356" s="235"/>
      <c r="G356" s="235"/>
      <c r="H356" s="235"/>
      <c r="I356" s="235"/>
      <c r="J356" s="235"/>
      <c r="K356" s="235"/>
      <c r="L356" s="235"/>
      <c r="M356" s="235"/>
      <c r="N356" s="235"/>
      <c r="O356" s="235"/>
      <c r="P356" s="235"/>
      <c r="Q356" s="235"/>
      <c r="R356" s="235"/>
      <c r="S356" s="235"/>
      <c r="T356" s="235"/>
      <c r="U356" s="235"/>
      <c r="V356" s="235"/>
      <c r="W356" s="235"/>
      <c r="X356" s="235"/>
      <c r="Y356" s="235"/>
      <c r="Z356" s="235"/>
    </row>
    <row r="357" spans="1:26" ht="13.5" customHeight="1" x14ac:dyDescent="0.25">
      <c r="A357" s="235"/>
      <c r="B357" s="235"/>
      <c r="C357" s="235"/>
      <c r="D357" s="235"/>
      <c r="E357" s="235"/>
      <c r="F357" s="235"/>
      <c r="G357" s="235"/>
      <c r="H357" s="235"/>
      <c r="I357" s="235"/>
      <c r="J357" s="235"/>
      <c r="K357" s="235"/>
      <c r="L357" s="235"/>
      <c r="M357" s="235"/>
      <c r="N357" s="235"/>
      <c r="O357" s="235"/>
      <c r="P357" s="235"/>
      <c r="Q357" s="235"/>
      <c r="R357" s="235"/>
      <c r="S357" s="235"/>
      <c r="T357" s="235"/>
      <c r="U357" s="235"/>
      <c r="V357" s="235"/>
      <c r="W357" s="235"/>
      <c r="X357" s="235"/>
      <c r="Y357" s="235"/>
      <c r="Z357" s="235"/>
    </row>
    <row r="358" spans="1:26" ht="13.5" customHeight="1" x14ac:dyDescent="0.25">
      <c r="A358" s="235"/>
      <c r="B358" s="235"/>
      <c r="C358" s="235"/>
      <c r="D358" s="235"/>
      <c r="E358" s="235"/>
      <c r="F358" s="235"/>
      <c r="G358" s="235"/>
      <c r="H358" s="235"/>
      <c r="I358" s="235"/>
      <c r="J358" s="235"/>
      <c r="K358" s="235"/>
      <c r="L358" s="235"/>
      <c r="M358" s="235"/>
      <c r="N358" s="235"/>
      <c r="O358" s="235"/>
      <c r="P358" s="235"/>
      <c r="Q358" s="235"/>
      <c r="R358" s="235"/>
      <c r="S358" s="235"/>
      <c r="T358" s="235"/>
      <c r="U358" s="235"/>
      <c r="V358" s="235"/>
      <c r="W358" s="235"/>
      <c r="X358" s="235"/>
      <c r="Y358" s="235"/>
      <c r="Z358" s="235"/>
    </row>
    <row r="359" spans="1:26" ht="13.5" customHeight="1" x14ac:dyDescent="0.25">
      <c r="A359" s="235"/>
      <c r="B359" s="235"/>
      <c r="C359" s="235"/>
      <c r="D359" s="235"/>
      <c r="E359" s="235"/>
      <c r="F359" s="235"/>
      <c r="G359" s="235"/>
      <c r="H359" s="235"/>
      <c r="I359" s="235"/>
      <c r="J359" s="235"/>
      <c r="K359" s="235"/>
      <c r="L359" s="235"/>
      <c r="M359" s="235"/>
      <c r="N359" s="235"/>
      <c r="O359" s="235"/>
      <c r="P359" s="235"/>
      <c r="Q359" s="235"/>
      <c r="R359" s="235"/>
      <c r="S359" s="235"/>
      <c r="T359" s="235"/>
      <c r="U359" s="235"/>
      <c r="V359" s="235"/>
      <c r="W359" s="235"/>
      <c r="X359" s="235"/>
      <c r="Y359" s="235"/>
      <c r="Z359" s="235"/>
    </row>
    <row r="360" spans="1:26" ht="13.5" customHeight="1" x14ac:dyDescent="0.25">
      <c r="A360" s="235"/>
      <c r="B360" s="235"/>
      <c r="C360" s="235"/>
      <c r="D360" s="235"/>
      <c r="E360" s="235"/>
      <c r="F360" s="235"/>
      <c r="G360" s="235"/>
      <c r="H360" s="235"/>
      <c r="I360" s="235"/>
      <c r="J360" s="235"/>
      <c r="K360" s="235"/>
      <c r="L360" s="235"/>
      <c r="M360" s="235"/>
      <c r="N360" s="235"/>
      <c r="O360" s="235"/>
      <c r="P360" s="235"/>
      <c r="Q360" s="235"/>
      <c r="R360" s="235"/>
      <c r="S360" s="235"/>
      <c r="T360" s="235"/>
      <c r="U360" s="235"/>
      <c r="V360" s="235"/>
      <c r="W360" s="235"/>
      <c r="X360" s="235"/>
      <c r="Y360" s="235"/>
      <c r="Z360" s="235"/>
    </row>
    <row r="361" spans="1:26" ht="13.5" customHeight="1" x14ac:dyDescent="0.25">
      <c r="A361" s="235"/>
      <c r="B361" s="235"/>
      <c r="C361" s="235"/>
      <c r="D361" s="235"/>
      <c r="E361" s="235"/>
      <c r="F361" s="235"/>
      <c r="G361" s="235"/>
      <c r="H361" s="235"/>
      <c r="I361" s="235"/>
      <c r="J361" s="235"/>
      <c r="K361" s="235"/>
      <c r="L361" s="235"/>
      <c r="M361" s="235"/>
      <c r="N361" s="235"/>
      <c r="O361" s="235"/>
      <c r="P361" s="235"/>
      <c r="Q361" s="235"/>
      <c r="R361" s="235"/>
      <c r="S361" s="235"/>
      <c r="T361" s="235"/>
      <c r="U361" s="235"/>
      <c r="V361" s="235"/>
      <c r="W361" s="235"/>
      <c r="X361" s="235"/>
      <c r="Y361" s="235"/>
      <c r="Z361" s="235"/>
    </row>
    <row r="362" spans="1:26" ht="13.5" customHeight="1" x14ac:dyDescent="0.25">
      <c r="A362" s="235"/>
      <c r="B362" s="235"/>
      <c r="C362" s="235"/>
      <c r="D362" s="235"/>
      <c r="E362" s="235"/>
      <c r="F362" s="235"/>
      <c r="G362" s="235"/>
      <c r="H362" s="235"/>
      <c r="I362" s="235"/>
      <c r="J362" s="235"/>
      <c r="K362" s="235"/>
      <c r="L362" s="235"/>
      <c r="M362" s="235"/>
      <c r="N362" s="235"/>
      <c r="O362" s="235"/>
      <c r="P362" s="235"/>
      <c r="Q362" s="235"/>
      <c r="R362" s="235"/>
      <c r="S362" s="235"/>
      <c r="T362" s="235"/>
      <c r="U362" s="235"/>
      <c r="V362" s="235"/>
      <c r="W362" s="235"/>
      <c r="X362" s="235"/>
      <c r="Y362" s="235"/>
      <c r="Z362" s="235"/>
    </row>
    <row r="363" spans="1:26" ht="13.5" customHeight="1" x14ac:dyDescent="0.25">
      <c r="A363" s="235"/>
      <c r="B363" s="235"/>
      <c r="C363" s="235"/>
      <c r="D363" s="235"/>
      <c r="E363" s="235"/>
      <c r="F363" s="235"/>
      <c r="G363" s="235"/>
      <c r="H363" s="235"/>
      <c r="I363" s="235"/>
      <c r="J363" s="235"/>
      <c r="K363" s="235"/>
      <c r="L363" s="235"/>
      <c r="M363" s="235"/>
      <c r="N363" s="235"/>
      <c r="O363" s="235"/>
      <c r="P363" s="235"/>
      <c r="Q363" s="235"/>
      <c r="R363" s="235"/>
      <c r="S363" s="235"/>
      <c r="T363" s="235"/>
      <c r="U363" s="235"/>
      <c r="V363" s="235"/>
      <c r="W363" s="235"/>
      <c r="X363" s="235"/>
      <c r="Y363" s="235"/>
      <c r="Z363" s="235"/>
    </row>
    <row r="364" spans="1:26" ht="13.5" customHeight="1" x14ac:dyDescent="0.25">
      <c r="A364" s="235"/>
      <c r="B364" s="235"/>
      <c r="C364" s="235"/>
      <c r="D364" s="235"/>
      <c r="E364" s="235"/>
      <c r="F364" s="235"/>
      <c r="G364" s="235"/>
      <c r="H364" s="235"/>
      <c r="I364" s="235"/>
      <c r="J364" s="235"/>
      <c r="K364" s="235"/>
      <c r="L364" s="235"/>
      <c r="M364" s="235"/>
      <c r="N364" s="235"/>
      <c r="O364" s="235"/>
      <c r="P364" s="235"/>
      <c r="Q364" s="235"/>
      <c r="R364" s="235"/>
      <c r="S364" s="235"/>
      <c r="T364" s="235"/>
      <c r="U364" s="235"/>
      <c r="V364" s="235"/>
      <c r="W364" s="235"/>
      <c r="X364" s="235"/>
      <c r="Y364" s="235"/>
      <c r="Z364" s="235"/>
    </row>
    <row r="365" spans="1:26" ht="13.5" customHeight="1" x14ac:dyDescent="0.25">
      <c r="A365" s="235"/>
      <c r="B365" s="235"/>
      <c r="C365" s="235"/>
      <c r="D365" s="235"/>
      <c r="E365" s="235"/>
      <c r="F365" s="235"/>
      <c r="G365" s="235"/>
      <c r="H365" s="235"/>
      <c r="I365" s="235"/>
      <c r="J365" s="235"/>
      <c r="K365" s="235"/>
      <c r="L365" s="235"/>
      <c r="M365" s="235"/>
      <c r="N365" s="235"/>
      <c r="O365" s="235"/>
      <c r="P365" s="235"/>
      <c r="Q365" s="235"/>
      <c r="R365" s="235"/>
      <c r="S365" s="235"/>
      <c r="T365" s="235"/>
      <c r="U365" s="235"/>
      <c r="V365" s="235"/>
      <c r="W365" s="235"/>
      <c r="X365" s="235"/>
      <c r="Y365" s="235"/>
      <c r="Z365" s="235"/>
    </row>
    <row r="366" spans="1:26" ht="13.5" customHeight="1" x14ac:dyDescent="0.25">
      <c r="A366" s="235"/>
      <c r="B366" s="235"/>
      <c r="C366" s="235"/>
      <c r="D366" s="235"/>
      <c r="E366" s="235"/>
      <c r="F366" s="235"/>
      <c r="G366" s="235"/>
      <c r="H366" s="235"/>
      <c r="I366" s="235"/>
      <c r="J366" s="235"/>
      <c r="K366" s="235"/>
      <c r="L366" s="235"/>
      <c r="M366" s="235"/>
      <c r="N366" s="235"/>
      <c r="O366" s="235"/>
      <c r="P366" s="235"/>
      <c r="Q366" s="235"/>
      <c r="R366" s="235"/>
      <c r="S366" s="235"/>
      <c r="T366" s="235"/>
      <c r="U366" s="235"/>
      <c r="V366" s="235"/>
      <c r="W366" s="235"/>
      <c r="X366" s="235"/>
      <c r="Y366" s="235"/>
      <c r="Z366" s="235"/>
    </row>
    <row r="367" spans="1:26" ht="13.5" customHeight="1" x14ac:dyDescent="0.25">
      <c r="A367" s="235"/>
      <c r="B367" s="235"/>
      <c r="C367" s="235"/>
      <c r="D367" s="235"/>
      <c r="E367" s="235"/>
      <c r="F367" s="235"/>
      <c r="G367" s="235"/>
      <c r="H367" s="235"/>
      <c r="I367" s="235"/>
      <c r="J367" s="235"/>
      <c r="K367" s="235"/>
      <c r="L367" s="235"/>
      <c r="M367" s="235"/>
      <c r="N367" s="235"/>
      <c r="O367" s="235"/>
      <c r="P367" s="235"/>
      <c r="Q367" s="235"/>
      <c r="R367" s="235"/>
      <c r="S367" s="235"/>
      <c r="T367" s="235"/>
      <c r="U367" s="235"/>
      <c r="V367" s="235"/>
      <c r="W367" s="235"/>
      <c r="X367" s="235"/>
      <c r="Y367" s="235"/>
      <c r="Z367" s="235"/>
    </row>
    <row r="368" spans="1:26" ht="13.5" customHeight="1" x14ac:dyDescent="0.25">
      <c r="A368" s="235"/>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35"/>
      <c r="Z368" s="235"/>
    </row>
    <row r="369" spans="1:26" ht="13.5" customHeight="1" x14ac:dyDescent="0.25">
      <c r="A369" s="235"/>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35"/>
      <c r="Z369" s="235"/>
    </row>
    <row r="370" spans="1:26" ht="13.5" customHeight="1" x14ac:dyDescent="0.25">
      <c r="A370" s="235"/>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35"/>
      <c r="Z370" s="235"/>
    </row>
    <row r="371" spans="1:26" ht="13.5" customHeight="1" x14ac:dyDescent="0.25">
      <c r="A371" s="235"/>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35"/>
      <c r="Z371" s="235"/>
    </row>
    <row r="372" spans="1:26" ht="13.5" customHeight="1" x14ac:dyDescent="0.25">
      <c r="A372" s="235"/>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35"/>
      <c r="Z372" s="235"/>
    </row>
    <row r="373" spans="1:26" ht="13.5" customHeight="1" x14ac:dyDescent="0.25">
      <c r="A373" s="235"/>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35"/>
      <c r="Z373" s="235"/>
    </row>
    <row r="374" spans="1:26" ht="13.5" customHeight="1" x14ac:dyDescent="0.25">
      <c r="A374" s="235"/>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35"/>
      <c r="Z374" s="235"/>
    </row>
    <row r="375" spans="1:26" ht="13.5" customHeight="1" x14ac:dyDescent="0.25">
      <c r="A375" s="235"/>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35"/>
      <c r="Z375" s="235"/>
    </row>
    <row r="376" spans="1:26" ht="13.5" customHeight="1" x14ac:dyDescent="0.25">
      <c r="A376" s="235"/>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35"/>
      <c r="Z376" s="235"/>
    </row>
    <row r="377" spans="1:26" ht="13.5" customHeight="1" x14ac:dyDescent="0.25">
      <c r="A377" s="235"/>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35"/>
      <c r="Z377" s="235"/>
    </row>
    <row r="378" spans="1:26" ht="13.5" customHeight="1" x14ac:dyDescent="0.25">
      <c r="A378" s="235"/>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35"/>
      <c r="Z378" s="235"/>
    </row>
    <row r="379" spans="1:26" ht="13.5" customHeight="1" x14ac:dyDescent="0.25">
      <c r="A379" s="235"/>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35"/>
      <c r="Z379" s="235"/>
    </row>
    <row r="380" spans="1:26" ht="13.5" customHeight="1" x14ac:dyDescent="0.25">
      <c r="A380" s="235"/>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35"/>
      <c r="Z380" s="235"/>
    </row>
    <row r="381" spans="1:26" ht="13.5" customHeight="1" x14ac:dyDescent="0.25">
      <c r="A381" s="235"/>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35"/>
      <c r="Z381" s="235"/>
    </row>
    <row r="382" spans="1:26" ht="13.5" customHeight="1" x14ac:dyDescent="0.25">
      <c r="A382" s="235"/>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35"/>
      <c r="Z382" s="235"/>
    </row>
    <row r="383" spans="1:26" ht="13.5" customHeight="1" x14ac:dyDescent="0.25">
      <c r="A383" s="235"/>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35"/>
      <c r="Z383" s="235"/>
    </row>
    <row r="384" spans="1:26" ht="13.5" customHeight="1" x14ac:dyDescent="0.25">
      <c r="A384" s="235"/>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35"/>
      <c r="Z384" s="235"/>
    </row>
    <row r="385" spans="1:26" ht="13.5" customHeight="1" x14ac:dyDescent="0.25">
      <c r="A385" s="235"/>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35"/>
      <c r="Z385" s="235"/>
    </row>
    <row r="386" spans="1:26" ht="13.5" customHeight="1" x14ac:dyDescent="0.25">
      <c r="A386" s="235"/>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35"/>
      <c r="Z386" s="235"/>
    </row>
    <row r="387" spans="1:26" ht="13.5" customHeight="1" x14ac:dyDescent="0.25">
      <c r="A387" s="235"/>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35"/>
      <c r="Z387" s="235"/>
    </row>
    <row r="388" spans="1:26" ht="13.5" customHeight="1" x14ac:dyDescent="0.25">
      <c r="A388" s="235"/>
      <c r="B388" s="235"/>
      <c r="C388" s="235"/>
      <c r="D388" s="235"/>
      <c r="E388" s="235"/>
      <c r="F388" s="235"/>
      <c r="G388" s="235"/>
      <c r="H388" s="235"/>
      <c r="I388" s="235"/>
      <c r="J388" s="235"/>
      <c r="K388" s="235"/>
      <c r="L388" s="235"/>
      <c r="M388" s="235"/>
      <c r="N388" s="235"/>
      <c r="O388" s="235"/>
      <c r="P388" s="235"/>
      <c r="Q388" s="235"/>
      <c r="R388" s="235"/>
      <c r="S388" s="235"/>
      <c r="T388" s="235"/>
      <c r="U388" s="235"/>
      <c r="V388" s="235"/>
      <c r="W388" s="235"/>
      <c r="X388" s="235"/>
      <c r="Y388" s="235"/>
      <c r="Z388" s="235"/>
    </row>
    <row r="389" spans="1:26" ht="13.5" customHeight="1" x14ac:dyDescent="0.25">
      <c r="A389" s="235"/>
      <c r="B389" s="235"/>
      <c r="C389" s="235"/>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row>
    <row r="390" spans="1:26" ht="13.5" customHeight="1" x14ac:dyDescent="0.25">
      <c r="A390" s="235"/>
      <c r="B390" s="235"/>
      <c r="C390" s="235"/>
      <c r="D390" s="235"/>
      <c r="E390" s="235"/>
      <c r="F390" s="235"/>
      <c r="G390" s="235"/>
      <c r="H390" s="235"/>
      <c r="I390" s="235"/>
      <c r="J390" s="235"/>
      <c r="K390" s="235"/>
      <c r="L390" s="235"/>
      <c r="M390" s="235"/>
      <c r="N390" s="235"/>
      <c r="O390" s="235"/>
      <c r="P390" s="235"/>
      <c r="Q390" s="235"/>
      <c r="R390" s="235"/>
      <c r="S390" s="235"/>
      <c r="T390" s="235"/>
      <c r="U390" s="235"/>
      <c r="V390" s="235"/>
      <c r="W390" s="235"/>
      <c r="X390" s="235"/>
      <c r="Y390" s="235"/>
      <c r="Z390" s="235"/>
    </row>
    <row r="391" spans="1:26" ht="13.5" customHeight="1" x14ac:dyDescent="0.25">
      <c r="A391" s="235"/>
      <c r="B391" s="235"/>
      <c r="C391" s="235"/>
      <c r="D391" s="235"/>
      <c r="E391" s="235"/>
      <c r="F391" s="235"/>
      <c r="G391" s="235"/>
      <c r="H391" s="235"/>
      <c r="I391" s="235"/>
      <c r="J391" s="235"/>
      <c r="K391" s="235"/>
      <c r="L391" s="235"/>
      <c r="M391" s="235"/>
      <c r="N391" s="235"/>
      <c r="O391" s="235"/>
      <c r="P391" s="235"/>
      <c r="Q391" s="235"/>
      <c r="R391" s="235"/>
      <c r="S391" s="235"/>
      <c r="T391" s="235"/>
      <c r="U391" s="235"/>
      <c r="V391" s="235"/>
      <c r="W391" s="235"/>
      <c r="X391" s="235"/>
      <c r="Y391" s="235"/>
      <c r="Z391" s="235"/>
    </row>
    <row r="392" spans="1:26" ht="13.5" customHeight="1" x14ac:dyDescent="0.25">
      <c r="A392" s="235"/>
      <c r="B392" s="235"/>
      <c r="C392" s="235"/>
      <c r="D392" s="235"/>
      <c r="E392" s="235"/>
      <c r="F392" s="235"/>
      <c r="G392" s="235"/>
      <c r="H392" s="235"/>
      <c r="I392" s="235"/>
      <c r="J392" s="235"/>
      <c r="K392" s="235"/>
      <c r="L392" s="235"/>
      <c r="M392" s="235"/>
      <c r="N392" s="235"/>
      <c r="O392" s="235"/>
      <c r="P392" s="235"/>
      <c r="Q392" s="235"/>
      <c r="R392" s="235"/>
      <c r="S392" s="235"/>
      <c r="T392" s="235"/>
      <c r="U392" s="235"/>
      <c r="V392" s="235"/>
      <c r="W392" s="235"/>
      <c r="X392" s="235"/>
      <c r="Y392" s="235"/>
      <c r="Z392" s="235"/>
    </row>
    <row r="393" spans="1:26" ht="13.5" customHeight="1" x14ac:dyDescent="0.25">
      <c r="A393" s="235"/>
      <c r="B393" s="235"/>
      <c r="C393" s="235"/>
      <c r="D393" s="235"/>
      <c r="E393" s="235"/>
      <c r="F393" s="235"/>
      <c r="G393" s="235"/>
      <c r="H393" s="235"/>
      <c r="I393" s="235"/>
      <c r="J393" s="235"/>
      <c r="K393" s="235"/>
      <c r="L393" s="235"/>
      <c r="M393" s="235"/>
      <c r="N393" s="235"/>
      <c r="O393" s="235"/>
      <c r="P393" s="235"/>
      <c r="Q393" s="235"/>
      <c r="R393" s="235"/>
      <c r="S393" s="235"/>
      <c r="T393" s="235"/>
      <c r="U393" s="235"/>
      <c r="V393" s="235"/>
      <c r="W393" s="235"/>
      <c r="X393" s="235"/>
      <c r="Y393" s="235"/>
      <c r="Z393" s="235"/>
    </row>
    <row r="394" spans="1:26" ht="13.5" customHeight="1" x14ac:dyDescent="0.25">
      <c r="A394" s="235"/>
      <c r="B394" s="235"/>
      <c r="C394" s="235"/>
      <c r="D394" s="235"/>
      <c r="E394" s="235"/>
      <c r="F394" s="235"/>
      <c r="G394" s="235"/>
      <c r="H394" s="235"/>
      <c r="I394" s="235"/>
      <c r="J394" s="235"/>
      <c r="K394" s="235"/>
      <c r="L394" s="235"/>
      <c r="M394" s="235"/>
      <c r="N394" s="235"/>
      <c r="O394" s="235"/>
      <c r="P394" s="235"/>
      <c r="Q394" s="235"/>
      <c r="R394" s="235"/>
      <c r="S394" s="235"/>
      <c r="T394" s="235"/>
      <c r="U394" s="235"/>
      <c r="V394" s="235"/>
      <c r="W394" s="235"/>
      <c r="X394" s="235"/>
      <c r="Y394" s="235"/>
      <c r="Z394" s="235"/>
    </row>
    <row r="395" spans="1:26" ht="13.5" customHeight="1" x14ac:dyDescent="0.25">
      <c r="A395" s="235"/>
      <c r="B395" s="235"/>
      <c r="C395" s="235"/>
      <c r="D395" s="235"/>
      <c r="E395" s="235"/>
      <c r="F395" s="235"/>
      <c r="G395" s="235"/>
      <c r="H395" s="235"/>
      <c r="I395" s="235"/>
      <c r="J395" s="235"/>
      <c r="K395" s="235"/>
      <c r="L395" s="235"/>
      <c r="M395" s="235"/>
      <c r="N395" s="235"/>
      <c r="O395" s="235"/>
      <c r="P395" s="235"/>
      <c r="Q395" s="235"/>
      <c r="R395" s="235"/>
      <c r="S395" s="235"/>
      <c r="T395" s="235"/>
      <c r="U395" s="235"/>
      <c r="V395" s="235"/>
      <c r="W395" s="235"/>
      <c r="X395" s="235"/>
      <c r="Y395" s="235"/>
      <c r="Z395" s="235"/>
    </row>
    <row r="396" spans="1:26" ht="13.5" customHeight="1" x14ac:dyDescent="0.25">
      <c r="A396" s="235"/>
      <c r="B396" s="235"/>
      <c r="C396" s="235"/>
      <c r="D396" s="235"/>
      <c r="E396" s="235"/>
      <c r="F396" s="235"/>
      <c r="G396" s="235"/>
      <c r="H396" s="235"/>
      <c r="I396" s="235"/>
      <c r="J396" s="235"/>
      <c r="K396" s="235"/>
      <c r="L396" s="235"/>
      <c r="M396" s="235"/>
      <c r="N396" s="235"/>
      <c r="O396" s="235"/>
      <c r="P396" s="235"/>
      <c r="Q396" s="235"/>
      <c r="R396" s="235"/>
      <c r="S396" s="235"/>
      <c r="T396" s="235"/>
      <c r="U396" s="235"/>
      <c r="V396" s="235"/>
      <c r="W396" s="235"/>
      <c r="X396" s="235"/>
      <c r="Y396" s="235"/>
      <c r="Z396" s="235"/>
    </row>
    <row r="397" spans="1:26" ht="13.5" customHeight="1" x14ac:dyDescent="0.25">
      <c r="A397" s="235"/>
      <c r="B397" s="235"/>
      <c r="C397" s="235"/>
      <c r="D397" s="235"/>
      <c r="E397" s="235"/>
      <c r="F397" s="235"/>
      <c r="G397" s="235"/>
      <c r="H397" s="235"/>
      <c r="I397" s="235"/>
      <c r="J397" s="235"/>
      <c r="K397" s="235"/>
      <c r="L397" s="235"/>
      <c r="M397" s="235"/>
      <c r="N397" s="235"/>
      <c r="O397" s="235"/>
      <c r="P397" s="235"/>
      <c r="Q397" s="235"/>
      <c r="R397" s="235"/>
      <c r="S397" s="235"/>
      <c r="T397" s="235"/>
      <c r="U397" s="235"/>
      <c r="V397" s="235"/>
      <c r="W397" s="235"/>
      <c r="X397" s="235"/>
      <c r="Y397" s="235"/>
      <c r="Z397" s="235"/>
    </row>
    <row r="398" spans="1:26" ht="13.5" customHeight="1" x14ac:dyDescent="0.25">
      <c r="A398" s="235"/>
      <c r="B398" s="235"/>
      <c r="C398" s="235"/>
      <c r="D398" s="235"/>
      <c r="E398" s="235"/>
      <c r="F398" s="235"/>
      <c r="G398" s="235"/>
      <c r="H398" s="235"/>
      <c r="I398" s="235"/>
      <c r="J398" s="235"/>
      <c r="K398" s="235"/>
      <c r="L398" s="235"/>
      <c r="M398" s="235"/>
      <c r="N398" s="235"/>
      <c r="O398" s="235"/>
      <c r="P398" s="235"/>
      <c r="Q398" s="235"/>
      <c r="R398" s="235"/>
      <c r="S398" s="235"/>
      <c r="T398" s="235"/>
      <c r="U398" s="235"/>
      <c r="V398" s="235"/>
      <c r="W398" s="235"/>
      <c r="X398" s="235"/>
      <c r="Y398" s="235"/>
      <c r="Z398" s="235"/>
    </row>
    <row r="399" spans="1:26" ht="13.5" customHeight="1" x14ac:dyDescent="0.25">
      <c r="A399" s="235"/>
      <c r="B399" s="235"/>
      <c r="C399" s="235"/>
      <c r="D399" s="235"/>
      <c r="E399" s="235"/>
      <c r="F399" s="235"/>
      <c r="G399" s="235"/>
      <c r="H399" s="235"/>
      <c r="I399" s="235"/>
      <c r="J399" s="235"/>
      <c r="K399" s="235"/>
      <c r="L399" s="235"/>
      <c r="M399" s="235"/>
      <c r="N399" s="235"/>
      <c r="O399" s="235"/>
      <c r="P399" s="235"/>
      <c r="Q399" s="235"/>
      <c r="R399" s="235"/>
      <c r="S399" s="235"/>
      <c r="T399" s="235"/>
      <c r="U399" s="235"/>
      <c r="V399" s="235"/>
      <c r="W399" s="235"/>
      <c r="X399" s="235"/>
      <c r="Y399" s="235"/>
      <c r="Z399" s="235"/>
    </row>
    <row r="400" spans="1:26" ht="13.5" customHeight="1" x14ac:dyDescent="0.25">
      <c r="A400" s="235"/>
      <c r="B400" s="235"/>
      <c r="C400" s="235"/>
      <c r="D400" s="235"/>
      <c r="E400" s="235"/>
      <c r="F400" s="235"/>
      <c r="G400" s="235"/>
      <c r="H400" s="235"/>
      <c r="I400" s="235"/>
      <c r="J400" s="235"/>
      <c r="K400" s="235"/>
      <c r="L400" s="235"/>
      <c r="M400" s="235"/>
      <c r="N400" s="235"/>
      <c r="O400" s="235"/>
      <c r="P400" s="235"/>
      <c r="Q400" s="235"/>
      <c r="R400" s="235"/>
      <c r="S400" s="235"/>
      <c r="T400" s="235"/>
      <c r="U400" s="235"/>
      <c r="V400" s="235"/>
      <c r="W400" s="235"/>
      <c r="X400" s="235"/>
      <c r="Y400" s="235"/>
      <c r="Z400" s="235"/>
    </row>
    <row r="401" spans="1:26" ht="13.5" customHeight="1" x14ac:dyDescent="0.25">
      <c r="A401" s="235"/>
      <c r="B401" s="235"/>
      <c r="C401" s="235"/>
      <c r="D401" s="235"/>
      <c r="E401" s="235"/>
      <c r="F401" s="235"/>
      <c r="G401" s="235"/>
      <c r="H401" s="235"/>
      <c r="I401" s="235"/>
      <c r="J401" s="235"/>
      <c r="K401" s="235"/>
      <c r="L401" s="235"/>
      <c r="M401" s="235"/>
      <c r="N401" s="235"/>
      <c r="O401" s="235"/>
      <c r="P401" s="235"/>
      <c r="Q401" s="235"/>
      <c r="R401" s="235"/>
      <c r="S401" s="235"/>
      <c r="T401" s="235"/>
      <c r="U401" s="235"/>
      <c r="V401" s="235"/>
      <c r="W401" s="235"/>
      <c r="X401" s="235"/>
      <c r="Y401" s="235"/>
      <c r="Z401" s="235"/>
    </row>
    <row r="402" spans="1:26" ht="13.5" customHeight="1" x14ac:dyDescent="0.25">
      <c r="A402" s="235"/>
      <c r="B402" s="235"/>
      <c r="C402" s="235"/>
      <c r="D402" s="235"/>
      <c r="E402" s="235"/>
      <c r="F402" s="235"/>
      <c r="G402" s="235"/>
      <c r="H402" s="235"/>
      <c r="I402" s="235"/>
      <c r="J402" s="235"/>
      <c r="K402" s="235"/>
      <c r="L402" s="235"/>
      <c r="M402" s="235"/>
      <c r="N402" s="235"/>
      <c r="O402" s="235"/>
      <c r="P402" s="235"/>
      <c r="Q402" s="235"/>
      <c r="R402" s="235"/>
      <c r="S402" s="235"/>
      <c r="T402" s="235"/>
      <c r="U402" s="235"/>
      <c r="V402" s="235"/>
      <c r="W402" s="235"/>
      <c r="X402" s="235"/>
      <c r="Y402" s="235"/>
      <c r="Z402" s="235"/>
    </row>
    <row r="403" spans="1:26" ht="13.5" customHeight="1" x14ac:dyDescent="0.25">
      <c r="A403" s="235"/>
      <c r="B403" s="235"/>
      <c r="C403" s="235"/>
      <c r="D403" s="235"/>
      <c r="E403" s="235"/>
      <c r="F403" s="235"/>
      <c r="G403" s="235"/>
      <c r="H403" s="235"/>
      <c r="I403" s="235"/>
      <c r="J403" s="235"/>
      <c r="K403" s="235"/>
      <c r="L403" s="235"/>
      <c r="M403" s="235"/>
      <c r="N403" s="235"/>
      <c r="O403" s="235"/>
      <c r="P403" s="235"/>
      <c r="Q403" s="235"/>
      <c r="R403" s="235"/>
      <c r="S403" s="235"/>
      <c r="T403" s="235"/>
      <c r="U403" s="235"/>
      <c r="V403" s="235"/>
      <c r="W403" s="235"/>
      <c r="X403" s="235"/>
      <c r="Y403" s="235"/>
      <c r="Z403" s="235"/>
    </row>
    <row r="404" spans="1:26" ht="13.5" customHeight="1" x14ac:dyDescent="0.25">
      <c r="A404" s="235"/>
      <c r="B404" s="235"/>
      <c r="C404" s="235"/>
      <c r="D404" s="235"/>
      <c r="E404" s="235"/>
      <c r="F404" s="235"/>
      <c r="G404" s="235"/>
      <c r="H404" s="235"/>
      <c r="I404" s="235"/>
      <c r="J404" s="235"/>
      <c r="K404" s="235"/>
      <c r="L404" s="235"/>
      <c r="M404" s="235"/>
      <c r="N404" s="235"/>
      <c r="O404" s="235"/>
      <c r="P404" s="235"/>
      <c r="Q404" s="235"/>
      <c r="R404" s="235"/>
      <c r="S404" s="235"/>
      <c r="T404" s="235"/>
      <c r="U404" s="235"/>
      <c r="V404" s="235"/>
      <c r="W404" s="235"/>
      <c r="X404" s="235"/>
      <c r="Y404" s="235"/>
      <c r="Z404" s="235"/>
    </row>
    <row r="405" spans="1:26" ht="13.5" customHeight="1" x14ac:dyDescent="0.25">
      <c r="A405" s="235"/>
      <c r="B405" s="235"/>
      <c r="C405" s="235"/>
      <c r="D405" s="235"/>
      <c r="E405" s="235"/>
      <c r="F405" s="235"/>
      <c r="G405" s="235"/>
      <c r="H405" s="235"/>
      <c r="I405" s="235"/>
      <c r="J405" s="235"/>
      <c r="K405" s="235"/>
      <c r="L405" s="235"/>
      <c r="M405" s="235"/>
      <c r="N405" s="235"/>
      <c r="O405" s="235"/>
      <c r="P405" s="235"/>
      <c r="Q405" s="235"/>
      <c r="R405" s="235"/>
      <c r="S405" s="235"/>
      <c r="T405" s="235"/>
      <c r="U405" s="235"/>
      <c r="V405" s="235"/>
      <c r="W405" s="235"/>
      <c r="X405" s="235"/>
      <c r="Y405" s="235"/>
      <c r="Z405" s="235"/>
    </row>
    <row r="406" spans="1:26" ht="13.5" customHeight="1" x14ac:dyDescent="0.25">
      <c r="A406" s="235"/>
      <c r="B406" s="235"/>
      <c r="C406" s="235"/>
      <c r="D406" s="235"/>
      <c r="E406" s="235"/>
      <c r="F406" s="235"/>
      <c r="G406" s="235"/>
      <c r="H406" s="235"/>
      <c r="I406" s="235"/>
      <c r="J406" s="235"/>
      <c r="K406" s="235"/>
      <c r="L406" s="235"/>
      <c r="M406" s="235"/>
      <c r="N406" s="235"/>
      <c r="O406" s="235"/>
      <c r="P406" s="235"/>
      <c r="Q406" s="235"/>
      <c r="R406" s="235"/>
      <c r="S406" s="235"/>
      <c r="T406" s="235"/>
      <c r="U406" s="235"/>
      <c r="V406" s="235"/>
      <c r="W406" s="235"/>
      <c r="X406" s="235"/>
      <c r="Y406" s="235"/>
      <c r="Z406" s="235"/>
    </row>
    <row r="407" spans="1:26" ht="13.5" customHeight="1" x14ac:dyDescent="0.25">
      <c r="A407" s="235"/>
      <c r="B407" s="235"/>
      <c r="C407" s="235"/>
      <c r="D407" s="235"/>
      <c r="E407" s="235"/>
      <c r="F407" s="235"/>
      <c r="G407" s="235"/>
      <c r="H407" s="235"/>
      <c r="I407" s="235"/>
      <c r="J407" s="235"/>
      <c r="K407" s="235"/>
      <c r="L407" s="235"/>
      <c r="M407" s="235"/>
      <c r="N407" s="235"/>
      <c r="O407" s="235"/>
      <c r="P407" s="235"/>
      <c r="Q407" s="235"/>
      <c r="R407" s="235"/>
      <c r="S407" s="235"/>
      <c r="T407" s="235"/>
      <c r="U407" s="235"/>
      <c r="V407" s="235"/>
      <c r="W407" s="235"/>
      <c r="X407" s="235"/>
      <c r="Y407" s="235"/>
      <c r="Z407" s="235"/>
    </row>
    <row r="408" spans="1:26" ht="13.5" customHeight="1" x14ac:dyDescent="0.25">
      <c r="A408" s="235"/>
      <c r="B408" s="235"/>
      <c r="C408" s="235"/>
      <c r="D408" s="235"/>
      <c r="E408" s="235"/>
      <c r="F408" s="235"/>
      <c r="G408" s="235"/>
      <c r="H408" s="235"/>
      <c r="I408" s="235"/>
      <c r="J408" s="235"/>
      <c r="K408" s="235"/>
      <c r="L408" s="235"/>
      <c r="M408" s="235"/>
      <c r="N408" s="235"/>
      <c r="O408" s="235"/>
      <c r="P408" s="235"/>
      <c r="Q408" s="235"/>
      <c r="R408" s="235"/>
      <c r="S408" s="235"/>
      <c r="T408" s="235"/>
      <c r="U408" s="235"/>
      <c r="V408" s="235"/>
      <c r="W408" s="235"/>
      <c r="X408" s="235"/>
      <c r="Y408" s="235"/>
      <c r="Z408" s="235"/>
    </row>
    <row r="409" spans="1:26" ht="13.5" customHeight="1" x14ac:dyDescent="0.25">
      <c r="A409" s="235"/>
      <c r="B409" s="235"/>
      <c r="C409" s="235"/>
      <c r="D409" s="235"/>
      <c r="E409" s="235"/>
      <c r="F409" s="235"/>
      <c r="G409" s="235"/>
      <c r="H409" s="235"/>
      <c r="I409" s="235"/>
      <c r="J409" s="235"/>
      <c r="K409" s="235"/>
      <c r="L409" s="235"/>
      <c r="M409" s="235"/>
      <c r="N409" s="235"/>
      <c r="O409" s="235"/>
      <c r="P409" s="235"/>
      <c r="Q409" s="235"/>
      <c r="R409" s="235"/>
      <c r="S409" s="235"/>
      <c r="T409" s="235"/>
      <c r="U409" s="235"/>
      <c r="V409" s="235"/>
      <c r="W409" s="235"/>
      <c r="X409" s="235"/>
      <c r="Y409" s="235"/>
      <c r="Z409" s="235"/>
    </row>
    <row r="410" spans="1:26" ht="13.5" customHeight="1" x14ac:dyDescent="0.25">
      <c r="A410" s="235"/>
      <c r="B410" s="235"/>
      <c r="C410" s="235"/>
      <c r="D410" s="235"/>
      <c r="E410" s="235"/>
      <c r="F410" s="235"/>
      <c r="G410" s="235"/>
      <c r="H410" s="235"/>
      <c r="I410" s="235"/>
      <c r="J410" s="235"/>
      <c r="K410" s="235"/>
      <c r="L410" s="235"/>
      <c r="M410" s="235"/>
      <c r="N410" s="235"/>
      <c r="O410" s="235"/>
      <c r="P410" s="235"/>
      <c r="Q410" s="235"/>
      <c r="R410" s="235"/>
      <c r="S410" s="235"/>
      <c r="T410" s="235"/>
      <c r="U410" s="235"/>
      <c r="V410" s="235"/>
      <c r="W410" s="235"/>
      <c r="X410" s="235"/>
      <c r="Y410" s="235"/>
      <c r="Z410" s="235"/>
    </row>
    <row r="411" spans="1:26" ht="13.5" customHeight="1" x14ac:dyDescent="0.25">
      <c r="A411" s="235"/>
      <c r="B411" s="235"/>
      <c r="C411" s="235"/>
      <c r="D411" s="235"/>
      <c r="E411" s="235"/>
      <c r="F411" s="235"/>
      <c r="G411" s="235"/>
      <c r="H411" s="235"/>
      <c r="I411" s="235"/>
      <c r="J411" s="235"/>
      <c r="K411" s="235"/>
      <c r="L411" s="235"/>
      <c r="M411" s="235"/>
      <c r="N411" s="235"/>
      <c r="O411" s="235"/>
      <c r="P411" s="235"/>
      <c r="Q411" s="235"/>
      <c r="R411" s="235"/>
      <c r="S411" s="235"/>
      <c r="T411" s="235"/>
      <c r="U411" s="235"/>
      <c r="V411" s="235"/>
      <c r="W411" s="235"/>
      <c r="X411" s="235"/>
      <c r="Y411" s="235"/>
      <c r="Z411" s="235"/>
    </row>
    <row r="412" spans="1:26" ht="13.5" customHeight="1" x14ac:dyDescent="0.25">
      <c r="A412" s="235"/>
      <c r="B412" s="235"/>
      <c r="C412" s="235"/>
      <c r="D412" s="235"/>
      <c r="E412" s="235"/>
      <c r="F412" s="235"/>
      <c r="G412" s="235"/>
      <c r="H412" s="235"/>
      <c r="I412" s="235"/>
      <c r="J412" s="235"/>
      <c r="K412" s="235"/>
      <c r="L412" s="235"/>
      <c r="M412" s="235"/>
      <c r="N412" s="235"/>
      <c r="O412" s="235"/>
      <c r="P412" s="235"/>
      <c r="Q412" s="235"/>
      <c r="R412" s="235"/>
      <c r="S412" s="235"/>
      <c r="T412" s="235"/>
      <c r="U412" s="235"/>
      <c r="V412" s="235"/>
      <c r="W412" s="235"/>
      <c r="X412" s="235"/>
      <c r="Y412" s="235"/>
      <c r="Z412" s="235"/>
    </row>
    <row r="413" spans="1:26" ht="13.5" customHeight="1" x14ac:dyDescent="0.25">
      <c r="A413" s="235"/>
      <c r="B413" s="235"/>
      <c r="C413" s="235"/>
      <c r="D413" s="235"/>
      <c r="E413" s="235"/>
      <c r="F413" s="235"/>
      <c r="G413" s="235"/>
      <c r="H413" s="235"/>
      <c r="I413" s="235"/>
      <c r="J413" s="235"/>
      <c r="K413" s="235"/>
      <c r="L413" s="235"/>
      <c r="M413" s="235"/>
      <c r="N413" s="235"/>
      <c r="O413" s="235"/>
      <c r="P413" s="235"/>
      <c r="Q413" s="235"/>
      <c r="R413" s="235"/>
      <c r="S413" s="235"/>
      <c r="T413" s="235"/>
      <c r="U413" s="235"/>
      <c r="V413" s="235"/>
      <c r="W413" s="235"/>
      <c r="X413" s="235"/>
      <c r="Y413" s="235"/>
      <c r="Z413" s="235"/>
    </row>
    <row r="414" spans="1:26" ht="13.5" customHeight="1" x14ac:dyDescent="0.25">
      <c r="A414" s="235"/>
      <c r="B414" s="235"/>
      <c r="C414" s="235"/>
      <c r="D414" s="235"/>
      <c r="E414" s="235"/>
      <c r="F414" s="235"/>
      <c r="G414" s="235"/>
      <c r="H414" s="235"/>
      <c r="I414" s="235"/>
      <c r="J414" s="235"/>
      <c r="K414" s="235"/>
      <c r="L414" s="235"/>
      <c r="M414" s="235"/>
      <c r="N414" s="235"/>
      <c r="O414" s="235"/>
      <c r="P414" s="235"/>
      <c r="Q414" s="235"/>
      <c r="R414" s="235"/>
      <c r="S414" s="235"/>
      <c r="T414" s="235"/>
      <c r="U414" s="235"/>
      <c r="V414" s="235"/>
      <c r="W414" s="235"/>
      <c r="X414" s="235"/>
      <c r="Y414" s="235"/>
      <c r="Z414" s="235"/>
    </row>
    <row r="415" spans="1:26" ht="13.5" customHeight="1" x14ac:dyDescent="0.25">
      <c r="A415" s="235"/>
      <c r="B415" s="235"/>
      <c r="C415" s="235"/>
      <c r="D415" s="235"/>
      <c r="E415" s="235"/>
      <c r="F415" s="235"/>
      <c r="G415" s="235"/>
      <c r="H415" s="235"/>
      <c r="I415" s="235"/>
      <c r="J415" s="235"/>
      <c r="K415" s="235"/>
      <c r="L415" s="235"/>
      <c r="M415" s="235"/>
      <c r="N415" s="235"/>
      <c r="O415" s="235"/>
      <c r="P415" s="235"/>
      <c r="Q415" s="235"/>
      <c r="R415" s="235"/>
      <c r="S415" s="235"/>
      <c r="T415" s="235"/>
      <c r="U415" s="235"/>
      <c r="V415" s="235"/>
      <c r="W415" s="235"/>
      <c r="X415" s="235"/>
      <c r="Y415" s="235"/>
      <c r="Z415" s="235"/>
    </row>
    <row r="416" spans="1:26" ht="13.5" customHeight="1" x14ac:dyDescent="0.25">
      <c r="A416" s="235"/>
      <c r="B416" s="235"/>
      <c r="C416" s="235"/>
      <c r="D416" s="235"/>
      <c r="E416" s="235"/>
      <c r="F416" s="235"/>
      <c r="G416" s="235"/>
      <c r="H416" s="235"/>
      <c r="I416" s="235"/>
      <c r="J416" s="235"/>
      <c r="K416" s="235"/>
      <c r="L416" s="235"/>
      <c r="M416" s="235"/>
      <c r="N416" s="235"/>
      <c r="O416" s="235"/>
      <c r="P416" s="235"/>
      <c r="Q416" s="235"/>
      <c r="R416" s="235"/>
      <c r="S416" s="235"/>
      <c r="T416" s="235"/>
      <c r="U416" s="235"/>
      <c r="V416" s="235"/>
      <c r="W416" s="235"/>
      <c r="X416" s="235"/>
      <c r="Y416" s="235"/>
      <c r="Z416" s="235"/>
    </row>
    <row r="417" spans="1:26" ht="13.5" customHeight="1" x14ac:dyDescent="0.25">
      <c r="A417" s="235"/>
      <c r="B417" s="235"/>
      <c r="C417" s="235"/>
      <c r="D417" s="235"/>
      <c r="E417" s="235"/>
      <c r="F417" s="235"/>
      <c r="G417" s="235"/>
      <c r="H417" s="235"/>
      <c r="I417" s="235"/>
      <c r="J417" s="235"/>
      <c r="K417" s="235"/>
      <c r="L417" s="235"/>
      <c r="M417" s="235"/>
      <c r="N417" s="235"/>
      <c r="O417" s="235"/>
      <c r="P417" s="235"/>
      <c r="Q417" s="235"/>
      <c r="R417" s="235"/>
      <c r="S417" s="235"/>
      <c r="T417" s="235"/>
      <c r="U417" s="235"/>
      <c r="V417" s="235"/>
      <c r="W417" s="235"/>
      <c r="X417" s="235"/>
      <c r="Y417" s="235"/>
      <c r="Z417" s="235"/>
    </row>
    <row r="418" spans="1:26" ht="13.5" customHeight="1" x14ac:dyDescent="0.25">
      <c r="A418" s="235"/>
      <c r="B418" s="235"/>
      <c r="C418" s="235"/>
      <c r="D418" s="235"/>
      <c r="E418" s="235"/>
      <c r="F418" s="235"/>
      <c r="G418" s="235"/>
      <c r="H418" s="235"/>
      <c r="I418" s="235"/>
      <c r="J418" s="235"/>
      <c r="K418" s="235"/>
      <c r="L418" s="235"/>
      <c r="M418" s="235"/>
      <c r="N418" s="235"/>
      <c r="O418" s="235"/>
      <c r="P418" s="235"/>
      <c r="Q418" s="235"/>
      <c r="R418" s="235"/>
      <c r="S418" s="235"/>
      <c r="T418" s="235"/>
      <c r="U418" s="235"/>
      <c r="V418" s="235"/>
      <c r="W418" s="235"/>
      <c r="X418" s="235"/>
      <c r="Y418" s="235"/>
      <c r="Z418" s="235"/>
    </row>
    <row r="419" spans="1:26" ht="13.5" customHeight="1" x14ac:dyDescent="0.25">
      <c r="A419" s="235"/>
      <c r="B419" s="235"/>
      <c r="C419" s="235"/>
      <c r="D419" s="235"/>
      <c r="E419" s="235"/>
      <c r="F419" s="235"/>
      <c r="G419" s="235"/>
      <c r="H419" s="235"/>
      <c r="I419" s="235"/>
      <c r="J419" s="235"/>
      <c r="K419" s="235"/>
      <c r="L419" s="235"/>
      <c r="M419" s="235"/>
      <c r="N419" s="235"/>
      <c r="O419" s="235"/>
      <c r="P419" s="235"/>
      <c r="Q419" s="235"/>
      <c r="R419" s="235"/>
      <c r="S419" s="235"/>
      <c r="T419" s="235"/>
      <c r="U419" s="235"/>
      <c r="V419" s="235"/>
      <c r="W419" s="235"/>
      <c r="X419" s="235"/>
      <c r="Y419" s="235"/>
      <c r="Z419" s="235"/>
    </row>
    <row r="420" spans="1:26" ht="13.5" customHeight="1" x14ac:dyDescent="0.25">
      <c r="A420" s="235"/>
      <c r="B420" s="235"/>
      <c r="C420" s="235"/>
      <c r="D420" s="235"/>
      <c r="E420" s="235"/>
      <c r="F420" s="235"/>
      <c r="G420" s="235"/>
      <c r="H420" s="235"/>
      <c r="I420" s="235"/>
      <c r="J420" s="235"/>
      <c r="K420" s="235"/>
      <c r="L420" s="235"/>
      <c r="M420" s="235"/>
      <c r="N420" s="235"/>
      <c r="O420" s="235"/>
      <c r="P420" s="235"/>
      <c r="Q420" s="235"/>
      <c r="R420" s="235"/>
      <c r="S420" s="235"/>
      <c r="T420" s="235"/>
      <c r="U420" s="235"/>
      <c r="V420" s="235"/>
      <c r="W420" s="235"/>
      <c r="X420" s="235"/>
      <c r="Y420" s="235"/>
      <c r="Z420" s="235"/>
    </row>
    <row r="421" spans="1:26" ht="13.5" customHeight="1" x14ac:dyDescent="0.25">
      <c r="A421" s="235"/>
      <c r="B421" s="235"/>
      <c r="C421" s="235"/>
      <c r="D421" s="235"/>
      <c r="E421" s="235"/>
      <c r="F421" s="235"/>
      <c r="G421" s="235"/>
      <c r="H421" s="235"/>
      <c r="I421" s="235"/>
      <c r="J421" s="235"/>
      <c r="K421" s="235"/>
      <c r="L421" s="235"/>
      <c r="M421" s="235"/>
      <c r="N421" s="235"/>
      <c r="O421" s="235"/>
      <c r="P421" s="235"/>
      <c r="Q421" s="235"/>
      <c r="R421" s="235"/>
      <c r="S421" s="235"/>
      <c r="T421" s="235"/>
      <c r="U421" s="235"/>
      <c r="V421" s="235"/>
      <c r="W421" s="235"/>
      <c r="X421" s="235"/>
      <c r="Y421" s="235"/>
      <c r="Z421" s="235"/>
    </row>
    <row r="422" spans="1:26" ht="13.5" customHeight="1" x14ac:dyDescent="0.25">
      <c r="A422" s="235"/>
      <c r="B422" s="235"/>
      <c r="C422" s="235"/>
      <c r="D422" s="235"/>
      <c r="E422" s="235"/>
      <c r="F422" s="235"/>
      <c r="G422" s="235"/>
      <c r="H422" s="235"/>
      <c r="I422" s="235"/>
      <c r="J422" s="235"/>
      <c r="K422" s="235"/>
      <c r="L422" s="235"/>
      <c r="M422" s="235"/>
      <c r="N422" s="235"/>
      <c r="O422" s="235"/>
      <c r="P422" s="235"/>
      <c r="Q422" s="235"/>
      <c r="R422" s="235"/>
      <c r="S422" s="235"/>
      <c r="T422" s="235"/>
      <c r="U422" s="235"/>
      <c r="V422" s="235"/>
      <c r="W422" s="235"/>
      <c r="X422" s="235"/>
      <c r="Y422" s="235"/>
      <c r="Z422" s="235"/>
    </row>
    <row r="423" spans="1:26" ht="13.5" customHeight="1" x14ac:dyDescent="0.25">
      <c r="A423" s="235"/>
      <c r="B423" s="235"/>
      <c r="C423" s="235"/>
      <c r="D423" s="235"/>
      <c r="E423" s="235"/>
      <c r="F423" s="235"/>
      <c r="G423" s="235"/>
      <c r="H423" s="235"/>
      <c r="I423" s="235"/>
      <c r="J423" s="235"/>
      <c r="K423" s="235"/>
      <c r="L423" s="235"/>
      <c r="M423" s="235"/>
      <c r="N423" s="235"/>
      <c r="O423" s="235"/>
      <c r="P423" s="235"/>
      <c r="Q423" s="235"/>
      <c r="R423" s="235"/>
      <c r="S423" s="235"/>
      <c r="T423" s="235"/>
      <c r="U423" s="235"/>
      <c r="V423" s="235"/>
      <c r="W423" s="235"/>
      <c r="X423" s="235"/>
      <c r="Y423" s="235"/>
      <c r="Z423" s="235"/>
    </row>
    <row r="424" spans="1:26" ht="13.5" customHeight="1" x14ac:dyDescent="0.25">
      <c r="A424" s="235"/>
      <c r="B424" s="235"/>
      <c r="C424" s="235"/>
      <c r="D424" s="235"/>
      <c r="E424" s="235"/>
      <c r="F424" s="235"/>
      <c r="G424" s="235"/>
      <c r="H424" s="235"/>
      <c r="I424" s="235"/>
      <c r="J424" s="235"/>
      <c r="K424" s="235"/>
      <c r="L424" s="235"/>
      <c r="M424" s="235"/>
      <c r="N424" s="235"/>
      <c r="O424" s="235"/>
      <c r="P424" s="235"/>
      <c r="Q424" s="235"/>
      <c r="R424" s="235"/>
      <c r="S424" s="235"/>
      <c r="T424" s="235"/>
      <c r="U424" s="235"/>
      <c r="V424" s="235"/>
      <c r="W424" s="235"/>
      <c r="X424" s="235"/>
      <c r="Y424" s="235"/>
      <c r="Z424" s="235"/>
    </row>
    <row r="425" spans="1:26" ht="13.5" customHeight="1" x14ac:dyDescent="0.25">
      <c r="A425" s="235"/>
      <c r="B425" s="235"/>
      <c r="C425" s="235"/>
      <c r="D425" s="235"/>
      <c r="E425" s="235"/>
      <c r="F425" s="235"/>
      <c r="G425" s="235"/>
      <c r="H425" s="235"/>
      <c r="I425" s="235"/>
      <c r="J425" s="235"/>
      <c r="K425" s="235"/>
      <c r="L425" s="235"/>
      <c r="M425" s="235"/>
      <c r="N425" s="235"/>
      <c r="O425" s="235"/>
      <c r="P425" s="235"/>
      <c r="Q425" s="235"/>
      <c r="R425" s="235"/>
      <c r="S425" s="235"/>
      <c r="T425" s="235"/>
      <c r="U425" s="235"/>
      <c r="V425" s="235"/>
      <c r="W425" s="235"/>
      <c r="X425" s="235"/>
      <c r="Y425" s="235"/>
      <c r="Z425" s="235"/>
    </row>
    <row r="426" spans="1:26" ht="13.5" customHeight="1" x14ac:dyDescent="0.25">
      <c r="A426" s="235"/>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row>
    <row r="427" spans="1:26" ht="13.5" customHeight="1" x14ac:dyDescent="0.25">
      <c r="A427" s="235"/>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row>
    <row r="428" spans="1:26" ht="13.5" customHeight="1" x14ac:dyDescent="0.25">
      <c r="A428" s="235"/>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row>
    <row r="429" spans="1:26" ht="13.5" customHeight="1" x14ac:dyDescent="0.25">
      <c r="A429" s="235"/>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row>
    <row r="430" spans="1:26" ht="13.5" customHeight="1" x14ac:dyDescent="0.25">
      <c r="A430" s="235"/>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row>
    <row r="431" spans="1:26" ht="13.5" customHeight="1" x14ac:dyDescent="0.25">
      <c r="A431" s="235"/>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row>
    <row r="432" spans="1:26" ht="13.5" customHeight="1" x14ac:dyDescent="0.25">
      <c r="A432" s="235"/>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row>
    <row r="433" spans="1:26" ht="13.5" customHeight="1" x14ac:dyDescent="0.25">
      <c r="A433" s="235"/>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row>
    <row r="434" spans="1:26" ht="13.5" customHeight="1" x14ac:dyDescent="0.25">
      <c r="A434" s="235"/>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row>
    <row r="435" spans="1:26" ht="13.5" customHeight="1" x14ac:dyDescent="0.25">
      <c r="A435" s="235"/>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row>
    <row r="436" spans="1:26" ht="13.5" customHeight="1" x14ac:dyDescent="0.25">
      <c r="A436" s="235"/>
      <c r="B436" s="235"/>
      <c r="C436" s="235"/>
      <c r="D436" s="235"/>
      <c r="E436" s="235"/>
      <c r="F436" s="235"/>
      <c r="G436" s="235"/>
      <c r="H436" s="235"/>
      <c r="I436" s="235"/>
      <c r="J436" s="235"/>
      <c r="K436" s="235"/>
      <c r="L436" s="235"/>
      <c r="M436" s="235"/>
      <c r="N436" s="235"/>
      <c r="O436" s="235"/>
      <c r="P436" s="235"/>
      <c r="Q436" s="235"/>
      <c r="R436" s="235"/>
      <c r="S436" s="235"/>
      <c r="T436" s="235"/>
      <c r="U436" s="235"/>
      <c r="V436" s="235"/>
      <c r="W436" s="235"/>
      <c r="X436" s="235"/>
      <c r="Y436" s="235"/>
      <c r="Z436" s="235"/>
    </row>
    <row r="437" spans="1:26" ht="13.5" customHeight="1" x14ac:dyDescent="0.25">
      <c r="A437" s="235"/>
      <c r="B437" s="235"/>
      <c r="C437" s="235"/>
      <c r="D437" s="235"/>
      <c r="E437" s="235"/>
      <c r="F437" s="235"/>
      <c r="G437" s="235"/>
      <c r="H437" s="235"/>
      <c r="I437" s="235"/>
      <c r="J437" s="235"/>
      <c r="K437" s="235"/>
      <c r="L437" s="235"/>
      <c r="M437" s="235"/>
      <c r="N437" s="235"/>
      <c r="O437" s="235"/>
      <c r="P437" s="235"/>
      <c r="Q437" s="235"/>
      <c r="R437" s="235"/>
      <c r="S437" s="235"/>
      <c r="T437" s="235"/>
      <c r="U437" s="235"/>
      <c r="V437" s="235"/>
      <c r="W437" s="235"/>
      <c r="X437" s="235"/>
      <c r="Y437" s="235"/>
      <c r="Z437" s="235"/>
    </row>
    <row r="438" spans="1:26" ht="13.5" customHeight="1" x14ac:dyDescent="0.25">
      <c r="A438" s="235"/>
      <c r="B438" s="235"/>
      <c r="C438" s="235"/>
      <c r="D438" s="235"/>
      <c r="E438" s="235"/>
      <c r="F438" s="235"/>
      <c r="G438" s="235"/>
      <c r="H438" s="235"/>
      <c r="I438" s="235"/>
      <c r="J438" s="235"/>
      <c r="K438" s="235"/>
      <c r="L438" s="235"/>
      <c r="M438" s="235"/>
      <c r="N438" s="235"/>
      <c r="O438" s="235"/>
      <c r="P438" s="235"/>
      <c r="Q438" s="235"/>
      <c r="R438" s="235"/>
      <c r="S438" s="235"/>
      <c r="T438" s="235"/>
      <c r="U438" s="235"/>
      <c r="V438" s="235"/>
      <c r="W438" s="235"/>
      <c r="X438" s="235"/>
      <c r="Y438" s="235"/>
      <c r="Z438" s="235"/>
    </row>
    <row r="439" spans="1:26" ht="13.5" customHeight="1" x14ac:dyDescent="0.25">
      <c r="A439" s="235"/>
      <c r="B439" s="235"/>
      <c r="C439" s="235"/>
      <c r="D439" s="235"/>
      <c r="E439" s="235"/>
      <c r="F439" s="235"/>
      <c r="G439" s="235"/>
      <c r="H439" s="235"/>
      <c r="I439" s="235"/>
      <c r="J439" s="235"/>
      <c r="K439" s="235"/>
      <c r="L439" s="235"/>
      <c r="M439" s="235"/>
      <c r="N439" s="235"/>
      <c r="O439" s="235"/>
      <c r="P439" s="235"/>
      <c r="Q439" s="235"/>
      <c r="R439" s="235"/>
      <c r="S439" s="235"/>
      <c r="T439" s="235"/>
      <c r="U439" s="235"/>
      <c r="V439" s="235"/>
      <c r="W439" s="235"/>
      <c r="X439" s="235"/>
      <c r="Y439" s="235"/>
      <c r="Z439" s="235"/>
    </row>
    <row r="440" spans="1:26" ht="13.5" customHeight="1" x14ac:dyDescent="0.25">
      <c r="A440" s="235"/>
      <c r="B440" s="235"/>
      <c r="C440" s="235"/>
      <c r="D440" s="235"/>
      <c r="E440" s="235"/>
      <c r="F440" s="235"/>
      <c r="G440" s="235"/>
      <c r="H440" s="235"/>
      <c r="I440" s="235"/>
      <c r="J440" s="235"/>
      <c r="K440" s="235"/>
      <c r="L440" s="235"/>
      <c r="M440" s="235"/>
      <c r="N440" s="235"/>
      <c r="O440" s="235"/>
      <c r="P440" s="235"/>
      <c r="Q440" s="235"/>
      <c r="R440" s="235"/>
      <c r="S440" s="235"/>
      <c r="T440" s="235"/>
      <c r="U440" s="235"/>
      <c r="V440" s="235"/>
      <c r="W440" s="235"/>
      <c r="X440" s="235"/>
      <c r="Y440" s="235"/>
      <c r="Z440" s="235"/>
    </row>
    <row r="441" spans="1:26" ht="13.5" customHeight="1" x14ac:dyDescent="0.25">
      <c r="A441" s="235"/>
      <c r="B441" s="235"/>
      <c r="C441" s="235"/>
      <c r="D441" s="235"/>
      <c r="E441" s="235"/>
      <c r="F441" s="235"/>
      <c r="G441" s="235"/>
      <c r="H441" s="235"/>
      <c r="I441" s="235"/>
      <c r="J441" s="235"/>
      <c r="K441" s="235"/>
      <c r="L441" s="235"/>
      <c r="M441" s="235"/>
      <c r="N441" s="235"/>
      <c r="O441" s="235"/>
      <c r="P441" s="235"/>
      <c r="Q441" s="235"/>
      <c r="R441" s="235"/>
      <c r="S441" s="235"/>
      <c r="T441" s="235"/>
      <c r="U441" s="235"/>
      <c r="V441" s="235"/>
      <c r="W441" s="235"/>
      <c r="X441" s="235"/>
      <c r="Y441" s="235"/>
      <c r="Z441" s="235"/>
    </row>
    <row r="442" spans="1:26" ht="13.5" customHeight="1" x14ac:dyDescent="0.25">
      <c r="A442" s="235"/>
      <c r="B442" s="235"/>
      <c r="C442" s="235"/>
      <c r="D442" s="235"/>
      <c r="E442" s="235"/>
      <c r="F442" s="235"/>
      <c r="G442" s="235"/>
      <c r="H442" s="235"/>
      <c r="I442" s="235"/>
      <c r="J442" s="235"/>
      <c r="K442" s="235"/>
      <c r="L442" s="235"/>
      <c r="M442" s="235"/>
      <c r="N442" s="235"/>
      <c r="O442" s="235"/>
      <c r="P442" s="235"/>
      <c r="Q442" s="235"/>
      <c r="R442" s="235"/>
      <c r="S442" s="235"/>
      <c r="T442" s="235"/>
      <c r="U442" s="235"/>
      <c r="V442" s="235"/>
      <c r="W442" s="235"/>
      <c r="X442" s="235"/>
      <c r="Y442" s="235"/>
      <c r="Z442" s="235"/>
    </row>
    <row r="443" spans="1:26" ht="13.5" customHeight="1" x14ac:dyDescent="0.25">
      <c r="A443" s="235"/>
      <c r="B443" s="235"/>
      <c r="C443" s="235"/>
      <c r="D443" s="235"/>
      <c r="E443" s="235"/>
      <c r="F443" s="235"/>
      <c r="G443" s="235"/>
      <c r="H443" s="235"/>
      <c r="I443" s="235"/>
      <c r="J443" s="235"/>
      <c r="K443" s="235"/>
      <c r="L443" s="235"/>
      <c r="M443" s="235"/>
      <c r="N443" s="235"/>
      <c r="O443" s="235"/>
      <c r="P443" s="235"/>
      <c r="Q443" s="235"/>
      <c r="R443" s="235"/>
      <c r="S443" s="235"/>
      <c r="T443" s="235"/>
      <c r="U443" s="235"/>
      <c r="V443" s="235"/>
      <c r="W443" s="235"/>
      <c r="X443" s="235"/>
      <c r="Y443" s="235"/>
      <c r="Z443" s="235"/>
    </row>
    <row r="444" spans="1:26" ht="13.5" customHeight="1" x14ac:dyDescent="0.25">
      <c r="A444" s="235"/>
      <c r="B444" s="235"/>
      <c r="C444" s="235"/>
      <c r="D444" s="235"/>
      <c r="E444" s="235"/>
      <c r="F444" s="235"/>
      <c r="G444" s="235"/>
      <c r="H444" s="235"/>
      <c r="I444" s="235"/>
      <c r="J444" s="235"/>
      <c r="K444" s="235"/>
      <c r="L444" s="235"/>
      <c r="M444" s="235"/>
      <c r="N444" s="235"/>
      <c r="O444" s="235"/>
      <c r="P444" s="235"/>
      <c r="Q444" s="235"/>
      <c r="R444" s="235"/>
      <c r="S444" s="235"/>
      <c r="T444" s="235"/>
      <c r="U444" s="235"/>
      <c r="V444" s="235"/>
      <c r="W444" s="235"/>
      <c r="X444" s="235"/>
      <c r="Y444" s="235"/>
      <c r="Z444" s="235"/>
    </row>
    <row r="445" spans="1:26" ht="13.5" customHeight="1" x14ac:dyDescent="0.25">
      <c r="A445" s="235"/>
      <c r="B445" s="235"/>
      <c r="C445" s="235"/>
      <c r="D445" s="235"/>
      <c r="E445" s="235"/>
      <c r="F445" s="235"/>
      <c r="G445" s="235"/>
      <c r="H445" s="235"/>
      <c r="I445" s="235"/>
      <c r="J445" s="235"/>
      <c r="K445" s="235"/>
      <c r="L445" s="235"/>
      <c r="M445" s="235"/>
      <c r="N445" s="235"/>
      <c r="O445" s="235"/>
      <c r="P445" s="235"/>
      <c r="Q445" s="235"/>
      <c r="R445" s="235"/>
      <c r="S445" s="235"/>
      <c r="T445" s="235"/>
      <c r="U445" s="235"/>
      <c r="V445" s="235"/>
      <c r="W445" s="235"/>
      <c r="X445" s="235"/>
      <c r="Y445" s="235"/>
      <c r="Z445" s="235"/>
    </row>
    <row r="446" spans="1:26" ht="13.5" customHeight="1" x14ac:dyDescent="0.25">
      <c r="A446" s="235"/>
      <c r="B446" s="235"/>
      <c r="C446" s="235"/>
      <c r="D446" s="235"/>
      <c r="E446" s="235"/>
      <c r="F446" s="235"/>
      <c r="G446" s="235"/>
      <c r="H446" s="235"/>
      <c r="I446" s="235"/>
      <c r="J446" s="235"/>
      <c r="K446" s="235"/>
      <c r="L446" s="235"/>
      <c r="M446" s="235"/>
      <c r="N446" s="235"/>
      <c r="O446" s="235"/>
      <c r="P446" s="235"/>
      <c r="Q446" s="235"/>
      <c r="R446" s="235"/>
      <c r="S446" s="235"/>
      <c r="T446" s="235"/>
      <c r="U446" s="235"/>
      <c r="V446" s="235"/>
      <c r="W446" s="235"/>
      <c r="X446" s="235"/>
      <c r="Y446" s="235"/>
      <c r="Z446" s="235"/>
    </row>
    <row r="447" spans="1:26" ht="13.5" customHeight="1" x14ac:dyDescent="0.25">
      <c r="A447" s="235"/>
      <c r="B447" s="235"/>
      <c r="C447" s="235"/>
      <c r="D447" s="235"/>
      <c r="E447" s="235"/>
      <c r="F447" s="235"/>
      <c r="G447" s="235"/>
      <c r="H447" s="235"/>
      <c r="I447" s="235"/>
      <c r="J447" s="235"/>
      <c r="K447" s="235"/>
      <c r="L447" s="235"/>
      <c r="M447" s="235"/>
      <c r="N447" s="235"/>
      <c r="O447" s="235"/>
      <c r="P447" s="235"/>
      <c r="Q447" s="235"/>
      <c r="R447" s="235"/>
      <c r="S447" s="235"/>
      <c r="T447" s="235"/>
      <c r="U447" s="235"/>
      <c r="V447" s="235"/>
      <c r="W447" s="235"/>
      <c r="X447" s="235"/>
      <c r="Y447" s="235"/>
      <c r="Z447" s="235"/>
    </row>
    <row r="448" spans="1:26" ht="13.5" customHeight="1" x14ac:dyDescent="0.25">
      <c r="A448" s="235"/>
      <c r="B448" s="235"/>
      <c r="C448" s="235"/>
      <c r="D448" s="235"/>
      <c r="E448" s="235"/>
      <c r="F448" s="235"/>
      <c r="G448" s="235"/>
      <c r="H448" s="235"/>
      <c r="I448" s="235"/>
      <c r="J448" s="235"/>
      <c r="K448" s="235"/>
      <c r="L448" s="235"/>
      <c r="M448" s="235"/>
      <c r="N448" s="235"/>
      <c r="O448" s="235"/>
      <c r="P448" s="235"/>
      <c r="Q448" s="235"/>
      <c r="R448" s="235"/>
      <c r="S448" s="235"/>
      <c r="T448" s="235"/>
      <c r="U448" s="235"/>
      <c r="V448" s="235"/>
      <c r="W448" s="235"/>
      <c r="X448" s="235"/>
      <c r="Y448" s="235"/>
      <c r="Z448" s="235"/>
    </row>
    <row r="449" spans="1:26" ht="13.5" customHeight="1" x14ac:dyDescent="0.25">
      <c r="A449" s="235"/>
      <c r="B449" s="235"/>
      <c r="C449" s="235"/>
      <c r="D449" s="235"/>
      <c r="E449" s="235"/>
      <c r="F449" s="235"/>
      <c r="G449" s="235"/>
      <c r="H449" s="235"/>
      <c r="I449" s="235"/>
      <c r="J449" s="235"/>
      <c r="K449" s="235"/>
      <c r="L449" s="235"/>
      <c r="M449" s="235"/>
      <c r="N449" s="235"/>
      <c r="O449" s="235"/>
      <c r="P449" s="235"/>
      <c r="Q449" s="235"/>
      <c r="R449" s="235"/>
      <c r="S449" s="235"/>
      <c r="T449" s="235"/>
      <c r="U449" s="235"/>
      <c r="V449" s="235"/>
      <c r="W449" s="235"/>
      <c r="X449" s="235"/>
      <c r="Y449" s="235"/>
      <c r="Z449" s="235"/>
    </row>
    <row r="450" spans="1:26" ht="13.5" customHeight="1" x14ac:dyDescent="0.25">
      <c r="A450" s="235"/>
      <c r="B450" s="235"/>
      <c r="C450" s="235"/>
      <c r="D450" s="235"/>
      <c r="E450" s="235"/>
      <c r="F450" s="235"/>
      <c r="G450" s="235"/>
      <c r="H450" s="235"/>
      <c r="I450" s="235"/>
      <c r="J450" s="235"/>
      <c r="K450" s="235"/>
      <c r="L450" s="235"/>
      <c r="M450" s="235"/>
      <c r="N450" s="235"/>
      <c r="O450" s="235"/>
      <c r="P450" s="235"/>
      <c r="Q450" s="235"/>
      <c r="R450" s="235"/>
      <c r="S450" s="235"/>
      <c r="T450" s="235"/>
      <c r="U450" s="235"/>
      <c r="V450" s="235"/>
      <c r="W450" s="235"/>
      <c r="X450" s="235"/>
      <c r="Y450" s="235"/>
      <c r="Z450" s="235"/>
    </row>
    <row r="451" spans="1:26" ht="13.5" customHeight="1" x14ac:dyDescent="0.25">
      <c r="A451" s="235"/>
      <c r="B451" s="235"/>
      <c r="C451" s="235"/>
      <c r="D451" s="235"/>
      <c r="E451" s="235"/>
      <c r="F451" s="235"/>
      <c r="G451" s="235"/>
      <c r="H451" s="235"/>
      <c r="I451" s="235"/>
      <c r="J451" s="235"/>
      <c r="K451" s="235"/>
      <c r="L451" s="235"/>
      <c r="M451" s="235"/>
      <c r="N451" s="235"/>
      <c r="O451" s="235"/>
      <c r="P451" s="235"/>
      <c r="Q451" s="235"/>
      <c r="R451" s="235"/>
      <c r="S451" s="235"/>
      <c r="T451" s="235"/>
      <c r="U451" s="235"/>
      <c r="V451" s="235"/>
      <c r="W451" s="235"/>
      <c r="X451" s="235"/>
      <c r="Y451" s="235"/>
      <c r="Z451" s="235"/>
    </row>
    <row r="452" spans="1:26" ht="13.5" customHeight="1" x14ac:dyDescent="0.25">
      <c r="A452" s="235"/>
      <c r="B452" s="235"/>
      <c r="C452" s="235"/>
      <c r="D452" s="235"/>
      <c r="E452" s="235"/>
      <c r="F452" s="235"/>
      <c r="G452" s="235"/>
      <c r="H452" s="235"/>
      <c r="I452" s="235"/>
      <c r="J452" s="235"/>
      <c r="K452" s="235"/>
      <c r="L452" s="235"/>
      <c r="M452" s="235"/>
      <c r="N452" s="235"/>
      <c r="O452" s="235"/>
      <c r="P452" s="235"/>
      <c r="Q452" s="235"/>
      <c r="R452" s="235"/>
      <c r="S452" s="235"/>
      <c r="T452" s="235"/>
      <c r="U452" s="235"/>
      <c r="V452" s="235"/>
      <c r="W452" s="235"/>
      <c r="X452" s="235"/>
      <c r="Y452" s="235"/>
      <c r="Z452" s="235"/>
    </row>
    <row r="453" spans="1:26" ht="13.5" customHeight="1" x14ac:dyDescent="0.25">
      <c r="A453" s="235"/>
      <c r="B453" s="235"/>
      <c r="C453" s="235"/>
      <c r="D453" s="235"/>
      <c r="E453" s="235"/>
      <c r="F453" s="235"/>
      <c r="G453" s="235"/>
      <c r="H453" s="235"/>
      <c r="I453" s="235"/>
      <c r="J453" s="235"/>
      <c r="K453" s="235"/>
      <c r="L453" s="235"/>
      <c r="M453" s="235"/>
      <c r="N453" s="235"/>
      <c r="O453" s="235"/>
      <c r="P453" s="235"/>
      <c r="Q453" s="235"/>
      <c r="R453" s="235"/>
      <c r="S453" s="235"/>
      <c r="T453" s="235"/>
      <c r="U453" s="235"/>
      <c r="V453" s="235"/>
      <c r="W453" s="235"/>
      <c r="X453" s="235"/>
      <c r="Y453" s="235"/>
      <c r="Z453" s="235"/>
    </row>
    <row r="454" spans="1:26" ht="13.5" customHeight="1" x14ac:dyDescent="0.25">
      <c r="A454" s="235"/>
      <c r="B454" s="235"/>
      <c r="C454" s="235"/>
      <c r="D454" s="235"/>
      <c r="E454" s="235"/>
      <c r="F454" s="235"/>
      <c r="G454" s="235"/>
      <c r="H454" s="235"/>
      <c r="I454" s="235"/>
      <c r="J454" s="235"/>
      <c r="K454" s="235"/>
      <c r="L454" s="235"/>
      <c r="M454" s="235"/>
      <c r="N454" s="235"/>
      <c r="O454" s="235"/>
      <c r="P454" s="235"/>
      <c r="Q454" s="235"/>
      <c r="R454" s="235"/>
      <c r="S454" s="235"/>
      <c r="T454" s="235"/>
      <c r="U454" s="235"/>
      <c r="V454" s="235"/>
      <c r="W454" s="235"/>
      <c r="X454" s="235"/>
      <c r="Y454" s="235"/>
      <c r="Z454" s="235"/>
    </row>
    <row r="455" spans="1:26" ht="13.5" customHeight="1" x14ac:dyDescent="0.25">
      <c r="A455" s="235"/>
      <c r="B455" s="235"/>
      <c r="C455" s="235"/>
      <c r="D455" s="235"/>
      <c r="E455" s="235"/>
      <c r="F455" s="235"/>
      <c r="G455" s="235"/>
      <c r="H455" s="235"/>
      <c r="I455" s="235"/>
      <c r="J455" s="235"/>
      <c r="K455" s="235"/>
      <c r="L455" s="235"/>
      <c r="M455" s="235"/>
      <c r="N455" s="235"/>
      <c r="O455" s="235"/>
      <c r="P455" s="235"/>
      <c r="Q455" s="235"/>
      <c r="R455" s="235"/>
      <c r="S455" s="235"/>
      <c r="T455" s="235"/>
      <c r="U455" s="235"/>
      <c r="V455" s="235"/>
      <c r="W455" s="235"/>
      <c r="X455" s="235"/>
      <c r="Y455" s="235"/>
      <c r="Z455" s="235"/>
    </row>
    <row r="456" spans="1:26" ht="13.5" customHeight="1" x14ac:dyDescent="0.25">
      <c r="A456" s="235"/>
      <c r="B456" s="235"/>
      <c r="C456" s="235"/>
      <c r="D456" s="235"/>
      <c r="E456" s="235"/>
      <c r="F456" s="235"/>
      <c r="G456" s="235"/>
      <c r="H456" s="235"/>
      <c r="I456" s="235"/>
      <c r="J456" s="235"/>
      <c r="K456" s="235"/>
      <c r="L456" s="235"/>
      <c r="M456" s="235"/>
      <c r="N456" s="235"/>
      <c r="O456" s="235"/>
      <c r="P456" s="235"/>
      <c r="Q456" s="235"/>
      <c r="R456" s="235"/>
      <c r="S456" s="235"/>
      <c r="T456" s="235"/>
      <c r="U456" s="235"/>
      <c r="V456" s="235"/>
      <c r="W456" s="235"/>
      <c r="X456" s="235"/>
      <c r="Y456" s="235"/>
      <c r="Z456" s="235"/>
    </row>
    <row r="457" spans="1:26" ht="13.5" customHeight="1" x14ac:dyDescent="0.25">
      <c r="A457" s="235"/>
      <c r="B457" s="235"/>
      <c r="C457" s="235"/>
      <c r="D457" s="235"/>
      <c r="E457" s="235"/>
      <c r="F457" s="235"/>
      <c r="G457" s="235"/>
      <c r="H457" s="235"/>
      <c r="I457" s="235"/>
      <c r="J457" s="235"/>
      <c r="K457" s="235"/>
      <c r="L457" s="235"/>
      <c r="M457" s="235"/>
      <c r="N457" s="235"/>
      <c r="O457" s="235"/>
      <c r="P457" s="235"/>
      <c r="Q457" s="235"/>
      <c r="R457" s="235"/>
      <c r="S457" s="235"/>
      <c r="T457" s="235"/>
      <c r="U457" s="235"/>
      <c r="V457" s="235"/>
      <c r="W457" s="235"/>
      <c r="X457" s="235"/>
      <c r="Y457" s="235"/>
      <c r="Z457" s="235"/>
    </row>
    <row r="458" spans="1:26" ht="13.5" customHeight="1" x14ac:dyDescent="0.25">
      <c r="A458" s="235"/>
      <c r="B458" s="235"/>
      <c r="C458" s="235"/>
      <c r="D458" s="235"/>
      <c r="E458" s="235"/>
      <c r="F458" s="235"/>
      <c r="G458" s="235"/>
      <c r="H458" s="235"/>
      <c r="I458" s="235"/>
      <c r="J458" s="235"/>
      <c r="K458" s="235"/>
      <c r="L458" s="235"/>
      <c r="M458" s="235"/>
      <c r="N458" s="235"/>
      <c r="O458" s="235"/>
      <c r="P458" s="235"/>
      <c r="Q458" s="235"/>
      <c r="R458" s="235"/>
      <c r="S458" s="235"/>
      <c r="T458" s="235"/>
      <c r="U458" s="235"/>
      <c r="V458" s="235"/>
      <c r="W458" s="235"/>
      <c r="X458" s="235"/>
      <c r="Y458" s="235"/>
      <c r="Z458" s="235"/>
    </row>
    <row r="459" spans="1:26" ht="13.5" customHeight="1" x14ac:dyDescent="0.25">
      <c r="A459" s="235"/>
      <c r="B459" s="235"/>
      <c r="C459" s="235"/>
      <c r="D459" s="235"/>
      <c r="E459" s="235"/>
      <c r="F459" s="235"/>
      <c r="G459" s="235"/>
      <c r="H459" s="235"/>
      <c r="I459" s="235"/>
      <c r="J459" s="235"/>
      <c r="K459" s="235"/>
      <c r="L459" s="235"/>
      <c r="M459" s="235"/>
      <c r="N459" s="235"/>
      <c r="O459" s="235"/>
      <c r="P459" s="235"/>
      <c r="Q459" s="235"/>
      <c r="R459" s="235"/>
      <c r="S459" s="235"/>
      <c r="T459" s="235"/>
      <c r="U459" s="235"/>
      <c r="V459" s="235"/>
      <c r="W459" s="235"/>
      <c r="X459" s="235"/>
      <c r="Y459" s="235"/>
      <c r="Z459" s="235"/>
    </row>
    <row r="460" spans="1:26" ht="13.5" customHeight="1" x14ac:dyDescent="0.25">
      <c r="A460" s="235"/>
      <c r="B460" s="235"/>
      <c r="C460" s="235"/>
      <c r="D460" s="235"/>
      <c r="E460" s="235"/>
      <c r="F460" s="235"/>
      <c r="G460" s="235"/>
      <c r="H460" s="235"/>
      <c r="I460" s="235"/>
      <c r="J460" s="235"/>
      <c r="K460" s="235"/>
      <c r="L460" s="235"/>
      <c r="M460" s="235"/>
      <c r="N460" s="235"/>
      <c r="O460" s="235"/>
      <c r="P460" s="235"/>
      <c r="Q460" s="235"/>
      <c r="R460" s="235"/>
      <c r="S460" s="235"/>
      <c r="T460" s="235"/>
      <c r="U460" s="235"/>
      <c r="V460" s="235"/>
      <c r="W460" s="235"/>
      <c r="X460" s="235"/>
      <c r="Y460" s="235"/>
      <c r="Z460" s="235"/>
    </row>
    <row r="461" spans="1:26" ht="13.5" customHeight="1" x14ac:dyDescent="0.25">
      <c r="A461" s="235"/>
      <c r="B461" s="235"/>
      <c r="C461" s="235"/>
      <c r="D461" s="235"/>
      <c r="E461" s="235"/>
      <c r="F461" s="235"/>
      <c r="G461" s="235"/>
      <c r="H461" s="235"/>
      <c r="I461" s="235"/>
      <c r="J461" s="235"/>
      <c r="K461" s="235"/>
      <c r="L461" s="235"/>
      <c r="M461" s="235"/>
      <c r="N461" s="235"/>
      <c r="O461" s="235"/>
      <c r="P461" s="235"/>
      <c r="Q461" s="235"/>
      <c r="R461" s="235"/>
      <c r="S461" s="235"/>
      <c r="T461" s="235"/>
      <c r="U461" s="235"/>
      <c r="V461" s="235"/>
      <c r="W461" s="235"/>
      <c r="X461" s="235"/>
      <c r="Y461" s="235"/>
      <c r="Z461" s="235"/>
    </row>
    <row r="462" spans="1:26" ht="13.5" customHeight="1" x14ac:dyDescent="0.25">
      <c r="A462" s="235"/>
      <c r="B462" s="235"/>
      <c r="C462" s="235"/>
      <c r="D462" s="235"/>
      <c r="E462" s="235"/>
      <c r="F462" s="235"/>
      <c r="G462" s="235"/>
      <c r="H462" s="235"/>
      <c r="I462" s="235"/>
      <c r="J462" s="235"/>
      <c r="K462" s="235"/>
      <c r="L462" s="235"/>
      <c r="M462" s="235"/>
      <c r="N462" s="235"/>
      <c r="O462" s="235"/>
      <c r="P462" s="235"/>
      <c r="Q462" s="235"/>
      <c r="R462" s="235"/>
      <c r="S462" s="235"/>
      <c r="T462" s="235"/>
      <c r="U462" s="235"/>
      <c r="V462" s="235"/>
      <c r="W462" s="235"/>
      <c r="X462" s="235"/>
      <c r="Y462" s="235"/>
      <c r="Z462" s="235"/>
    </row>
    <row r="463" spans="1:26" ht="13.5" customHeight="1" x14ac:dyDescent="0.25">
      <c r="A463" s="235"/>
      <c r="B463" s="235"/>
      <c r="C463" s="235"/>
      <c r="D463" s="235"/>
      <c r="E463" s="235"/>
      <c r="F463" s="235"/>
      <c r="G463" s="235"/>
      <c r="H463" s="235"/>
      <c r="I463" s="235"/>
      <c r="J463" s="235"/>
      <c r="K463" s="235"/>
      <c r="L463" s="235"/>
      <c r="M463" s="235"/>
      <c r="N463" s="235"/>
      <c r="O463" s="235"/>
      <c r="P463" s="235"/>
      <c r="Q463" s="235"/>
      <c r="R463" s="235"/>
      <c r="S463" s="235"/>
      <c r="T463" s="235"/>
      <c r="U463" s="235"/>
      <c r="V463" s="235"/>
      <c r="W463" s="235"/>
      <c r="X463" s="235"/>
      <c r="Y463" s="235"/>
      <c r="Z463" s="235"/>
    </row>
    <row r="464" spans="1:26" ht="13.5" customHeight="1" x14ac:dyDescent="0.25">
      <c r="A464" s="235"/>
      <c r="B464" s="235"/>
      <c r="C464" s="235"/>
      <c r="D464" s="235"/>
      <c r="E464" s="235"/>
      <c r="F464" s="235"/>
      <c r="G464" s="235"/>
      <c r="H464" s="235"/>
      <c r="I464" s="235"/>
      <c r="J464" s="235"/>
      <c r="K464" s="235"/>
      <c r="L464" s="235"/>
      <c r="M464" s="235"/>
      <c r="N464" s="235"/>
      <c r="O464" s="235"/>
      <c r="P464" s="235"/>
      <c r="Q464" s="235"/>
      <c r="R464" s="235"/>
      <c r="S464" s="235"/>
      <c r="T464" s="235"/>
      <c r="U464" s="235"/>
      <c r="V464" s="235"/>
      <c r="W464" s="235"/>
      <c r="X464" s="235"/>
      <c r="Y464" s="235"/>
      <c r="Z464" s="235"/>
    </row>
    <row r="465" spans="1:26" ht="13.5" customHeight="1" x14ac:dyDescent="0.25">
      <c r="A465" s="235"/>
      <c r="B465" s="235"/>
      <c r="C465" s="235"/>
      <c r="D465" s="235"/>
      <c r="E465" s="235"/>
      <c r="F465" s="235"/>
      <c r="G465" s="235"/>
      <c r="H465" s="235"/>
      <c r="I465" s="235"/>
      <c r="J465" s="235"/>
      <c r="K465" s="235"/>
      <c r="L465" s="235"/>
      <c r="M465" s="235"/>
      <c r="N465" s="235"/>
      <c r="O465" s="235"/>
      <c r="P465" s="235"/>
      <c r="Q465" s="235"/>
      <c r="R465" s="235"/>
      <c r="S465" s="235"/>
      <c r="T465" s="235"/>
      <c r="U465" s="235"/>
      <c r="V465" s="235"/>
      <c r="W465" s="235"/>
      <c r="X465" s="235"/>
      <c r="Y465" s="235"/>
      <c r="Z465" s="235"/>
    </row>
    <row r="466" spans="1:26" ht="13.5" customHeight="1" x14ac:dyDescent="0.25">
      <c r="A466" s="235"/>
      <c r="B466" s="235"/>
      <c r="C466" s="235"/>
      <c r="D466" s="235"/>
      <c r="E466" s="235"/>
      <c r="F466" s="235"/>
      <c r="G466" s="235"/>
      <c r="H466" s="235"/>
      <c r="I466" s="235"/>
      <c r="J466" s="235"/>
      <c r="K466" s="235"/>
      <c r="L466" s="235"/>
      <c r="M466" s="235"/>
      <c r="N466" s="235"/>
      <c r="O466" s="235"/>
      <c r="P466" s="235"/>
      <c r="Q466" s="235"/>
      <c r="R466" s="235"/>
      <c r="S466" s="235"/>
      <c r="T466" s="235"/>
      <c r="U466" s="235"/>
      <c r="V466" s="235"/>
      <c r="W466" s="235"/>
      <c r="X466" s="235"/>
      <c r="Y466" s="235"/>
      <c r="Z466" s="235"/>
    </row>
    <row r="467" spans="1:26" ht="13.5" customHeight="1" x14ac:dyDescent="0.25">
      <c r="A467" s="235"/>
      <c r="B467" s="235"/>
      <c r="C467" s="235"/>
      <c r="D467" s="235"/>
      <c r="E467" s="235"/>
      <c r="F467" s="235"/>
      <c r="G467" s="235"/>
      <c r="H467" s="235"/>
      <c r="I467" s="235"/>
      <c r="J467" s="235"/>
      <c r="K467" s="235"/>
      <c r="L467" s="235"/>
      <c r="M467" s="235"/>
      <c r="N467" s="235"/>
      <c r="O467" s="235"/>
      <c r="P467" s="235"/>
      <c r="Q467" s="235"/>
      <c r="R467" s="235"/>
      <c r="S467" s="235"/>
      <c r="T467" s="235"/>
      <c r="U467" s="235"/>
      <c r="V467" s="235"/>
      <c r="W467" s="235"/>
      <c r="X467" s="235"/>
      <c r="Y467" s="235"/>
      <c r="Z467" s="235"/>
    </row>
    <row r="468" spans="1:26" ht="13.5" customHeight="1" x14ac:dyDescent="0.25">
      <c r="A468" s="235"/>
      <c r="B468" s="235"/>
      <c r="C468" s="235"/>
      <c r="D468" s="235"/>
      <c r="E468" s="235"/>
      <c r="F468" s="235"/>
      <c r="G468" s="235"/>
      <c r="H468" s="235"/>
      <c r="I468" s="235"/>
      <c r="J468" s="235"/>
      <c r="K468" s="235"/>
      <c r="L468" s="235"/>
      <c r="M468" s="235"/>
      <c r="N468" s="235"/>
      <c r="O468" s="235"/>
      <c r="P468" s="235"/>
      <c r="Q468" s="235"/>
      <c r="R468" s="235"/>
      <c r="S468" s="235"/>
      <c r="T468" s="235"/>
      <c r="U468" s="235"/>
      <c r="V468" s="235"/>
      <c r="W468" s="235"/>
      <c r="X468" s="235"/>
      <c r="Y468" s="235"/>
      <c r="Z468" s="235"/>
    </row>
    <row r="469" spans="1:26" ht="13.5" customHeight="1" x14ac:dyDescent="0.25">
      <c r="A469" s="235"/>
      <c r="B469" s="235"/>
      <c r="C469" s="235"/>
      <c r="D469" s="235"/>
      <c r="E469" s="235"/>
      <c r="F469" s="235"/>
      <c r="G469" s="235"/>
      <c r="H469" s="235"/>
      <c r="I469" s="235"/>
      <c r="J469" s="235"/>
      <c r="K469" s="235"/>
      <c r="L469" s="235"/>
      <c r="M469" s="235"/>
      <c r="N469" s="235"/>
      <c r="O469" s="235"/>
      <c r="P469" s="235"/>
      <c r="Q469" s="235"/>
      <c r="R469" s="235"/>
      <c r="S469" s="235"/>
      <c r="T469" s="235"/>
      <c r="U469" s="235"/>
      <c r="V469" s="235"/>
      <c r="W469" s="235"/>
      <c r="X469" s="235"/>
      <c r="Y469" s="235"/>
      <c r="Z469" s="235"/>
    </row>
    <row r="470" spans="1:26" ht="13.5" customHeight="1" x14ac:dyDescent="0.25">
      <c r="A470" s="235"/>
      <c r="B470" s="235"/>
      <c r="C470" s="235"/>
      <c r="D470" s="235"/>
      <c r="E470" s="235"/>
      <c r="F470" s="235"/>
      <c r="G470" s="235"/>
      <c r="H470" s="235"/>
      <c r="I470" s="235"/>
      <c r="J470" s="235"/>
      <c r="K470" s="235"/>
      <c r="L470" s="235"/>
      <c r="M470" s="235"/>
      <c r="N470" s="235"/>
      <c r="O470" s="235"/>
      <c r="P470" s="235"/>
      <c r="Q470" s="235"/>
      <c r="R470" s="235"/>
      <c r="S470" s="235"/>
      <c r="T470" s="235"/>
      <c r="U470" s="235"/>
      <c r="V470" s="235"/>
      <c r="W470" s="235"/>
      <c r="X470" s="235"/>
      <c r="Y470" s="235"/>
      <c r="Z470" s="235"/>
    </row>
    <row r="471" spans="1:26" ht="13.5" customHeight="1" x14ac:dyDescent="0.25">
      <c r="A471" s="235"/>
      <c r="B471" s="235"/>
      <c r="C471" s="235"/>
      <c r="D471" s="235"/>
      <c r="E471" s="235"/>
      <c r="F471" s="235"/>
      <c r="G471" s="235"/>
      <c r="H471" s="235"/>
      <c r="I471" s="235"/>
      <c r="J471" s="235"/>
      <c r="K471" s="235"/>
      <c r="L471" s="235"/>
      <c r="M471" s="235"/>
      <c r="N471" s="235"/>
      <c r="O471" s="235"/>
      <c r="P471" s="235"/>
      <c r="Q471" s="235"/>
      <c r="R471" s="235"/>
      <c r="S471" s="235"/>
      <c r="T471" s="235"/>
      <c r="U471" s="235"/>
      <c r="V471" s="235"/>
      <c r="W471" s="235"/>
      <c r="X471" s="235"/>
      <c r="Y471" s="235"/>
      <c r="Z471" s="235"/>
    </row>
    <row r="472" spans="1:26" ht="13.5" customHeight="1" x14ac:dyDescent="0.25">
      <c r="A472" s="235"/>
      <c r="B472" s="235"/>
      <c r="C472" s="235"/>
      <c r="D472" s="235"/>
      <c r="E472" s="235"/>
      <c r="F472" s="235"/>
      <c r="G472" s="235"/>
      <c r="H472" s="235"/>
      <c r="I472" s="235"/>
      <c r="J472" s="235"/>
      <c r="K472" s="235"/>
      <c r="L472" s="235"/>
      <c r="M472" s="235"/>
      <c r="N472" s="235"/>
      <c r="O472" s="235"/>
      <c r="P472" s="235"/>
      <c r="Q472" s="235"/>
      <c r="R472" s="235"/>
      <c r="S472" s="235"/>
      <c r="T472" s="235"/>
      <c r="U472" s="235"/>
      <c r="V472" s="235"/>
      <c r="W472" s="235"/>
      <c r="X472" s="235"/>
      <c r="Y472" s="235"/>
      <c r="Z472" s="235"/>
    </row>
    <row r="473" spans="1:26" ht="13.5" customHeight="1" x14ac:dyDescent="0.25">
      <c r="A473" s="235"/>
      <c r="B473" s="235"/>
      <c r="C473" s="235"/>
      <c r="D473" s="235"/>
      <c r="E473" s="235"/>
      <c r="F473" s="235"/>
      <c r="G473" s="235"/>
      <c r="H473" s="235"/>
      <c r="I473" s="235"/>
      <c r="J473" s="235"/>
      <c r="K473" s="235"/>
      <c r="L473" s="235"/>
      <c r="M473" s="235"/>
      <c r="N473" s="235"/>
      <c r="O473" s="235"/>
      <c r="P473" s="235"/>
      <c r="Q473" s="235"/>
      <c r="R473" s="235"/>
      <c r="S473" s="235"/>
      <c r="T473" s="235"/>
      <c r="U473" s="235"/>
      <c r="V473" s="235"/>
      <c r="W473" s="235"/>
      <c r="X473" s="235"/>
      <c r="Y473" s="235"/>
      <c r="Z473" s="235"/>
    </row>
    <row r="474" spans="1:26" ht="13.5" customHeight="1" x14ac:dyDescent="0.25">
      <c r="A474" s="235"/>
      <c r="B474" s="235"/>
      <c r="C474" s="235"/>
      <c r="D474" s="235"/>
      <c r="E474" s="235"/>
      <c r="F474" s="235"/>
      <c r="G474" s="235"/>
      <c r="H474" s="235"/>
      <c r="I474" s="235"/>
      <c r="J474" s="235"/>
      <c r="K474" s="235"/>
      <c r="L474" s="235"/>
      <c r="M474" s="235"/>
      <c r="N474" s="235"/>
      <c r="O474" s="235"/>
      <c r="P474" s="235"/>
      <c r="Q474" s="235"/>
      <c r="R474" s="235"/>
      <c r="S474" s="235"/>
      <c r="T474" s="235"/>
      <c r="U474" s="235"/>
      <c r="V474" s="235"/>
      <c r="W474" s="235"/>
      <c r="X474" s="235"/>
      <c r="Y474" s="235"/>
      <c r="Z474" s="235"/>
    </row>
    <row r="475" spans="1:26" ht="13.5" customHeight="1" x14ac:dyDescent="0.25">
      <c r="A475" s="235"/>
      <c r="B475" s="235"/>
      <c r="C475" s="235"/>
      <c r="D475" s="235"/>
      <c r="E475" s="235"/>
      <c r="F475" s="235"/>
      <c r="G475" s="235"/>
      <c r="H475" s="235"/>
      <c r="I475" s="235"/>
      <c r="J475" s="235"/>
      <c r="K475" s="235"/>
      <c r="L475" s="235"/>
      <c r="M475" s="235"/>
      <c r="N475" s="235"/>
      <c r="O475" s="235"/>
      <c r="P475" s="235"/>
      <c r="Q475" s="235"/>
      <c r="R475" s="235"/>
      <c r="S475" s="235"/>
      <c r="T475" s="235"/>
      <c r="U475" s="235"/>
      <c r="V475" s="235"/>
      <c r="W475" s="235"/>
      <c r="X475" s="235"/>
      <c r="Y475" s="235"/>
      <c r="Z475" s="235"/>
    </row>
    <row r="476" spans="1:26" ht="13.5" customHeight="1" x14ac:dyDescent="0.25">
      <c r="A476" s="235"/>
      <c r="B476" s="235"/>
      <c r="C476" s="235"/>
      <c r="D476" s="235"/>
      <c r="E476" s="235"/>
      <c r="F476" s="235"/>
      <c r="G476" s="235"/>
      <c r="H476" s="235"/>
      <c r="I476" s="235"/>
      <c r="J476" s="235"/>
      <c r="K476" s="235"/>
      <c r="L476" s="235"/>
      <c r="M476" s="235"/>
      <c r="N476" s="235"/>
      <c r="O476" s="235"/>
      <c r="P476" s="235"/>
      <c r="Q476" s="235"/>
      <c r="R476" s="235"/>
      <c r="S476" s="235"/>
      <c r="T476" s="235"/>
      <c r="U476" s="235"/>
      <c r="V476" s="235"/>
      <c r="W476" s="235"/>
      <c r="X476" s="235"/>
      <c r="Y476" s="235"/>
      <c r="Z476" s="235"/>
    </row>
    <row r="477" spans="1:26" ht="13.5" customHeight="1" x14ac:dyDescent="0.25">
      <c r="A477" s="235"/>
      <c r="B477" s="235"/>
      <c r="C477" s="235"/>
      <c r="D477" s="235"/>
      <c r="E477" s="235"/>
      <c r="F477" s="235"/>
      <c r="G477" s="235"/>
      <c r="H477" s="235"/>
      <c r="I477" s="235"/>
      <c r="J477" s="235"/>
      <c r="K477" s="235"/>
      <c r="L477" s="235"/>
      <c r="M477" s="235"/>
      <c r="N477" s="235"/>
      <c r="O477" s="235"/>
      <c r="P477" s="235"/>
      <c r="Q477" s="235"/>
      <c r="R477" s="235"/>
      <c r="S477" s="235"/>
      <c r="T477" s="235"/>
      <c r="U477" s="235"/>
      <c r="V477" s="235"/>
      <c r="W477" s="235"/>
      <c r="X477" s="235"/>
      <c r="Y477" s="235"/>
      <c r="Z477" s="235"/>
    </row>
    <row r="478" spans="1:26" ht="13.5" customHeight="1" x14ac:dyDescent="0.25">
      <c r="A478" s="235"/>
      <c r="B478" s="235"/>
      <c r="C478" s="235"/>
      <c r="D478" s="235"/>
      <c r="E478" s="235"/>
      <c r="F478" s="235"/>
      <c r="G478" s="235"/>
      <c r="H478" s="235"/>
      <c r="I478" s="235"/>
      <c r="J478" s="235"/>
      <c r="K478" s="235"/>
      <c r="L478" s="235"/>
      <c r="M478" s="235"/>
      <c r="N478" s="235"/>
      <c r="O478" s="235"/>
      <c r="P478" s="235"/>
      <c r="Q478" s="235"/>
      <c r="R478" s="235"/>
      <c r="S478" s="235"/>
      <c r="T478" s="235"/>
      <c r="U478" s="235"/>
      <c r="V478" s="235"/>
      <c r="W478" s="235"/>
      <c r="X478" s="235"/>
      <c r="Y478" s="235"/>
      <c r="Z478" s="235"/>
    </row>
    <row r="479" spans="1:26" ht="13.5" customHeight="1" x14ac:dyDescent="0.25">
      <c r="A479" s="235"/>
      <c r="B479" s="235"/>
      <c r="C479" s="235"/>
      <c r="D479" s="235"/>
      <c r="E479" s="235"/>
      <c r="F479" s="235"/>
      <c r="G479" s="235"/>
      <c r="H479" s="235"/>
      <c r="I479" s="235"/>
      <c r="J479" s="235"/>
      <c r="K479" s="235"/>
      <c r="L479" s="235"/>
      <c r="M479" s="235"/>
      <c r="N479" s="235"/>
      <c r="O479" s="235"/>
      <c r="P479" s="235"/>
      <c r="Q479" s="235"/>
      <c r="R479" s="235"/>
      <c r="S479" s="235"/>
      <c r="T479" s="235"/>
      <c r="U479" s="235"/>
      <c r="V479" s="235"/>
      <c r="W479" s="235"/>
      <c r="X479" s="235"/>
      <c r="Y479" s="235"/>
      <c r="Z479" s="235"/>
    </row>
    <row r="480" spans="1:26" ht="13.5" customHeight="1" x14ac:dyDescent="0.25">
      <c r="A480" s="235"/>
      <c r="B480" s="235"/>
      <c r="C480" s="235"/>
      <c r="D480" s="235"/>
      <c r="E480" s="235"/>
      <c r="F480" s="235"/>
      <c r="G480" s="235"/>
      <c r="H480" s="235"/>
      <c r="I480" s="235"/>
      <c r="J480" s="235"/>
      <c r="K480" s="235"/>
      <c r="L480" s="235"/>
      <c r="M480" s="235"/>
      <c r="N480" s="235"/>
      <c r="O480" s="235"/>
      <c r="P480" s="235"/>
      <c r="Q480" s="235"/>
      <c r="R480" s="235"/>
      <c r="S480" s="235"/>
      <c r="T480" s="235"/>
      <c r="U480" s="235"/>
      <c r="V480" s="235"/>
      <c r="W480" s="235"/>
      <c r="X480" s="235"/>
      <c r="Y480" s="235"/>
      <c r="Z480" s="235"/>
    </row>
    <row r="481" spans="1:26" ht="13.5" customHeight="1" x14ac:dyDescent="0.25">
      <c r="A481" s="235"/>
      <c r="B481" s="235"/>
      <c r="C481" s="235"/>
      <c r="D481" s="235"/>
      <c r="E481" s="235"/>
      <c r="F481" s="235"/>
      <c r="G481" s="235"/>
      <c r="H481" s="235"/>
      <c r="I481" s="235"/>
      <c r="J481" s="235"/>
      <c r="K481" s="235"/>
      <c r="L481" s="235"/>
      <c r="M481" s="235"/>
      <c r="N481" s="235"/>
      <c r="O481" s="235"/>
      <c r="P481" s="235"/>
      <c r="Q481" s="235"/>
      <c r="R481" s="235"/>
      <c r="S481" s="235"/>
      <c r="T481" s="235"/>
      <c r="U481" s="235"/>
      <c r="V481" s="235"/>
      <c r="W481" s="235"/>
      <c r="X481" s="235"/>
      <c r="Y481" s="235"/>
      <c r="Z481" s="235"/>
    </row>
    <row r="482" spans="1:26" ht="13.5" customHeight="1" x14ac:dyDescent="0.25">
      <c r="A482" s="235"/>
      <c r="B482" s="235"/>
      <c r="C482" s="235"/>
      <c r="D482" s="235"/>
      <c r="E482" s="235"/>
      <c r="F482" s="235"/>
      <c r="G482" s="235"/>
      <c r="H482" s="235"/>
      <c r="I482" s="235"/>
      <c r="J482" s="235"/>
      <c r="K482" s="235"/>
      <c r="L482" s="235"/>
      <c r="M482" s="235"/>
      <c r="N482" s="235"/>
      <c r="O482" s="235"/>
      <c r="P482" s="235"/>
      <c r="Q482" s="235"/>
      <c r="R482" s="235"/>
      <c r="S482" s="235"/>
      <c r="T482" s="235"/>
      <c r="U482" s="235"/>
      <c r="V482" s="235"/>
      <c r="W482" s="235"/>
      <c r="X482" s="235"/>
      <c r="Y482" s="235"/>
      <c r="Z482" s="235"/>
    </row>
    <row r="483" spans="1:26" ht="13.5" customHeight="1" x14ac:dyDescent="0.25">
      <c r="A483" s="235"/>
      <c r="B483" s="235"/>
      <c r="C483" s="235"/>
      <c r="D483" s="235"/>
      <c r="E483" s="235"/>
      <c r="F483" s="235"/>
      <c r="G483" s="235"/>
      <c r="H483" s="235"/>
      <c r="I483" s="235"/>
      <c r="J483" s="235"/>
      <c r="K483" s="235"/>
      <c r="L483" s="235"/>
      <c r="M483" s="235"/>
      <c r="N483" s="235"/>
      <c r="O483" s="235"/>
      <c r="P483" s="235"/>
      <c r="Q483" s="235"/>
      <c r="R483" s="235"/>
      <c r="S483" s="235"/>
      <c r="T483" s="235"/>
      <c r="U483" s="235"/>
      <c r="V483" s="235"/>
      <c r="W483" s="235"/>
      <c r="X483" s="235"/>
      <c r="Y483" s="235"/>
      <c r="Z483" s="235"/>
    </row>
    <row r="484" spans="1:26" ht="13.5" customHeight="1" x14ac:dyDescent="0.25">
      <c r="A484" s="235"/>
      <c r="B484" s="235"/>
      <c r="C484" s="235"/>
      <c r="D484" s="235"/>
      <c r="E484" s="235"/>
      <c r="F484" s="235"/>
      <c r="G484" s="235"/>
      <c r="H484" s="235"/>
      <c r="I484" s="235"/>
      <c r="J484" s="235"/>
      <c r="K484" s="235"/>
      <c r="L484" s="235"/>
      <c r="M484" s="235"/>
      <c r="N484" s="235"/>
      <c r="O484" s="235"/>
      <c r="P484" s="235"/>
      <c r="Q484" s="235"/>
      <c r="R484" s="235"/>
      <c r="S484" s="235"/>
      <c r="T484" s="235"/>
      <c r="U484" s="235"/>
      <c r="V484" s="235"/>
      <c r="W484" s="235"/>
      <c r="X484" s="235"/>
      <c r="Y484" s="235"/>
      <c r="Z484" s="235"/>
    </row>
    <row r="485" spans="1:26" ht="13.5" customHeight="1" x14ac:dyDescent="0.25">
      <c r="A485" s="235"/>
      <c r="B485" s="235"/>
      <c r="C485" s="235"/>
      <c r="D485" s="235"/>
      <c r="E485" s="235"/>
      <c r="F485" s="235"/>
      <c r="G485" s="235"/>
      <c r="H485" s="235"/>
      <c r="I485" s="235"/>
      <c r="J485" s="235"/>
      <c r="K485" s="235"/>
      <c r="L485" s="235"/>
      <c r="M485" s="235"/>
      <c r="N485" s="235"/>
      <c r="O485" s="235"/>
      <c r="P485" s="235"/>
      <c r="Q485" s="235"/>
      <c r="R485" s="235"/>
      <c r="S485" s="235"/>
      <c r="T485" s="235"/>
      <c r="U485" s="235"/>
      <c r="V485" s="235"/>
      <c r="W485" s="235"/>
      <c r="X485" s="235"/>
      <c r="Y485" s="235"/>
      <c r="Z485" s="235"/>
    </row>
    <row r="486" spans="1:26" ht="13.5" customHeight="1" x14ac:dyDescent="0.25">
      <c r="A486" s="235"/>
      <c r="B486" s="235"/>
      <c r="C486" s="235"/>
      <c r="D486" s="235"/>
      <c r="E486" s="235"/>
      <c r="F486" s="235"/>
      <c r="G486" s="235"/>
      <c r="H486" s="235"/>
      <c r="I486" s="235"/>
      <c r="J486" s="235"/>
      <c r="K486" s="235"/>
      <c r="L486" s="235"/>
      <c r="M486" s="235"/>
      <c r="N486" s="235"/>
      <c r="O486" s="235"/>
      <c r="P486" s="235"/>
      <c r="Q486" s="235"/>
      <c r="R486" s="235"/>
      <c r="S486" s="235"/>
      <c r="T486" s="235"/>
      <c r="U486" s="235"/>
      <c r="V486" s="235"/>
      <c r="W486" s="235"/>
      <c r="X486" s="235"/>
      <c r="Y486" s="235"/>
      <c r="Z486" s="235"/>
    </row>
    <row r="487" spans="1:26" ht="13.5" customHeight="1" x14ac:dyDescent="0.25">
      <c r="A487" s="235"/>
      <c r="B487" s="235"/>
      <c r="C487" s="235"/>
      <c r="D487" s="235"/>
      <c r="E487" s="235"/>
      <c r="F487" s="235"/>
      <c r="G487" s="235"/>
      <c r="H487" s="235"/>
      <c r="I487" s="235"/>
      <c r="J487" s="235"/>
      <c r="K487" s="235"/>
      <c r="L487" s="235"/>
      <c r="M487" s="235"/>
      <c r="N487" s="235"/>
      <c r="O487" s="235"/>
      <c r="P487" s="235"/>
      <c r="Q487" s="235"/>
      <c r="R487" s="235"/>
      <c r="S487" s="235"/>
      <c r="T487" s="235"/>
      <c r="U487" s="235"/>
      <c r="V487" s="235"/>
      <c r="W487" s="235"/>
      <c r="X487" s="235"/>
      <c r="Y487" s="235"/>
      <c r="Z487" s="235"/>
    </row>
    <row r="488" spans="1:26" ht="13.5" customHeight="1" x14ac:dyDescent="0.25">
      <c r="A488" s="235"/>
      <c r="B488" s="235"/>
      <c r="C488" s="235"/>
      <c r="D488" s="235"/>
      <c r="E488" s="235"/>
      <c r="F488" s="235"/>
      <c r="G488" s="235"/>
      <c r="H488" s="235"/>
      <c r="I488" s="235"/>
      <c r="J488" s="235"/>
      <c r="K488" s="235"/>
      <c r="L488" s="235"/>
      <c r="M488" s="235"/>
      <c r="N488" s="235"/>
      <c r="O488" s="235"/>
      <c r="P488" s="235"/>
      <c r="Q488" s="235"/>
      <c r="R488" s="235"/>
      <c r="S488" s="235"/>
      <c r="T488" s="235"/>
      <c r="U488" s="235"/>
      <c r="V488" s="235"/>
      <c r="W488" s="235"/>
      <c r="X488" s="235"/>
      <c r="Y488" s="235"/>
      <c r="Z488" s="235"/>
    </row>
    <row r="489" spans="1:26" ht="13.5" customHeight="1" x14ac:dyDescent="0.25">
      <c r="A489" s="235"/>
      <c r="B489" s="235"/>
      <c r="C489" s="235"/>
      <c r="D489" s="235"/>
      <c r="E489" s="235"/>
      <c r="F489" s="235"/>
      <c r="G489" s="235"/>
      <c r="H489" s="235"/>
      <c r="I489" s="235"/>
      <c r="J489" s="235"/>
      <c r="K489" s="235"/>
      <c r="L489" s="235"/>
      <c r="M489" s="235"/>
      <c r="N489" s="235"/>
      <c r="O489" s="235"/>
      <c r="P489" s="235"/>
      <c r="Q489" s="235"/>
      <c r="R489" s="235"/>
      <c r="S489" s="235"/>
      <c r="T489" s="235"/>
      <c r="U489" s="235"/>
      <c r="V489" s="235"/>
      <c r="W489" s="235"/>
      <c r="X489" s="235"/>
      <c r="Y489" s="235"/>
      <c r="Z489" s="235"/>
    </row>
    <row r="490" spans="1:26" ht="13.5" customHeight="1" x14ac:dyDescent="0.25">
      <c r="A490" s="235"/>
      <c r="B490" s="235"/>
      <c r="C490" s="235"/>
      <c r="D490" s="235"/>
      <c r="E490" s="235"/>
      <c r="F490" s="235"/>
      <c r="G490" s="235"/>
      <c r="H490" s="235"/>
      <c r="I490" s="235"/>
      <c r="J490" s="235"/>
      <c r="K490" s="235"/>
      <c r="L490" s="235"/>
      <c r="M490" s="235"/>
      <c r="N490" s="235"/>
      <c r="O490" s="235"/>
      <c r="P490" s="235"/>
      <c r="Q490" s="235"/>
      <c r="R490" s="235"/>
      <c r="S490" s="235"/>
      <c r="T490" s="235"/>
      <c r="U490" s="235"/>
      <c r="V490" s="235"/>
      <c r="W490" s="235"/>
      <c r="X490" s="235"/>
      <c r="Y490" s="235"/>
      <c r="Z490" s="235"/>
    </row>
    <row r="491" spans="1:26" ht="13.5" customHeight="1" x14ac:dyDescent="0.25">
      <c r="A491" s="235"/>
      <c r="B491" s="235"/>
      <c r="C491" s="235"/>
      <c r="D491" s="235"/>
      <c r="E491" s="235"/>
      <c r="F491" s="235"/>
      <c r="G491" s="235"/>
      <c r="H491" s="235"/>
      <c r="I491" s="235"/>
      <c r="J491" s="235"/>
      <c r="K491" s="235"/>
      <c r="L491" s="235"/>
      <c r="M491" s="235"/>
      <c r="N491" s="235"/>
      <c r="O491" s="235"/>
      <c r="P491" s="235"/>
      <c r="Q491" s="235"/>
      <c r="R491" s="235"/>
      <c r="S491" s="235"/>
      <c r="T491" s="235"/>
      <c r="U491" s="235"/>
      <c r="V491" s="235"/>
      <c r="W491" s="235"/>
      <c r="X491" s="235"/>
      <c r="Y491" s="235"/>
      <c r="Z491" s="235"/>
    </row>
    <row r="492" spans="1:26" ht="13.5" customHeight="1" x14ac:dyDescent="0.25">
      <c r="A492" s="235"/>
      <c r="B492" s="235"/>
      <c r="C492" s="235"/>
      <c r="D492" s="235"/>
      <c r="E492" s="235"/>
      <c r="F492" s="235"/>
      <c r="G492" s="235"/>
      <c r="H492" s="235"/>
      <c r="I492" s="235"/>
      <c r="J492" s="235"/>
      <c r="K492" s="235"/>
      <c r="L492" s="235"/>
      <c r="M492" s="235"/>
      <c r="N492" s="235"/>
      <c r="O492" s="235"/>
      <c r="P492" s="235"/>
      <c r="Q492" s="235"/>
      <c r="R492" s="235"/>
      <c r="S492" s="235"/>
      <c r="T492" s="235"/>
      <c r="U492" s="235"/>
      <c r="V492" s="235"/>
      <c r="W492" s="235"/>
      <c r="X492" s="235"/>
      <c r="Y492" s="235"/>
      <c r="Z492" s="235"/>
    </row>
    <row r="493" spans="1:26" ht="13.5" customHeight="1" x14ac:dyDescent="0.25">
      <c r="A493" s="235"/>
      <c r="B493" s="235"/>
      <c r="C493" s="235"/>
      <c r="D493" s="235"/>
      <c r="E493" s="235"/>
      <c r="F493" s="235"/>
      <c r="G493" s="235"/>
      <c r="H493" s="235"/>
      <c r="I493" s="235"/>
      <c r="J493" s="235"/>
      <c r="K493" s="235"/>
      <c r="L493" s="235"/>
      <c r="M493" s="235"/>
      <c r="N493" s="235"/>
      <c r="O493" s="235"/>
      <c r="P493" s="235"/>
      <c r="Q493" s="235"/>
      <c r="R493" s="235"/>
      <c r="S493" s="235"/>
      <c r="T493" s="235"/>
      <c r="U493" s="235"/>
      <c r="V493" s="235"/>
      <c r="W493" s="235"/>
      <c r="X493" s="235"/>
      <c r="Y493" s="235"/>
      <c r="Z493" s="235"/>
    </row>
    <row r="494" spans="1:26" ht="13.5" customHeight="1" x14ac:dyDescent="0.25">
      <c r="A494" s="235"/>
      <c r="B494" s="235"/>
      <c r="C494" s="235"/>
      <c r="D494" s="235"/>
      <c r="E494" s="235"/>
      <c r="F494" s="235"/>
      <c r="G494" s="235"/>
      <c r="H494" s="235"/>
      <c r="I494" s="235"/>
      <c r="J494" s="235"/>
      <c r="K494" s="235"/>
      <c r="L494" s="235"/>
      <c r="M494" s="235"/>
      <c r="N494" s="235"/>
      <c r="O494" s="235"/>
      <c r="P494" s="235"/>
      <c r="Q494" s="235"/>
      <c r="R494" s="235"/>
      <c r="S494" s="235"/>
      <c r="T494" s="235"/>
      <c r="U494" s="235"/>
      <c r="V494" s="235"/>
      <c r="W494" s="235"/>
      <c r="X494" s="235"/>
      <c r="Y494" s="235"/>
      <c r="Z494" s="235"/>
    </row>
    <row r="495" spans="1:26" ht="13.5" customHeight="1" x14ac:dyDescent="0.25">
      <c r="A495" s="235"/>
      <c r="B495" s="235"/>
      <c r="C495" s="235"/>
      <c r="D495" s="235"/>
      <c r="E495" s="235"/>
      <c r="F495" s="235"/>
      <c r="G495" s="235"/>
      <c r="H495" s="235"/>
      <c r="I495" s="235"/>
      <c r="J495" s="235"/>
      <c r="K495" s="235"/>
      <c r="L495" s="235"/>
      <c r="M495" s="235"/>
      <c r="N495" s="235"/>
      <c r="O495" s="235"/>
      <c r="P495" s="235"/>
      <c r="Q495" s="235"/>
      <c r="R495" s="235"/>
      <c r="S495" s="235"/>
      <c r="T495" s="235"/>
      <c r="U495" s="235"/>
      <c r="V495" s="235"/>
      <c r="W495" s="235"/>
      <c r="X495" s="235"/>
      <c r="Y495" s="235"/>
      <c r="Z495" s="235"/>
    </row>
    <row r="496" spans="1:26" ht="13.5" customHeight="1" x14ac:dyDescent="0.25">
      <c r="A496" s="235"/>
      <c r="B496" s="235"/>
      <c r="C496" s="235"/>
      <c r="D496" s="235"/>
      <c r="E496" s="235"/>
      <c r="F496" s="235"/>
      <c r="G496" s="235"/>
      <c r="H496" s="235"/>
      <c r="I496" s="235"/>
      <c r="J496" s="235"/>
      <c r="K496" s="235"/>
      <c r="L496" s="235"/>
      <c r="M496" s="235"/>
      <c r="N496" s="235"/>
      <c r="O496" s="235"/>
      <c r="P496" s="235"/>
      <c r="Q496" s="235"/>
      <c r="R496" s="235"/>
      <c r="S496" s="235"/>
      <c r="T496" s="235"/>
      <c r="U496" s="235"/>
      <c r="V496" s="235"/>
      <c r="W496" s="235"/>
      <c r="X496" s="235"/>
      <c r="Y496" s="235"/>
      <c r="Z496" s="235"/>
    </row>
    <row r="497" spans="1:26" ht="13.5" customHeight="1" x14ac:dyDescent="0.25">
      <c r="A497" s="235"/>
      <c r="B497" s="235"/>
      <c r="C497" s="235"/>
      <c r="D497" s="235"/>
      <c r="E497" s="235"/>
      <c r="F497" s="235"/>
      <c r="G497" s="235"/>
      <c r="H497" s="235"/>
      <c r="I497" s="235"/>
      <c r="J497" s="235"/>
      <c r="K497" s="235"/>
      <c r="L497" s="235"/>
      <c r="M497" s="235"/>
      <c r="N497" s="235"/>
      <c r="O497" s="235"/>
      <c r="P497" s="235"/>
      <c r="Q497" s="235"/>
      <c r="R497" s="235"/>
      <c r="S497" s="235"/>
      <c r="T497" s="235"/>
      <c r="U497" s="235"/>
      <c r="V497" s="235"/>
      <c r="W497" s="235"/>
      <c r="X497" s="235"/>
      <c r="Y497" s="235"/>
      <c r="Z497" s="235"/>
    </row>
    <row r="498" spans="1:26" ht="13.5" customHeight="1" x14ac:dyDescent="0.25">
      <c r="A498" s="235"/>
      <c r="B498" s="235"/>
      <c r="C498" s="235"/>
      <c r="D498" s="235"/>
      <c r="E498" s="235"/>
      <c r="F498" s="235"/>
      <c r="G498" s="235"/>
      <c r="H498" s="235"/>
      <c r="I498" s="235"/>
      <c r="J498" s="235"/>
      <c r="K498" s="235"/>
      <c r="L498" s="235"/>
      <c r="M498" s="235"/>
      <c r="N498" s="235"/>
      <c r="O498" s="235"/>
      <c r="P498" s="235"/>
      <c r="Q498" s="235"/>
      <c r="R498" s="235"/>
      <c r="S498" s="235"/>
      <c r="T498" s="235"/>
      <c r="U498" s="235"/>
      <c r="V498" s="235"/>
      <c r="W498" s="235"/>
      <c r="X498" s="235"/>
      <c r="Y498" s="235"/>
      <c r="Z498" s="235"/>
    </row>
    <row r="499" spans="1:26" ht="13.5" customHeight="1" x14ac:dyDescent="0.25">
      <c r="A499" s="235"/>
      <c r="B499" s="235"/>
      <c r="C499" s="235"/>
      <c r="D499" s="235"/>
      <c r="E499" s="235"/>
      <c r="F499" s="235"/>
      <c r="G499" s="235"/>
      <c r="H499" s="235"/>
      <c r="I499" s="235"/>
      <c r="J499" s="235"/>
      <c r="K499" s="235"/>
      <c r="L499" s="235"/>
      <c r="M499" s="235"/>
      <c r="N499" s="235"/>
      <c r="O499" s="235"/>
      <c r="P499" s="235"/>
      <c r="Q499" s="235"/>
      <c r="R499" s="235"/>
      <c r="S499" s="235"/>
      <c r="T499" s="235"/>
      <c r="U499" s="235"/>
      <c r="V499" s="235"/>
      <c r="W499" s="235"/>
      <c r="X499" s="235"/>
      <c r="Y499" s="235"/>
      <c r="Z499" s="235"/>
    </row>
    <row r="500" spans="1:26" ht="13.5" customHeight="1" x14ac:dyDescent="0.25">
      <c r="A500" s="235"/>
      <c r="B500" s="235"/>
      <c r="C500" s="235"/>
      <c r="D500" s="235"/>
      <c r="E500" s="235"/>
      <c r="F500" s="235"/>
      <c r="G500" s="235"/>
      <c r="H500" s="235"/>
      <c r="I500" s="235"/>
      <c r="J500" s="235"/>
      <c r="K500" s="235"/>
      <c r="L500" s="235"/>
      <c r="M500" s="235"/>
      <c r="N500" s="235"/>
      <c r="O500" s="235"/>
      <c r="P500" s="235"/>
      <c r="Q500" s="235"/>
      <c r="R500" s="235"/>
      <c r="S500" s="235"/>
      <c r="T500" s="235"/>
      <c r="U500" s="235"/>
      <c r="V500" s="235"/>
      <c r="W500" s="235"/>
      <c r="X500" s="235"/>
      <c r="Y500" s="235"/>
      <c r="Z500" s="235"/>
    </row>
    <row r="501" spans="1:26" ht="13.5" customHeight="1" x14ac:dyDescent="0.25">
      <c r="A501" s="235"/>
      <c r="B501" s="235"/>
      <c r="C501" s="235"/>
      <c r="D501" s="235"/>
      <c r="E501" s="235"/>
      <c r="F501" s="235"/>
      <c r="G501" s="235"/>
      <c r="H501" s="235"/>
      <c r="I501" s="235"/>
      <c r="J501" s="235"/>
      <c r="K501" s="235"/>
      <c r="L501" s="235"/>
      <c r="M501" s="235"/>
      <c r="N501" s="235"/>
      <c r="O501" s="235"/>
      <c r="P501" s="235"/>
      <c r="Q501" s="235"/>
      <c r="R501" s="235"/>
      <c r="S501" s="235"/>
      <c r="T501" s="235"/>
      <c r="U501" s="235"/>
      <c r="V501" s="235"/>
      <c r="W501" s="235"/>
      <c r="X501" s="235"/>
      <c r="Y501" s="235"/>
      <c r="Z501" s="235"/>
    </row>
    <row r="502" spans="1:26" ht="13.5" customHeight="1" x14ac:dyDescent="0.25">
      <c r="A502" s="235"/>
      <c r="B502" s="235"/>
      <c r="C502" s="235"/>
      <c r="D502" s="235"/>
      <c r="E502" s="235"/>
      <c r="F502" s="235"/>
      <c r="G502" s="235"/>
      <c r="H502" s="235"/>
      <c r="I502" s="235"/>
      <c r="J502" s="235"/>
      <c r="K502" s="235"/>
      <c r="L502" s="235"/>
      <c r="M502" s="235"/>
      <c r="N502" s="235"/>
      <c r="O502" s="235"/>
      <c r="P502" s="235"/>
      <c r="Q502" s="235"/>
      <c r="R502" s="235"/>
      <c r="S502" s="235"/>
      <c r="T502" s="235"/>
      <c r="U502" s="235"/>
      <c r="V502" s="235"/>
      <c r="W502" s="235"/>
      <c r="X502" s="235"/>
      <c r="Y502" s="235"/>
      <c r="Z502" s="235"/>
    </row>
    <row r="503" spans="1:26" ht="13.5" customHeight="1" x14ac:dyDescent="0.25">
      <c r="A503" s="235"/>
      <c r="B503" s="235"/>
      <c r="C503" s="235"/>
      <c r="D503" s="235"/>
      <c r="E503" s="235"/>
      <c r="F503" s="235"/>
      <c r="G503" s="235"/>
      <c r="H503" s="235"/>
      <c r="I503" s="235"/>
      <c r="J503" s="235"/>
      <c r="K503" s="235"/>
      <c r="L503" s="235"/>
      <c r="M503" s="235"/>
      <c r="N503" s="235"/>
      <c r="O503" s="235"/>
      <c r="P503" s="235"/>
      <c r="Q503" s="235"/>
      <c r="R503" s="235"/>
      <c r="S503" s="235"/>
      <c r="T503" s="235"/>
      <c r="U503" s="235"/>
      <c r="V503" s="235"/>
      <c r="W503" s="235"/>
      <c r="X503" s="235"/>
      <c r="Y503" s="235"/>
      <c r="Z503" s="235"/>
    </row>
    <row r="504" spans="1:26" ht="13.5" customHeight="1" x14ac:dyDescent="0.25">
      <c r="A504" s="235"/>
      <c r="B504" s="235"/>
      <c r="C504" s="235"/>
      <c r="D504" s="235"/>
      <c r="E504" s="235"/>
      <c r="F504" s="235"/>
      <c r="G504" s="235"/>
      <c r="H504" s="235"/>
      <c r="I504" s="235"/>
      <c r="J504" s="235"/>
      <c r="K504" s="235"/>
      <c r="L504" s="235"/>
      <c r="M504" s="235"/>
      <c r="N504" s="235"/>
      <c r="O504" s="235"/>
      <c r="P504" s="235"/>
      <c r="Q504" s="235"/>
      <c r="R504" s="235"/>
      <c r="S504" s="235"/>
      <c r="T504" s="235"/>
      <c r="U504" s="235"/>
      <c r="V504" s="235"/>
      <c r="W504" s="235"/>
      <c r="X504" s="235"/>
      <c r="Y504" s="235"/>
      <c r="Z504" s="235"/>
    </row>
    <row r="505" spans="1:26" ht="13.5" customHeight="1" x14ac:dyDescent="0.25">
      <c r="A505" s="235"/>
      <c r="B505" s="235"/>
      <c r="C505" s="235"/>
      <c r="D505" s="235"/>
      <c r="E505" s="235"/>
      <c r="F505" s="235"/>
      <c r="G505" s="235"/>
      <c r="H505" s="235"/>
      <c r="I505" s="235"/>
      <c r="J505" s="235"/>
      <c r="K505" s="235"/>
      <c r="L505" s="235"/>
      <c r="M505" s="235"/>
      <c r="N505" s="235"/>
      <c r="O505" s="235"/>
      <c r="P505" s="235"/>
      <c r="Q505" s="235"/>
      <c r="R505" s="235"/>
      <c r="S505" s="235"/>
      <c r="T505" s="235"/>
      <c r="U505" s="235"/>
      <c r="V505" s="235"/>
      <c r="W505" s="235"/>
      <c r="X505" s="235"/>
      <c r="Y505" s="235"/>
      <c r="Z505" s="235"/>
    </row>
    <row r="506" spans="1:26" ht="13.5" customHeight="1" x14ac:dyDescent="0.25">
      <c r="A506" s="235"/>
      <c r="B506" s="235"/>
      <c r="C506" s="235"/>
      <c r="D506" s="235"/>
      <c r="E506" s="235"/>
      <c r="F506" s="235"/>
      <c r="G506" s="235"/>
      <c r="H506" s="235"/>
      <c r="I506" s="235"/>
      <c r="J506" s="235"/>
      <c r="K506" s="235"/>
      <c r="L506" s="235"/>
      <c r="M506" s="235"/>
      <c r="N506" s="235"/>
      <c r="O506" s="235"/>
      <c r="P506" s="235"/>
      <c r="Q506" s="235"/>
      <c r="R506" s="235"/>
      <c r="S506" s="235"/>
      <c r="T506" s="235"/>
      <c r="U506" s="235"/>
      <c r="V506" s="235"/>
      <c r="W506" s="235"/>
      <c r="X506" s="235"/>
      <c r="Y506" s="235"/>
      <c r="Z506" s="235"/>
    </row>
    <row r="507" spans="1:26" ht="13.5" customHeight="1" x14ac:dyDescent="0.25">
      <c r="A507" s="235"/>
      <c r="B507" s="235"/>
      <c r="C507" s="235"/>
      <c r="D507" s="235"/>
      <c r="E507" s="235"/>
      <c r="F507" s="235"/>
      <c r="G507" s="235"/>
      <c r="H507" s="235"/>
      <c r="I507" s="235"/>
      <c r="J507" s="235"/>
      <c r="K507" s="235"/>
      <c r="L507" s="235"/>
      <c r="M507" s="235"/>
      <c r="N507" s="235"/>
      <c r="O507" s="235"/>
      <c r="P507" s="235"/>
      <c r="Q507" s="235"/>
      <c r="R507" s="235"/>
      <c r="S507" s="235"/>
      <c r="T507" s="235"/>
      <c r="U507" s="235"/>
      <c r="V507" s="235"/>
      <c r="W507" s="235"/>
      <c r="X507" s="235"/>
      <c r="Y507" s="235"/>
      <c r="Z507" s="235"/>
    </row>
    <row r="508" spans="1:26" ht="13.5" customHeight="1" x14ac:dyDescent="0.25">
      <c r="A508" s="235"/>
      <c r="B508" s="235"/>
      <c r="C508" s="235"/>
      <c r="D508" s="235"/>
      <c r="E508" s="235"/>
      <c r="F508" s="235"/>
      <c r="G508" s="235"/>
      <c r="H508" s="235"/>
      <c r="I508" s="235"/>
      <c r="J508" s="235"/>
      <c r="K508" s="235"/>
      <c r="L508" s="235"/>
      <c r="M508" s="235"/>
      <c r="N508" s="235"/>
      <c r="O508" s="235"/>
      <c r="P508" s="235"/>
      <c r="Q508" s="235"/>
      <c r="R508" s="235"/>
      <c r="S508" s="235"/>
      <c r="T508" s="235"/>
      <c r="U508" s="235"/>
      <c r="V508" s="235"/>
      <c r="W508" s="235"/>
      <c r="X508" s="235"/>
      <c r="Y508" s="235"/>
      <c r="Z508" s="235"/>
    </row>
    <row r="509" spans="1:26" ht="13.5" customHeight="1" x14ac:dyDescent="0.25">
      <c r="A509" s="235"/>
      <c r="B509" s="235"/>
      <c r="C509" s="235"/>
      <c r="D509" s="235"/>
      <c r="E509" s="235"/>
      <c r="F509" s="235"/>
      <c r="G509" s="235"/>
      <c r="H509" s="235"/>
      <c r="I509" s="235"/>
      <c r="J509" s="235"/>
      <c r="K509" s="235"/>
      <c r="L509" s="235"/>
      <c r="M509" s="235"/>
      <c r="N509" s="235"/>
      <c r="O509" s="235"/>
      <c r="P509" s="235"/>
      <c r="Q509" s="235"/>
      <c r="R509" s="235"/>
      <c r="S509" s="235"/>
      <c r="T509" s="235"/>
      <c r="U509" s="235"/>
      <c r="V509" s="235"/>
      <c r="W509" s="235"/>
      <c r="X509" s="235"/>
      <c r="Y509" s="235"/>
      <c r="Z509" s="235"/>
    </row>
    <row r="510" spans="1:26" ht="13.5" customHeight="1" x14ac:dyDescent="0.25">
      <c r="A510" s="235"/>
      <c r="B510" s="235"/>
      <c r="C510" s="235"/>
      <c r="D510" s="235"/>
      <c r="E510" s="235"/>
      <c r="F510" s="235"/>
      <c r="G510" s="235"/>
      <c r="H510" s="235"/>
      <c r="I510" s="235"/>
      <c r="J510" s="235"/>
      <c r="K510" s="235"/>
      <c r="L510" s="235"/>
      <c r="M510" s="235"/>
      <c r="N510" s="235"/>
      <c r="O510" s="235"/>
      <c r="P510" s="235"/>
      <c r="Q510" s="235"/>
      <c r="R510" s="235"/>
      <c r="S510" s="235"/>
      <c r="T510" s="235"/>
      <c r="U510" s="235"/>
      <c r="V510" s="235"/>
      <c r="W510" s="235"/>
      <c r="X510" s="235"/>
      <c r="Y510" s="235"/>
      <c r="Z510" s="235"/>
    </row>
    <row r="511" spans="1:26" ht="13.5" customHeight="1" x14ac:dyDescent="0.25">
      <c r="A511" s="235"/>
      <c r="B511" s="235"/>
      <c r="C511" s="235"/>
      <c r="D511" s="235"/>
      <c r="E511" s="235"/>
      <c r="F511" s="235"/>
      <c r="G511" s="235"/>
      <c r="H511" s="235"/>
      <c r="I511" s="235"/>
      <c r="J511" s="235"/>
      <c r="K511" s="235"/>
      <c r="L511" s="235"/>
      <c r="M511" s="235"/>
      <c r="N511" s="235"/>
      <c r="O511" s="235"/>
      <c r="P511" s="235"/>
      <c r="Q511" s="235"/>
      <c r="R511" s="235"/>
      <c r="S511" s="235"/>
      <c r="T511" s="235"/>
      <c r="U511" s="235"/>
      <c r="V511" s="235"/>
      <c r="W511" s="235"/>
      <c r="X511" s="235"/>
      <c r="Y511" s="235"/>
      <c r="Z511" s="235"/>
    </row>
    <row r="512" spans="1:26" ht="13.5" customHeight="1" x14ac:dyDescent="0.25">
      <c r="A512" s="235"/>
      <c r="B512" s="235"/>
      <c r="C512" s="235"/>
      <c r="D512" s="235"/>
      <c r="E512" s="235"/>
      <c r="F512" s="235"/>
      <c r="G512" s="235"/>
      <c r="H512" s="235"/>
      <c r="I512" s="235"/>
      <c r="J512" s="235"/>
      <c r="K512" s="235"/>
      <c r="L512" s="235"/>
      <c r="M512" s="235"/>
      <c r="N512" s="235"/>
      <c r="O512" s="235"/>
      <c r="P512" s="235"/>
      <c r="Q512" s="235"/>
      <c r="R512" s="235"/>
      <c r="S512" s="235"/>
      <c r="T512" s="235"/>
      <c r="U512" s="235"/>
      <c r="V512" s="235"/>
      <c r="W512" s="235"/>
      <c r="X512" s="235"/>
      <c r="Y512" s="235"/>
      <c r="Z512" s="235"/>
    </row>
    <row r="513" spans="1:26" ht="13.5" customHeight="1" x14ac:dyDescent="0.25">
      <c r="A513" s="235"/>
      <c r="B513" s="235"/>
      <c r="C513" s="235"/>
      <c r="D513" s="235"/>
      <c r="E513" s="235"/>
      <c r="F513" s="235"/>
      <c r="G513" s="235"/>
      <c r="H513" s="235"/>
      <c r="I513" s="235"/>
      <c r="J513" s="235"/>
      <c r="K513" s="235"/>
      <c r="L513" s="235"/>
      <c r="M513" s="235"/>
      <c r="N513" s="235"/>
      <c r="O513" s="235"/>
      <c r="P513" s="235"/>
      <c r="Q513" s="235"/>
      <c r="R513" s="235"/>
      <c r="S513" s="235"/>
      <c r="T513" s="235"/>
      <c r="U513" s="235"/>
      <c r="V513" s="235"/>
      <c r="W513" s="235"/>
      <c r="X513" s="235"/>
      <c r="Y513" s="235"/>
      <c r="Z513" s="235"/>
    </row>
    <row r="514" spans="1:26" ht="13.5" customHeight="1" x14ac:dyDescent="0.25">
      <c r="A514" s="235"/>
      <c r="B514" s="235"/>
      <c r="C514" s="235"/>
      <c r="D514" s="235"/>
      <c r="E514" s="235"/>
      <c r="F514" s="235"/>
      <c r="G514" s="235"/>
      <c r="H514" s="235"/>
      <c r="I514" s="235"/>
      <c r="J514" s="235"/>
      <c r="K514" s="235"/>
      <c r="L514" s="235"/>
      <c r="M514" s="235"/>
      <c r="N514" s="235"/>
      <c r="O514" s="235"/>
      <c r="P514" s="235"/>
      <c r="Q514" s="235"/>
      <c r="R514" s="235"/>
      <c r="S514" s="235"/>
      <c r="T514" s="235"/>
      <c r="U514" s="235"/>
      <c r="V514" s="235"/>
      <c r="W514" s="235"/>
      <c r="X514" s="235"/>
      <c r="Y514" s="235"/>
      <c r="Z514" s="235"/>
    </row>
    <row r="515" spans="1:26" ht="13.5" customHeight="1" x14ac:dyDescent="0.25">
      <c r="A515" s="235"/>
      <c r="B515" s="235"/>
      <c r="C515" s="235"/>
      <c r="D515" s="235"/>
      <c r="E515" s="235"/>
      <c r="F515" s="235"/>
      <c r="G515" s="235"/>
      <c r="H515" s="235"/>
      <c r="I515" s="235"/>
      <c r="J515" s="235"/>
      <c r="K515" s="235"/>
      <c r="L515" s="235"/>
      <c r="M515" s="235"/>
      <c r="N515" s="235"/>
      <c r="O515" s="235"/>
      <c r="P515" s="235"/>
      <c r="Q515" s="235"/>
      <c r="R515" s="235"/>
      <c r="S515" s="235"/>
      <c r="T515" s="235"/>
      <c r="U515" s="235"/>
      <c r="V515" s="235"/>
      <c r="W515" s="235"/>
      <c r="X515" s="235"/>
      <c r="Y515" s="235"/>
      <c r="Z515" s="235"/>
    </row>
    <row r="516" spans="1:26" ht="13.5" customHeight="1" x14ac:dyDescent="0.25">
      <c r="A516" s="235"/>
      <c r="B516" s="235"/>
      <c r="C516" s="235"/>
      <c r="D516" s="235"/>
      <c r="E516" s="235"/>
      <c r="F516" s="235"/>
      <c r="G516" s="235"/>
      <c r="H516" s="235"/>
      <c r="I516" s="235"/>
      <c r="J516" s="235"/>
      <c r="K516" s="235"/>
      <c r="L516" s="235"/>
      <c r="M516" s="235"/>
      <c r="N516" s="235"/>
      <c r="O516" s="235"/>
      <c r="P516" s="235"/>
      <c r="Q516" s="235"/>
      <c r="R516" s="235"/>
      <c r="S516" s="235"/>
      <c r="T516" s="235"/>
      <c r="U516" s="235"/>
      <c r="V516" s="235"/>
      <c r="W516" s="235"/>
      <c r="X516" s="235"/>
      <c r="Y516" s="235"/>
      <c r="Z516" s="235"/>
    </row>
    <row r="517" spans="1:26" ht="13.5" customHeight="1" x14ac:dyDescent="0.25">
      <c r="A517" s="235"/>
      <c r="B517" s="235"/>
      <c r="C517" s="235"/>
      <c r="D517" s="235"/>
      <c r="E517" s="235"/>
      <c r="F517" s="235"/>
      <c r="G517" s="235"/>
      <c r="H517" s="235"/>
      <c r="I517" s="235"/>
      <c r="J517" s="235"/>
      <c r="K517" s="235"/>
      <c r="L517" s="235"/>
      <c r="M517" s="235"/>
      <c r="N517" s="235"/>
      <c r="O517" s="235"/>
      <c r="P517" s="235"/>
      <c r="Q517" s="235"/>
      <c r="R517" s="235"/>
      <c r="S517" s="235"/>
      <c r="T517" s="235"/>
      <c r="U517" s="235"/>
      <c r="V517" s="235"/>
      <c r="W517" s="235"/>
      <c r="X517" s="235"/>
      <c r="Y517" s="235"/>
      <c r="Z517" s="235"/>
    </row>
    <row r="518" spans="1:26" ht="13.5" customHeight="1" x14ac:dyDescent="0.25">
      <c r="A518" s="235"/>
      <c r="B518" s="235"/>
      <c r="C518" s="235"/>
      <c r="D518" s="235"/>
      <c r="E518" s="235"/>
      <c r="F518" s="235"/>
      <c r="G518" s="235"/>
      <c r="H518" s="235"/>
      <c r="I518" s="235"/>
      <c r="J518" s="235"/>
      <c r="K518" s="235"/>
      <c r="L518" s="235"/>
      <c r="M518" s="235"/>
      <c r="N518" s="235"/>
      <c r="O518" s="235"/>
      <c r="P518" s="235"/>
      <c r="Q518" s="235"/>
      <c r="R518" s="235"/>
      <c r="S518" s="235"/>
      <c r="T518" s="235"/>
      <c r="U518" s="235"/>
      <c r="V518" s="235"/>
      <c r="W518" s="235"/>
      <c r="X518" s="235"/>
      <c r="Y518" s="235"/>
      <c r="Z518" s="235"/>
    </row>
    <row r="519" spans="1:26" ht="13.5" customHeight="1" x14ac:dyDescent="0.25">
      <c r="A519" s="235"/>
      <c r="B519" s="235"/>
      <c r="C519" s="235"/>
      <c r="D519" s="235"/>
      <c r="E519" s="235"/>
      <c r="F519" s="235"/>
      <c r="G519" s="235"/>
      <c r="H519" s="235"/>
      <c r="I519" s="235"/>
      <c r="J519" s="235"/>
      <c r="K519" s="235"/>
      <c r="L519" s="235"/>
      <c r="M519" s="235"/>
      <c r="N519" s="235"/>
      <c r="O519" s="235"/>
      <c r="P519" s="235"/>
      <c r="Q519" s="235"/>
      <c r="R519" s="235"/>
      <c r="S519" s="235"/>
      <c r="T519" s="235"/>
      <c r="U519" s="235"/>
      <c r="V519" s="235"/>
      <c r="W519" s="235"/>
      <c r="X519" s="235"/>
      <c r="Y519" s="235"/>
      <c r="Z519" s="235"/>
    </row>
    <row r="520" spans="1:26" ht="13.5" customHeight="1" x14ac:dyDescent="0.25">
      <c r="A520" s="235"/>
      <c r="B520" s="235"/>
      <c r="C520" s="235"/>
      <c r="D520" s="235"/>
      <c r="E520" s="235"/>
      <c r="F520" s="235"/>
      <c r="G520" s="235"/>
      <c r="H520" s="235"/>
      <c r="I520" s="235"/>
      <c r="J520" s="235"/>
      <c r="K520" s="235"/>
      <c r="L520" s="235"/>
      <c r="M520" s="235"/>
      <c r="N520" s="235"/>
      <c r="O520" s="235"/>
      <c r="P520" s="235"/>
      <c r="Q520" s="235"/>
      <c r="R520" s="235"/>
      <c r="S520" s="235"/>
      <c r="T520" s="235"/>
      <c r="U520" s="235"/>
      <c r="V520" s="235"/>
      <c r="W520" s="235"/>
      <c r="X520" s="235"/>
      <c r="Y520" s="235"/>
      <c r="Z520" s="235"/>
    </row>
    <row r="521" spans="1:26" ht="13.5" customHeight="1" x14ac:dyDescent="0.25">
      <c r="A521" s="235"/>
      <c r="B521" s="235"/>
      <c r="C521" s="235"/>
      <c r="D521" s="235"/>
      <c r="E521" s="235"/>
      <c r="F521" s="235"/>
      <c r="G521" s="235"/>
      <c r="H521" s="235"/>
      <c r="I521" s="235"/>
      <c r="J521" s="235"/>
      <c r="K521" s="235"/>
      <c r="L521" s="235"/>
      <c r="M521" s="235"/>
      <c r="N521" s="235"/>
      <c r="O521" s="235"/>
      <c r="P521" s="235"/>
      <c r="Q521" s="235"/>
      <c r="R521" s="235"/>
      <c r="S521" s="235"/>
      <c r="T521" s="235"/>
      <c r="U521" s="235"/>
      <c r="V521" s="235"/>
      <c r="W521" s="235"/>
      <c r="X521" s="235"/>
      <c r="Y521" s="235"/>
      <c r="Z521" s="235"/>
    </row>
    <row r="522" spans="1:26" ht="13.5" customHeight="1" x14ac:dyDescent="0.25">
      <c r="A522" s="235"/>
      <c r="B522" s="235"/>
      <c r="C522" s="235"/>
      <c r="D522" s="235"/>
      <c r="E522" s="235"/>
      <c r="F522" s="235"/>
      <c r="G522" s="235"/>
      <c r="H522" s="235"/>
      <c r="I522" s="235"/>
      <c r="J522" s="235"/>
      <c r="K522" s="235"/>
      <c r="L522" s="235"/>
      <c r="M522" s="235"/>
      <c r="N522" s="235"/>
      <c r="O522" s="235"/>
      <c r="P522" s="235"/>
      <c r="Q522" s="235"/>
      <c r="R522" s="235"/>
      <c r="S522" s="235"/>
      <c r="T522" s="235"/>
      <c r="U522" s="235"/>
      <c r="V522" s="235"/>
      <c r="W522" s="235"/>
      <c r="X522" s="235"/>
      <c r="Y522" s="235"/>
      <c r="Z522" s="235"/>
    </row>
    <row r="523" spans="1:26" ht="13.5" customHeight="1" x14ac:dyDescent="0.25">
      <c r="A523" s="235"/>
      <c r="B523" s="235"/>
      <c r="C523" s="235"/>
      <c r="D523" s="235"/>
      <c r="E523" s="235"/>
      <c r="F523" s="235"/>
      <c r="G523" s="235"/>
      <c r="H523" s="235"/>
      <c r="I523" s="235"/>
      <c r="J523" s="235"/>
      <c r="K523" s="235"/>
      <c r="L523" s="235"/>
      <c r="M523" s="235"/>
      <c r="N523" s="235"/>
      <c r="O523" s="235"/>
      <c r="P523" s="235"/>
      <c r="Q523" s="235"/>
      <c r="R523" s="235"/>
      <c r="S523" s="235"/>
      <c r="T523" s="235"/>
      <c r="U523" s="235"/>
      <c r="V523" s="235"/>
      <c r="W523" s="235"/>
      <c r="X523" s="235"/>
      <c r="Y523" s="235"/>
      <c r="Z523" s="235"/>
    </row>
    <row r="524" spans="1:26" ht="13.5" customHeight="1" x14ac:dyDescent="0.25">
      <c r="A524" s="235"/>
      <c r="B524" s="235"/>
      <c r="C524" s="235"/>
      <c r="D524" s="235"/>
      <c r="E524" s="235"/>
      <c r="F524" s="235"/>
      <c r="G524" s="235"/>
      <c r="H524" s="235"/>
      <c r="I524" s="235"/>
      <c r="J524" s="235"/>
      <c r="K524" s="235"/>
      <c r="L524" s="235"/>
      <c r="M524" s="235"/>
      <c r="N524" s="235"/>
      <c r="O524" s="235"/>
      <c r="P524" s="235"/>
      <c r="Q524" s="235"/>
      <c r="R524" s="235"/>
      <c r="S524" s="235"/>
      <c r="T524" s="235"/>
      <c r="U524" s="235"/>
      <c r="V524" s="235"/>
      <c r="W524" s="235"/>
      <c r="X524" s="235"/>
      <c r="Y524" s="235"/>
      <c r="Z524" s="235"/>
    </row>
    <row r="525" spans="1:26" ht="13.5" customHeight="1" x14ac:dyDescent="0.25">
      <c r="A525" s="235"/>
      <c r="B525" s="235"/>
      <c r="C525" s="235"/>
      <c r="D525" s="235"/>
      <c r="E525" s="235"/>
      <c r="F525" s="235"/>
      <c r="G525" s="235"/>
      <c r="H525" s="235"/>
      <c r="I525" s="235"/>
      <c r="J525" s="235"/>
      <c r="K525" s="235"/>
      <c r="L525" s="235"/>
      <c r="M525" s="235"/>
      <c r="N525" s="235"/>
      <c r="O525" s="235"/>
      <c r="P525" s="235"/>
      <c r="Q525" s="235"/>
      <c r="R525" s="235"/>
      <c r="S525" s="235"/>
      <c r="T525" s="235"/>
      <c r="U525" s="235"/>
      <c r="V525" s="235"/>
      <c r="W525" s="235"/>
      <c r="X525" s="235"/>
      <c r="Y525" s="235"/>
      <c r="Z525" s="235"/>
    </row>
    <row r="526" spans="1:26" ht="13.5" customHeight="1" x14ac:dyDescent="0.25">
      <c r="A526" s="235"/>
      <c r="B526" s="235"/>
      <c r="C526" s="235"/>
      <c r="D526" s="235"/>
      <c r="E526" s="235"/>
      <c r="F526" s="235"/>
      <c r="G526" s="235"/>
      <c r="H526" s="235"/>
      <c r="I526" s="235"/>
      <c r="J526" s="235"/>
      <c r="K526" s="235"/>
      <c r="L526" s="235"/>
      <c r="M526" s="235"/>
      <c r="N526" s="235"/>
      <c r="O526" s="235"/>
      <c r="P526" s="235"/>
      <c r="Q526" s="235"/>
      <c r="R526" s="235"/>
      <c r="S526" s="235"/>
      <c r="T526" s="235"/>
      <c r="U526" s="235"/>
      <c r="V526" s="235"/>
      <c r="W526" s="235"/>
      <c r="X526" s="235"/>
      <c r="Y526" s="235"/>
      <c r="Z526" s="235"/>
    </row>
    <row r="527" spans="1:26" ht="13.5" customHeight="1" x14ac:dyDescent="0.25">
      <c r="A527" s="235"/>
      <c r="B527" s="235"/>
      <c r="C527" s="235"/>
      <c r="D527" s="235"/>
      <c r="E527" s="235"/>
      <c r="F527" s="235"/>
      <c r="G527" s="235"/>
      <c r="H527" s="235"/>
      <c r="I527" s="235"/>
      <c r="J527" s="235"/>
      <c r="K527" s="235"/>
      <c r="L527" s="235"/>
      <c r="M527" s="235"/>
      <c r="N527" s="235"/>
      <c r="O527" s="235"/>
      <c r="P527" s="235"/>
      <c r="Q527" s="235"/>
      <c r="R527" s="235"/>
      <c r="S527" s="235"/>
      <c r="T527" s="235"/>
      <c r="U527" s="235"/>
      <c r="V527" s="235"/>
      <c r="W527" s="235"/>
      <c r="X527" s="235"/>
      <c r="Y527" s="235"/>
      <c r="Z527" s="235"/>
    </row>
    <row r="528" spans="1:26" ht="13.5" customHeight="1" x14ac:dyDescent="0.25">
      <c r="A528" s="235"/>
      <c r="B528" s="235"/>
      <c r="C528" s="235"/>
      <c r="D528" s="235"/>
      <c r="E528" s="235"/>
      <c r="F528" s="235"/>
      <c r="G528" s="235"/>
      <c r="H528" s="235"/>
      <c r="I528" s="235"/>
      <c r="J528" s="235"/>
      <c r="K528" s="235"/>
      <c r="L528" s="235"/>
      <c r="M528" s="235"/>
      <c r="N528" s="235"/>
      <c r="O528" s="235"/>
      <c r="P528" s="235"/>
      <c r="Q528" s="235"/>
      <c r="R528" s="235"/>
      <c r="S528" s="235"/>
      <c r="T528" s="235"/>
      <c r="U528" s="235"/>
      <c r="V528" s="235"/>
      <c r="W528" s="235"/>
      <c r="X528" s="235"/>
      <c r="Y528" s="235"/>
      <c r="Z528" s="235"/>
    </row>
    <row r="529" spans="1:26" ht="13.5" customHeight="1" x14ac:dyDescent="0.25">
      <c r="A529" s="235"/>
      <c r="B529" s="235"/>
      <c r="C529" s="235"/>
      <c r="D529" s="235"/>
      <c r="E529" s="235"/>
      <c r="F529" s="235"/>
      <c r="G529" s="235"/>
      <c r="H529" s="235"/>
      <c r="I529" s="235"/>
      <c r="J529" s="235"/>
      <c r="K529" s="235"/>
      <c r="L529" s="235"/>
      <c r="M529" s="235"/>
      <c r="N529" s="235"/>
      <c r="O529" s="235"/>
      <c r="P529" s="235"/>
      <c r="Q529" s="235"/>
      <c r="R529" s="235"/>
      <c r="S529" s="235"/>
      <c r="T529" s="235"/>
      <c r="U529" s="235"/>
      <c r="V529" s="235"/>
      <c r="W529" s="235"/>
      <c r="X529" s="235"/>
      <c r="Y529" s="235"/>
      <c r="Z529" s="235"/>
    </row>
    <row r="530" spans="1:26" ht="13.5" customHeight="1" x14ac:dyDescent="0.25">
      <c r="A530" s="235"/>
      <c r="B530" s="235"/>
      <c r="C530" s="235"/>
      <c r="D530" s="235"/>
      <c r="E530" s="235"/>
      <c r="F530" s="235"/>
      <c r="G530" s="235"/>
      <c r="H530" s="235"/>
      <c r="I530" s="235"/>
      <c r="J530" s="235"/>
      <c r="K530" s="235"/>
      <c r="L530" s="235"/>
      <c r="M530" s="235"/>
      <c r="N530" s="235"/>
      <c r="O530" s="235"/>
      <c r="P530" s="235"/>
      <c r="Q530" s="235"/>
      <c r="R530" s="235"/>
      <c r="S530" s="235"/>
      <c r="T530" s="235"/>
      <c r="U530" s="235"/>
      <c r="V530" s="235"/>
      <c r="W530" s="235"/>
      <c r="X530" s="235"/>
      <c r="Y530" s="235"/>
      <c r="Z530" s="235"/>
    </row>
    <row r="531" spans="1:26" ht="13.5" customHeight="1" x14ac:dyDescent="0.25">
      <c r="A531" s="235"/>
      <c r="B531" s="235"/>
      <c r="C531" s="235"/>
      <c r="D531" s="235"/>
      <c r="E531" s="235"/>
      <c r="F531" s="235"/>
      <c r="G531" s="235"/>
      <c r="H531" s="235"/>
      <c r="I531" s="235"/>
      <c r="J531" s="235"/>
      <c r="K531" s="235"/>
      <c r="L531" s="235"/>
      <c r="M531" s="235"/>
      <c r="N531" s="235"/>
      <c r="O531" s="235"/>
      <c r="P531" s="235"/>
      <c r="Q531" s="235"/>
      <c r="R531" s="235"/>
      <c r="S531" s="235"/>
      <c r="T531" s="235"/>
      <c r="U531" s="235"/>
      <c r="V531" s="235"/>
      <c r="W531" s="235"/>
      <c r="X531" s="235"/>
      <c r="Y531" s="235"/>
      <c r="Z531" s="235"/>
    </row>
    <row r="532" spans="1:26" ht="13.5" customHeight="1" x14ac:dyDescent="0.25">
      <c r="A532" s="235"/>
      <c r="B532" s="235"/>
      <c r="C532" s="235"/>
      <c r="D532" s="235"/>
      <c r="E532" s="235"/>
      <c r="F532" s="235"/>
      <c r="G532" s="235"/>
      <c r="H532" s="235"/>
      <c r="I532" s="235"/>
      <c r="J532" s="235"/>
      <c r="K532" s="235"/>
      <c r="L532" s="235"/>
      <c r="M532" s="235"/>
      <c r="N532" s="235"/>
      <c r="O532" s="235"/>
      <c r="P532" s="235"/>
      <c r="Q532" s="235"/>
      <c r="R532" s="235"/>
      <c r="S532" s="235"/>
      <c r="T532" s="235"/>
      <c r="U532" s="235"/>
      <c r="V532" s="235"/>
      <c r="W532" s="235"/>
      <c r="X532" s="235"/>
      <c r="Y532" s="235"/>
      <c r="Z532" s="235"/>
    </row>
    <row r="533" spans="1:26" ht="13.5" customHeight="1" x14ac:dyDescent="0.25">
      <c r="A533" s="235"/>
      <c r="B533" s="235"/>
      <c r="C533" s="235"/>
      <c r="D533" s="235"/>
      <c r="E533" s="235"/>
      <c r="F533" s="235"/>
      <c r="G533" s="235"/>
      <c r="H533" s="235"/>
      <c r="I533" s="235"/>
      <c r="J533" s="235"/>
      <c r="K533" s="235"/>
      <c r="L533" s="235"/>
      <c r="M533" s="235"/>
      <c r="N533" s="235"/>
      <c r="O533" s="235"/>
      <c r="P533" s="235"/>
      <c r="Q533" s="235"/>
      <c r="R533" s="235"/>
      <c r="S533" s="235"/>
      <c r="T533" s="235"/>
      <c r="U533" s="235"/>
      <c r="V533" s="235"/>
      <c r="W533" s="235"/>
      <c r="X533" s="235"/>
      <c r="Y533" s="235"/>
      <c r="Z533" s="235"/>
    </row>
    <row r="534" spans="1:26" ht="13.5" customHeight="1" x14ac:dyDescent="0.25">
      <c r="A534" s="235"/>
      <c r="B534" s="235"/>
      <c r="C534" s="235"/>
      <c r="D534" s="235"/>
      <c r="E534" s="235"/>
      <c r="F534" s="235"/>
      <c r="G534" s="235"/>
      <c r="H534" s="235"/>
      <c r="I534" s="235"/>
      <c r="J534" s="235"/>
      <c r="K534" s="235"/>
      <c r="L534" s="235"/>
      <c r="M534" s="235"/>
      <c r="N534" s="235"/>
      <c r="O534" s="235"/>
      <c r="P534" s="235"/>
      <c r="Q534" s="235"/>
      <c r="R534" s="235"/>
      <c r="S534" s="235"/>
      <c r="T534" s="235"/>
      <c r="U534" s="235"/>
      <c r="V534" s="235"/>
      <c r="W534" s="235"/>
      <c r="X534" s="235"/>
      <c r="Y534" s="235"/>
      <c r="Z534" s="235"/>
    </row>
    <row r="535" spans="1:26" ht="13.5" customHeight="1" x14ac:dyDescent="0.25">
      <c r="A535" s="235"/>
      <c r="B535" s="235"/>
      <c r="C535" s="235"/>
      <c r="D535" s="235"/>
      <c r="E535" s="235"/>
      <c r="F535" s="235"/>
      <c r="G535" s="235"/>
      <c r="H535" s="235"/>
      <c r="I535" s="235"/>
      <c r="J535" s="235"/>
      <c r="K535" s="235"/>
      <c r="L535" s="235"/>
      <c r="M535" s="235"/>
      <c r="N535" s="235"/>
      <c r="O535" s="235"/>
      <c r="P535" s="235"/>
      <c r="Q535" s="235"/>
      <c r="R535" s="235"/>
      <c r="S535" s="235"/>
      <c r="T535" s="235"/>
      <c r="U535" s="235"/>
      <c r="V535" s="235"/>
      <c r="W535" s="235"/>
      <c r="X535" s="235"/>
      <c r="Y535" s="235"/>
      <c r="Z535" s="235"/>
    </row>
    <row r="536" spans="1:26" ht="13.5" customHeight="1" x14ac:dyDescent="0.25">
      <c r="A536" s="235"/>
      <c r="B536" s="235"/>
      <c r="C536" s="235"/>
      <c r="D536" s="235"/>
      <c r="E536" s="235"/>
      <c r="F536" s="235"/>
      <c r="G536" s="235"/>
      <c r="H536" s="235"/>
      <c r="I536" s="235"/>
      <c r="J536" s="235"/>
      <c r="K536" s="235"/>
      <c r="L536" s="235"/>
      <c r="M536" s="235"/>
      <c r="N536" s="235"/>
      <c r="O536" s="235"/>
      <c r="P536" s="235"/>
      <c r="Q536" s="235"/>
      <c r="R536" s="235"/>
      <c r="S536" s="235"/>
      <c r="T536" s="235"/>
      <c r="U536" s="235"/>
      <c r="V536" s="235"/>
      <c r="W536" s="235"/>
      <c r="X536" s="235"/>
      <c r="Y536" s="235"/>
      <c r="Z536" s="235"/>
    </row>
    <row r="537" spans="1:26" ht="13.5" customHeight="1" x14ac:dyDescent="0.25">
      <c r="A537" s="235"/>
      <c r="B537" s="235"/>
      <c r="C537" s="235"/>
      <c r="D537" s="235"/>
      <c r="E537" s="235"/>
      <c r="F537" s="235"/>
      <c r="G537" s="235"/>
      <c r="H537" s="235"/>
      <c r="I537" s="235"/>
      <c r="J537" s="235"/>
      <c r="K537" s="235"/>
      <c r="L537" s="235"/>
      <c r="M537" s="235"/>
      <c r="N537" s="235"/>
      <c r="O537" s="235"/>
      <c r="P537" s="235"/>
      <c r="Q537" s="235"/>
      <c r="R537" s="235"/>
      <c r="S537" s="235"/>
      <c r="T537" s="235"/>
      <c r="U537" s="235"/>
      <c r="V537" s="235"/>
      <c r="W537" s="235"/>
      <c r="X537" s="235"/>
      <c r="Y537" s="235"/>
      <c r="Z537" s="235"/>
    </row>
    <row r="538" spans="1:26" ht="13.5" customHeight="1" x14ac:dyDescent="0.25">
      <c r="A538" s="235"/>
      <c r="B538" s="235"/>
      <c r="C538" s="235"/>
      <c r="D538" s="235"/>
      <c r="E538" s="235"/>
      <c r="F538" s="235"/>
      <c r="G538" s="235"/>
      <c r="H538" s="235"/>
      <c r="I538" s="235"/>
      <c r="J538" s="235"/>
      <c r="K538" s="235"/>
      <c r="L538" s="235"/>
      <c r="M538" s="235"/>
      <c r="N538" s="235"/>
      <c r="O538" s="235"/>
      <c r="P538" s="235"/>
      <c r="Q538" s="235"/>
      <c r="R538" s="235"/>
      <c r="S538" s="235"/>
      <c r="T538" s="235"/>
      <c r="U538" s="235"/>
      <c r="V538" s="235"/>
      <c r="W538" s="235"/>
      <c r="X538" s="235"/>
      <c r="Y538" s="235"/>
      <c r="Z538" s="235"/>
    </row>
    <row r="539" spans="1:26" ht="13.5" customHeight="1" x14ac:dyDescent="0.25">
      <c r="A539" s="235"/>
      <c r="B539" s="235"/>
      <c r="C539" s="235"/>
      <c r="D539" s="235"/>
      <c r="E539" s="235"/>
      <c r="F539" s="235"/>
      <c r="G539" s="235"/>
      <c r="H539" s="235"/>
      <c r="I539" s="235"/>
      <c r="J539" s="235"/>
      <c r="K539" s="235"/>
      <c r="L539" s="235"/>
      <c r="M539" s="235"/>
      <c r="N539" s="235"/>
      <c r="O539" s="235"/>
      <c r="P539" s="235"/>
      <c r="Q539" s="235"/>
      <c r="R539" s="235"/>
      <c r="S539" s="235"/>
      <c r="T539" s="235"/>
      <c r="U539" s="235"/>
      <c r="V539" s="235"/>
      <c r="W539" s="235"/>
      <c r="X539" s="235"/>
      <c r="Y539" s="235"/>
      <c r="Z539" s="235"/>
    </row>
    <row r="540" spans="1:26" ht="13.5" customHeight="1" x14ac:dyDescent="0.25">
      <c r="A540" s="235"/>
      <c r="B540" s="235"/>
      <c r="C540" s="235"/>
      <c r="D540" s="235"/>
      <c r="E540" s="235"/>
      <c r="F540" s="235"/>
      <c r="G540" s="235"/>
      <c r="H540" s="235"/>
      <c r="I540" s="235"/>
      <c r="J540" s="235"/>
      <c r="K540" s="235"/>
      <c r="L540" s="235"/>
      <c r="M540" s="235"/>
      <c r="N540" s="235"/>
      <c r="O540" s="235"/>
      <c r="P540" s="235"/>
      <c r="Q540" s="235"/>
      <c r="R540" s="235"/>
      <c r="S540" s="235"/>
      <c r="T540" s="235"/>
      <c r="U540" s="235"/>
      <c r="V540" s="235"/>
      <c r="W540" s="235"/>
      <c r="X540" s="235"/>
      <c r="Y540" s="235"/>
      <c r="Z540" s="235"/>
    </row>
    <row r="541" spans="1:26" ht="13.5" customHeight="1" x14ac:dyDescent="0.25">
      <c r="A541" s="235"/>
      <c r="B541" s="235"/>
      <c r="C541" s="235"/>
      <c r="D541" s="235"/>
      <c r="E541" s="235"/>
      <c r="F541" s="235"/>
      <c r="G541" s="235"/>
      <c r="H541" s="235"/>
      <c r="I541" s="235"/>
      <c r="J541" s="235"/>
      <c r="K541" s="235"/>
      <c r="L541" s="235"/>
      <c r="M541" s="235"/>
      <c r="N541" s="235"/>
      <c r="O541" s="235"/>
      <c r="P541" s="235"/>
      <c r="Q541" s="235"/>
      <c r="R541" s="235"/>
      <c r="S541" s="235"/>
      <c r="T541" s="235"/>
      <c r="U541" s="235"/>
      <c r="V541" s="235"/>
      <c r="W541" s="235"/>
      <c r="X541" s="235"/>
      <c r="Y541" s="235"/>
      <c r="Z541" s="235"/>
    </row>
    <row r="542" spans="1:26" ht="13.5" customHeight="1" x14ac:dyDescent="0.25">
      <c r="A542" s="235"/>
      <c r="B542" s="235"/>
      <c r="C542" s="235"/>
      <c r="D542" s="235"/>
      <c r="E542" s="235"/>
      <c r="F542" s="235"/>
      <c r="G542" s="235"/>
      <c r="H542" s="235"/>
      <c r="I542" s="235"/>
      <c r="J542" s="235"/>
      <c r="K542" s="235"/>
      <c r="L542" s="235"/>
      <c r="M542" s="235"/>
      <c r="N542" s="235"/>
      <c r="O542" s="235"/>
      <c r="P542" s="235"/>
      <c r="Q542" s="235"/>
      <c r="R542" s="235"/>
      <c r="S542" s="235"/>
      <c r="T542" s="235"/>
      <c r="U542" s="235"/>
      <c r="V542" s="235"/>
      <c r="W542" s="235"/>
      <c r="X542" s="235"/>
      <c r="Y542" s="235"/>
      <c r="Z542" s="235"/>
    </row>
    <row r="543" spans="1:26" ht="13.5" customHeight="1" x14ac:dyDescent="0.25">
      <c r="A543" s="235"/>
      <c r="B543" s="235"/>
      <c r="C543" s="235"/>
      <c r="D543" s="235"/>
      <c r="E543" s="235"/>
      <c r="F543" s="235"/>
      <c r="G543" s="235"/>
      <c r="H543" s="235"/>
      <c r="I543" s="235"/>
      <c r="J543" s="235"/>
      <c r="K543" s="235"/>
      <c r="L543" s="235"/>
      <c r="M543" s="235"/>
      <c r="N543" s="235"/>
      <c r="O543" s="235"/>
      <c r="P543" s="235"/>
      <c r="Q543" s="235"/>
      <c r="R543" s="235"/>
      <c r="S543" s="235"/>
      <c r="T543" s="235"/>
      <c r="U543" s="235"/>
      <c r="V543" s="235"/>
      <c r="W543" s="235"/>
      <c r="X543" s="235"/>
      <c r="Y543" s="235"/>
      <c r="Z543" s="235"/>
    </row>
    <row r="544" spans="1:26" ht="13.5" customHeight="1" x14ac:dyDescent="0.25">
      <c r="A544" s="235"/>
      <c r="B544" s="235"/>
      <c r="C544" s="235"/>
      <c r="D544" s="235"/>
      <c r="E544" s="235"/>
      <c r="F544" s="235"/>
      <c r="G544" s="235"/>
      <c r="H544" s="235"/>
      <c r="I544" s="235"/>
      <c r="J544" s="235"/>
      <c r="K544" s="235"/>
      <c r="L544" s="235"/>
      <c r="M544" s="235"/>
      <c r="N544" s="235"/>
      <c r="O544" s="235"/>
      <c r="P544" s="235"/>
      <c r="Q544" s="235"/>
      <c r="R544" s="235"/>
      <c r="S544" s="235"/>
      <c r="T544" s="235"/>
      <c r="U544" s="235"/>
      <c r="V544" s="235"/>
      <c r="W544" s="235"/>
      <c r="X544" s="235"/>
      <c r="Y544" s="235"/>
      <c r="Z544" s="235"/>
    </row>
    <row r="545" spans="1:26" ht="13.5" customHeight="1" x14ac:dyDescent="0.25">
      <c r="A545" s="235"/>
      <c r="B545" s="235"/>
      <c r="C545" s="235"/>
      <c r="D545" s="235"/>
      <c r="E545" s="235"/>
      <c r="F545" s="235"/>
      <c r="G545" s="235"/>
      <c r="H545" s="235"/>
      <c r="I545" s="235"/>
      <c r="J545" s="235"/>
      <c r="K545" s="235"/>
      <c r="L545" s="235"/>
      <c r="M545" s="235"/>
      <c r="N545" s="235"/>
      <c r="O545" s="235"/>
      <c r="P545" s="235"/>
      <c r="Q545" s="235"/>
      <c r="R545" s="235"/>
      <c r="S545" s="235"/>
      <c r="T545" s="235"/>
      <c r="U545" s="235"/>
      <c r="V545" s="235"/>
      <c r="W545" s="235"/>
      <c r="X545" s="235"/>
      <c r="Y545" s="235"/>
      <c r="Z545" s="235"/>
    </row>
    <row r="546" spans="1:26" ht="13.5" customHeight="1" x14ac:dyDescent="0.25">
      <c r="A546" s="235"/>
      <c r="B546" s="235"/>
      <c r="C546" s="235"/>
      <c r="D546" s="235"/>
      <c r="E546" s="235"/>
      <c r="F546" s="235"/>
      <c r="G546" s="235"/>
      <c r="H546" s="235"/>
      <c r="I546" s="235"/>
      <c r="J546" s="235"/>
      <c r="K546" s="235"/>
      <c r="L546" s="235"/>
      <c r="M546" s="235"/>
      <c r="N546" s="235"/>
      <c r="O546" s="235"/>
      <c r="P546" s="235"/>
      <c r="Q546" s="235"/>
      <c r="R546" s="235"/>
      <c r="S546" s="235"/>
      <c r="T546" s="235"/>
      <c r="U546" s="235"/>
      <c r="V546" s="235"/>
      <c r="W546" s="235"/>
      <c r="X546" s="235"/>
      <c r="Y546" s="235"/>
      <c r="Z546" s="235"/>
    </row>
    <row r="547" spans="1:26" ht="13.5" customHeight="1" x14ac:dyDescent="0.25">
      <c r="A547" s="235"/>
      <c r="B547" s="235"/>
      <c r="C547" s="235"/>
      <c r="D547" s="235"/>
      <c r="E547" s="235"/>
      <c r="F547" s="235"/>
      <c r="G547" s="235"/>
      <c r="H547" s="235"/>
      <c r="I547" s="235"/>
      <c r="J547" s="235"/>
      <c r="K547" s="235"/>
      <c r="L547" s="235"/>
      <c r="M547" s="235"/>
      <c r="N547" s="235"/>
      <c r="O547" s="235"/>
      <c r="P547" s="235"/>
      <c r="Q547" s="235"/>
      <c r="R547" s="235"/>
      <c r="S547" s="235"/>
      <c r="T547" s="235"/>
      <c r="U547" s="235"/>
      <c r="V547" s="235"/>
      <c r="W547" s="235"/>
      <c r="X547" s="235"/>
      <c r="Y547" s="235"/>
      <c r="Z547" s="235"/>
    </row>
    <row r="548" spans="1:26" ht="13.5" customHeight="1" x14ac:dyDescent="0.25">
      <c r="A548" s="235"/>
      <c r="B548" s="235"/>
      <c r="C548" s="235"/>
      <c r="D548" s="235"/>
      <c r="E548" s="235"/>
      <c r="F548" s="235"/>
      <c r="G548" s="235"/>
      <c r="H548" s="235"/>
      <c r="I548" s="235"/>
      <c r="J548" s="235"/>
      <c r="K548" s="235"/>
      <c r="L548" s="235"/>
      <c r="M548" s="235"/>
      <c r="N548" s="235"/>
      <c r="O548" s="235"/>
      <c r="P548" s="235"/>
      <c r="Q548" s="235"/>
      <c r="R548" s="235"/>
      <c r="S548" s="235"/>
      <c r="T548" s="235"/>
      <c r="U548" s="235"/>
      <c r="V548" s="235"/>
      <c r="W548" s="235"/>
      <c r="X548" s="235"/>
      <c r="Y548" s="235"/>
      <c r="Z548" s="235"/>
    </row>
    <row r="549" spans="1:26" ht="13.5" customHeight="1" x14ac:dyDescent="0.25">
      <c r="A549" s="235"/>
      <c r="B549" s="235"/>
      <c r="C549" s="235"/>
      <c r="D549" s="235"/>
      <c r="E549" s="235"/>
      <c r="F549" s="235"/>
      <c r="G549" s="235"/>
      <c r="H549" s="235"/>
      <c r="I549" s="235"/>
      <c r="J549" s="235"/>
      <c r="K549" s="235"/>
      <c r="L549" s="235"/>
      <c r="M549" s="235"/>
      <c r="N549" s="235"/>
      <c r="O549" s="235"/>
      <c r="P549" s="235"/>
      <c r="Q549" s="235"/>
      <c r="R549" s="235"/>
      <c r="S549" s="235"/>
      <c r="T549" s="235"/>
      <c r="U549" s="235"/>
      <c r="V549" s="235"/>
      <c r="W549" s="235"/>
      <c r="X549" s="235"/>
      <c r="Y549" s="235"/>
      <c r="Z549" s="235"/>
    </row>
    <row r="550" spans="1:26" ht="13.5" customHeight="1" x14ac:dyDescent="0.25">
      <c r="A550" s="235"/>
      <c r="B550" s="235"/>
      <c r="C550" s="235"/>
      <c r="D550" s="235"/>
      <c r="E550" s="235"/>
      <c r="F550" s="235"/>
      <c r="G550" s="235"/>
      <c r="H550" s="235"/>
      <c r="I550" s="235"/>
      <c r="J550" s="235"/>
      <c r="K550" s="235"/>
      <c r="L550" s="235"/>
      <c r="M550" s="235"/>
      <c r="N550" s="235"/>
      <c r="O550" s="235"/>
      <c r="P550" s="235"/>
      <c r="Q550" s="235"/>
      <c r="R550" s="235"/>
      <c r="S550" s="235"/>
      <c r="T550" s="235"/>
      <c r="U550" s="235"/>
      <c r="V550" s="235"/>
      <c r="W550" s="235"/>
      <c r="X550" s="235"/>
      <c r="Y550" s="235"/>
      <c r="Z550" s="235"/>
    </row>
    <row r="551" spans="1:26" ht="13.5" customHeight="1" x14ac:dyDescent="0.25">
      <c r="A551" s="235"/>
      <c r="B551" s="235"/>
      <c r="C551" s="235"/>
      <c r="D551" s="235"/>
      <c r="E551" s="235"/>
      <c r="F551" s="235"/>
      <c r="G551" s="235"/>
      <c r="H551" s="235"/>
      <c r="I551" s="235"/>
      <c r="J551" s="235"/>
      <c r="K551" s="235"/>
      <c r="L551" s="235"/>
      <c r="M551" s="235"/>
      <c r="N551" s="235"/>
      <c r="O551" s="235"/>
      <c r="P551" s="235"/>
      <c r="Q551" s="235"/>
      <c r="R551" s="235"/>
      <c r="S551" s="235"/>
      <c r="T551" s="235"/>
      <c r="U551" s="235"/>
      <c r="V551" s="235"/>
      <c r="W551" s="235"/>
      <c r="X551" s="235"/>
      <c r="Y551" s="235"/>
      <c r="Z551" s="235"/>
    </row>
    <row r="552" spans="1:26" ht="13.5" customHeight="1" x14ac:dyDescent="0.25">
      <c r="A552" s="235"/>
      <c r="B552" s="235"/>
      <c r="C552" s="235"/>
      <c r="D552" s="235"/>
      <c r="E552" s="235"/>
      <c r="F552" s="235"/>
      <c r="G552" s="235"/>
      <c r="H552" s="235"/>
      <c r="I552" s="235"/>
      <c r="J552" s="235"/>
      <c r="K552" s="235"/>
      <c r="L552" s="235"/>
      <c r="M552" s="235"/>
      <c r="N552" s="235"/>
      <c r="O552" s="235"/>
      <c r="P552" s="235"/>
      <c r="Q552" s="235"/>
      <c r="R552" s="235"/>
      <c r="S552" s="235"/>
      <c r="T552" s="235"/>
      <c r="U552" s="235"/>
      <c r="V552" s="235"/>
      <c r="W552" s="235"/>
      <c r="X552" s="235"/>
      <c r="Y552" s="235"/>
      <c r="Z552" s="235"/>
    </row>
    <row r="553" spans="1:26" ht="13.5" customHeight="1" x14ac:dyDescent="0.25">
      <c r="A553" s="235"/>
      <c r="B553" s="235"/>
      <c r="C553" s="235"/>
      <c r="D553" s="235"/>
      <c r="E553" s="235"/>
      <c r="F553" s="235"/>
      <c r="G553" s="235"/>
      <c r="H553" s="235"/>
      <c r="I553" s="235"/>
      <c r="J553" s="235"/>
      <c r="K553" s="235"/>
      <c r="L553" s="235"/>
      <c r="M553" s="235"/>
      <c r="N553" s="235"/>
      <c r="O553" s="235"/>
      <c r="P553" s="235"/>
      <c r="Q553" s="235"/>
      <c r="R553" s="235"/>
      <c r="S553" s="235"/>
      <c r="T553" s="235"/>
      <c r="U553" s="235"/>
      <c r="V553" s="235"/>
      <c r="W553" s="235"/>
      <c r="X553" s="235"/>
      <c r="Y553" s="235"/>
      <c r="Z553" s="235"/>
    </row>
    <row r="554" spans="1:26" ht="13.5" customHeight="1" x14ac:dyDescent="0.25">
      <c r="A554" s="235"/>
      <c r="B554" s="235"/>
      <c r="C554" s="235"/>
      <c r="D554" s="235"/>
      <c r="E554" s="235"/>
      <c r="F554" s="235"/>
      <c r="G554" s="235"/>
      <c r="H554" s="235"/>
      <c r="I554" s="235"/>
      <c r="J554" s="235"/>
      <c r="K554" s="235"/>
      <c r="L554" s="235"/>
      <c r="M554" s="235"/>
      <c r="N554" s="235"/>
      <c r="O554" s="235"/>
      <c r="P554" s="235"/>
      <c r="Q554" s="235"/>
      <c r="R554" s="235"/>
      <c r="S554" s="235"/>
      <c r="T554" s="235"/>
      <c r="U554" s="235"/>
      <c r="V554" s="235"/>
      <c r="W554" s="235"/>
      <c r="X554" s="235"/>
      <c r="Y554" s="235"/>
      <c r="Z554" s="235"/>
    </row>
    <row r="555" spans="1:26" ht="13.5" customHeight="1" x14ac:dyDescent="0.25">
      <c r="A555" s="235"/>
      <c r="B555" s="235"/>
      <c r="C555" s="235"/>
      <c r="D555" s="235"/>
      <c r="E555" s="235"/>
      <c r="F555" s="235"/>
      <c r="G555" s="235"/>
      <c r="H555" s="235"/>
      <c r="I555" s="235"/>
      <c r="J555" s="235"/>
      <c r="K555" s="235"/>
      <c r="L555" s="235"/>
      <c r="M555" s="235"/>
      <c r="N555" s="235"/>
      <c r="O555" s="235"/>
      <c r="P555" s="235"/>
      <c r="Q555" s="235"/>
      <c r="R555" s="235"/>
      <c r="S555" s="235"/>
      <c r="T555" s="235"/>
      <c r="U555" s="235"/>
      <c r="V555" s="235"/>
      <c r="W555" s="235"/>
      <c r="X555" s="235"/>
      <c r="Y555" s="235"/>
      <c r="Z555" s="235"/>
    </row>
    <row r="556" spans="1:26" ht="13.5" customHeight="1" x14ac:dyDescent="0.25">
      <c r="A556" s="235"/>
      <c r="B556" s="235"/>
      <c r="C556" s="235"/>
      <c r="D556" s="235"/>
      <c r="E556" s="235"/>
      <c r="F556" s="235"/>
      <c r="G556" s="235"/>
      <c r="H556" s="235"/>
      <c r="I556" s="235"/>
      <c r="J556" s="235"/>
      <c r="K556" s="235"/>
      <c r="L556" s="235"/>
      <c r="M556" s="235"/>
      <c r="N556" s="235"/>
      <c r="O556" s="235"/>
      <c r="P556" s="235"/>
      <c r="Q556" s="235"/>
      <c r="R556" s="235"/>
      <c r="S556" s="235"/>
      <c r="T556" s="235"/>
      <c r="U556" s="235"/>
      <c r="V556" s="235"/>
      <c r="W556" s="235"/>
      <c r="X556" s="235"/>
      <c r="Y556" s="235"/>
      <c r="Z556" s="235"/>
    </row>
    <row r="557" spans="1:26" ht="13.5" customHeight="1" x14ac:dyDescent="0.25">
      <c r="A557" s="235"/>
      <c r="B557" s="235"/>
      <c r="C557" s="235"/>
      <c r="D557" s="235"/>
      <c r="E557" s="235"/>
      <c r="F557" s="235"/>
      <c r="G557" s="235"/>
      <c r="H557" s="235"/>
      <c r="I557" s="235"/>
      <c r="J557" s="235"/>
      <c r="K557" s="235"/>
      <c r="L557" s="235"/>
      <c r="M557" s="235"/>
      <c r="N557" s="235"/>
      <c r="O557" s="235"/>
      <c r="P557" s="235"/>
      <c r="Q557" s="235"/>
      <c r="R557" s="235"/>
      <c r="S557" s="235"/>
      <c r="T557" s="235"/>
      <c r="U557" s="235"/>
      <c r="V557" s="235"/>
      <c r="W557" s="235"/>
      <c r="X557" s="235"/>
      <c r="Y557" s="235"/>
      <c r="Z557" s="235"/>
    </row>
    <row r="558" spans="1:26" ht="13.5" customHeight="1" x14ac:dyDescent="0.25">
      <c r="A558" s="235"/>
      <c r="B558" s="235"/>
      <c r="C558" s="235"/>
      <c r="D558" s="235"/>
      <c r="E558" s="235"/>
      <c r="F558" s="235"/>
      <c r="G558" s="235"/>
      <c r="H558" s="235"/>
      <c r="I558" s="235"/>
      <c r="J558" s="235"/>
      <c r="K558" s="235"/>
      <c r="L558" s="235"/>
      <c r="M558" s="235"/>
      <c r="N558" s="235"/>
      <c r="O558" s="235"/>
      <c r="P558" s="235"/>
      <c r="Q558" s="235"/>
      <c r="R558" s="235"/>
      <c r="S558" s="235"/>
      <c r="T558" s="235"/>
      <c r="U558" s="235"/>
      <c r="V558" s="235"/>
      <c r="W558" s="235"/>
      <c r="X558" s="235"/>
      <c r="Y558" s="235"/>
      <c r="Z558" s="235"/>
    </row>
    <row r="559" spans="1:26" ht="13.5" customHeight="1" x14ac:dyDescent="0.25">
      <c r="A559" s="235"/>
      <c r="B559" s="235"/>
      <c r="C559" s="235"/>
      <c r="D559" s="235"/>
      <c r="E559" s="235"/>
      <c r="F559" s="235"/>
      <c r="G559" s="235"/>
      <c r="H559" s="235"/>
      <c r="I559" s="235"/>
      <c r="J559" s="235"/>
      <c r="K559" s="235"/>
      <c r="L559" s="235"/>
      <c r="M559" s="235"/>
      <c r="N559" s="235"/>
      <c r="O559" s="235"/>
      <c r="P559" s="235"/>
      <c r="Q559" s="235"/>
      <c r="R559" s="235"/>
      <c r="S559" s="235"/>
      <c r="T559" s="235"/>
      <c r="U559" s="235"/>
      <c r="V559" s="235"/>
      <c r="W559" s="235"/>
      <c r="X559" s="235"/>
      <c r="Y559" s="235"/>
      <c r="Z559" s="235"/>
    </row>
    <row r="560" spans="1:26" ht="13.5" customHeight="1" x14ac:dyDescent="0.25">
      <c r="A560" s="235"/>
      <c r="B560" s="235"/>
      <c r="C560" s="235"/>
      <c r="D560" s="235"/>
      <c r="E560" s="235"/>
      <c r="F560" s="235"/>
      <c r="G560" s="235"/>
      <c r="H560" s="235"/>
      <c r="I560" s="235"/>
      <c r="J560" s="235"/>
      <c r="K560" s="235"/>
      <c r="L560" s="235"/>
      <c r="M560" s="235"/>
      <c r="N560" s="235"/>
      <c r="O560" s="235"/>
      <c r="P560" s="235"/>
      <c r="Q560" s="235"/>
      <c r="R560" s="235"/>
      <c r="S560" s="235"/>
      <c r="T560" s="235"/>
      <c r="U560" s="235"/>
      <c r="V560" s="235"/>
      <c r="W560" s="235"/>
      <c r="X560" s="235"/>
      <c r="Y560" s="235"/>
      <c r="Z560" s="235"/>
    </row>
    <row r="561" spans="1:26" ht="13.5" customHeight="1" x14ac:dyDescent="0.25">
      <c r="A561" s="235"/>
      <c r="B561" s="235"/>
      <c r="C561" s="235"/>
      <c r="D561" s="235"/>
      <c r="E561" s="235"/>
      <c r="F561" s="235"/>
      <c r="G561" s="235"/>
      <c r="H561" s="235"/>
      <c r="I561" s="235"/>
      <c r="J561" s="235"/>
      <c r="K561" s="235"/>
      <c r="L561" s="235"/>
      <c r="M561" s="235"/>
      <c r="N561" s="235"/>
      <c r="O561" s="235"/>
      <c r="P561" s="235"/>
      <c r="Q561" s="235"/>
      <c r="R561" s="235"/>
      <c r="S561" s="235"/>
      <c r="T561" s="235"/>
      <c r="U561" s="235"/>
      <c r="V561" s="235"/>
      <c r="W561" s="235"/>
      <c r="X561" s="235"/>
      <c r="Y561" s="235"/>
      <c r="Z561" s="235"/>
    </row>
    <row r="562" spans="1:26" ht="13.5" customHeight="1" x14ac:dyDescent="0.25">
      <c r="A562" s="235"/>
      <c r="B562" s="235"/>
      <c r="C562" s="235"/>
      <c r="D562" s="235"/>
      <c r="E562" s="235"/>
      <c r="F562" s="235"/>
      <c r="G562" s="235"/>
      <c r="H562" s="235"/>
      <c r="I562" s="235"/>
      <c r="J562" s="235"/>
      <c r="K562" s="235"/>
      <c r="L562" s="235"/>
      <c r="M562" s="235"/>
      <c r="N562" s="235"/>
      <c r="O562" s="235"/>
      <c r="P562" s="235"/>
      <c r="Q562" s="235"/>
      <c r="R562" s="235"/>
      <c r="S562" s="235"/>
      <c r="T562" s="235"/>
      <c r="U562" s="235"/>
      <c r="V562" s="235"/>
      <c r="W562" s="235"/>
      <c r="X562" s="235"/>
      <c r="Y562" s="235"/>
      <c r="Z562" s="235"/>
    </row>
    <row r="563" spans="1:26" ht="13.5" customHeight="1" x14ac:dyDescent="0.25">
      <c r="A563" s="235"/>
      <c r="B563" s="235"/>
      <c r="C563" s="235"/>
      <c r="D563" s="235"/>
      <c r="E563" s="235"/>
      <c r="F563" s="235"/>
      <c r="G563" s="235"/>
      <c r="H563" s="235"/>
      <c r="I563" s="235"/>
      <c r="J563" s="235"/>
      <c r="K563" s="235"/>
      <c r="L563" s="235"/>
      <c r="M563" s="235"/>
      <c r="N563" s="235"/>
      <c r="O563" s="235"/>
      <c r="P563" s="235"/>
      <c r="Q563" s="235"/>
      <c r="R563" s="235"/>
      <c r="S563" s="235"/>
      <c r="T563" s="235"/>
      <c r="U563" s="235"/>
      <c r="V563" s="235"/>
      <c r="W563" s="235"/>
      <c r="X563" s="235"/>
      <c r="Y563" s="235"/>
      <c r="Z563" s="235"/>
    </row>
    <row r="564" spans="1:26" ht="13.5" customHeight="1" x14ac:dyDescent="0.25">
      <c r="A564" s="235"/>
      <c r="B564" s="235"/>
      <c r="C564" s="235"/>
      <c r="D564" s="235"/>
      <c r="E564" s="235"/>
      <c r="F564" s="235"/>
      <c r="G564" s="235"/>
      <c r="H564" s="235"/>
      <c r="I564" s="235"/>
      <c r="J564" s="235"/>
      <c r="K564" s="235"/>
      <c r="L564" s="235"/>
      <c r="M564" s="235"/>
      <c r="N564" s="235"/>
      <c r="O564" s="235"/>
      <c r="P564" s="235"/>
      <c r="Q564" s="235"/>
      <c r="R564" s="235"/>
      <c r="S564" s="235"/>
      <c r="T564" s="235"/>
      <c r="U564" s="235"/>
      <c r="V564" s="235"/>
      <c r="W564" s="235"/>
      <c r="X564" s="235"/>
      <c r="Y564" s="235"/>
      <c r="Z564" s="235"/>
    </row>
    <row r="565" spans="1:26" ht="13.5" customHeight="1" x14ac:dyDescent="0.25">
      <c r="A565" s="235"/>
      <c r="B565" s="235"/>
      <c r="C565" s="235"/>
      <c r="D565" s="235"/>
      <c r="E565" s="235"/>
      <c r="F565" s="235"/>
      <c r="G565" s="235"/>
      <c r="H565" s="235"/>
      <c r="I565" s="235"/>
      <c r="J565" s="235"/>
      <c r="K565" s="235"/>
      <c r="L565" s="235"/>
      <c r="M565" s="235"/>
      <c r="N565" s="235"/>
      <c r="O565" s="235"/>
      <c r="P565" s="235"/>
      <c r="Q565" s="235"/>
      <c r="R565" s="235"/>
      <c r="S565" s="235"/>
      <c r="T565" s="235"/>
      <c r="U565" s="235"/>
      <c r="V565" s="235"/>
      <c r="W565" s="235"/>
      <c r="X565" s="235"/>
      <c r="Y565" s="235"/>
      <c r="Z565" s="235"/>
    </row>
    <row r="566" spans="1:26" ht="13.5" customHeight="1" x14ac:dyDescent="0.25">
      <c r="A566" s="235"/>
      <c r="B566" s="235"/>
      <c r="C566" s="235"/>
      <c r="D566" s="235"/>
      <c r="E566" s="235"/>
      <c r="F566" s="235"/>
      <c r="G566" s="235"/>
      <c r="H566" s="235"/>
      <c r="I566" s="235"/>
      <c r="J566" s="235"/>
      <c r="K566" s="235"/>
      <c r="L566" s="235"/>
      <c r="M566" s="235"/>
      <c r="N566" s="235"/>
      <c r="O566" s="235"/>
      <c r="P566" s="235"/>
      <c r="Q566" s="235"/>
      <c r="R566" s="235"/>
      <c r="S566" s="235"/>
      <c r="T566" s="235"/>
      <c r="U566" s="235"/>
      <c r="V566" s="235"/>
      <c r="W566" s="235"/>
      <c r="X566" s="235"/>
      <c r="Y566" s="235"/>
      <c r="Z566" s="235"/>
    </row>
    <row r="567" spans="1:26" ht="13.5" customHeight="1" x14ac:dyDescent="0.25">
      <c r="A567" s="235"/>
      <c r="B567" s="235"/>
      <c r="C567" s="235"/>
      <c r="D567" s="235"/>
      <c r="E567" s="235"/>
      <c r="F567" s="235"/>
      <c r="G567" s="235"/>
      <c r="H567" s="235"/>
      <c r="I567" s="235"/>
      <c r="J567" s="235"/>
      <c r="K567" s="235"/>
      <c r="L567" s="235"/>
      <c r="M567" s="235"/>
      <c r="N567" s="235"/>
      <c r="O567" s="235"/>
      <c r="P567" s="235"/>
      <c r="Q567" s="235"/>
      <c r="R567" s="235"/>
      <c r="S567" s="235"/>
      <c r="T567" s="235"/>
      <c r="U567" s="235"/>
      <c r="V567" s="235"/>
      <c r="W567" s="235"/>
      <c r="X567" s="235"/>
      <c r="Y567" s="235"/>
      <c r="Z567" s="235"/>
    </row>
    <row r="568" spans="1:26" ht="13.5" customHeight="1" x14ac:dyDescent="0.25">
      <c r="A568" s="235"/>
      <c r="B568" s="235"/>
      <c r="C568" s="235"/>
      <c r="D568" s="235"/>
      <c r="E568" s="235"/>
      <c r="F568" s="235"/>
      <c r="G568" s="235"/>
      <c r="H568" s="235"/>
      <c r="I568" s="235"/>
      <c r="J568" s="235"/>
      <c r="K568" s="235"/>
      <c r="L568" s="235"/>
      <c r="M568" s="235"/>
      <c r="N568" s="235"/>
      <c r="O568" s="235"/>
      <c r="P568" s="235"/>
      <c r="Q568" s="235"/>
      <c r="R568" s="235"/>
      <c r="S568" s="235"/>
      <c r="T568" s="235"/>
      <c r="U568" s="235"/>
      <c r="V568" s="235"/>
      <c r="W568" s="235"/>
      <c r="X568" s="235"/>
      <c r="Y568" s="235"/>
      <c r="Z568" s="235"/>
    </row>
    <row r="569" spans="1:26" ht="13.5" customHeight="1" x14ac:dyDescent="0.25">
      <c r="A569" s="235"/>
      <c r="B569" s="235"/>
      <c r="C569" s="235"/>
      <c r="D569" s="235"/>
      <c r="E569" s="235"/>
      <c r="F569" s="235"/>
      <c r="G569" s="235"/>
      <c r="H569" s="235"/>
      <c r="I569" s="235"/>
      <c r="J569" s="235"/>
      <c r="K569" s="235"/>
      <c r="L569" s="235"/>
      <c r="M569" s="235"/>
      <c r="N569" s="235"/>
      <c r="O569" s="235"/>
      <c r="P569" s="235"/>
      <c r="Q569" s="235"/>
      <c r="R569" s="235"/>
      <c r="S569" s="235"/>
      <c r="T569" s="235"/>
      <c r="U569" s="235"/>
      <c r="V569" s="235"/>
      <c r="W569" s="235"/>
      <c r="X569" s="235"/>
      <c r="Y569" s="235"/>
      <c r="Z569" s="235"/>
    </row>
    <row r="570" spans="1:26" ht="13.5" customHeight="1" x14ac:dyDescent="0.25">
      <c r="A570" s="235"/>
      <c r="B570" s="235"/>
      <c r="C570" s="235"/>
      <c r="D570" s="235"/>
      <c r="E570" s="235"/>
      <c r="F570" s="235"/>
      <c r="G570" s="235"/>
      <c r="H570" s="235"/>
      <c r="I570" s="235"/>
      <c r="J570" s="235"/>
      <c r="K570" s="235"/>
      <c r="L570" s="235"/>
      <c r="M570" s="235"/>
      <c r="N570" s="235"/>
      <c r="O570" s="235"/>
      <c r="P570" s="235"/>
      <c r="Q570" s="235"/>
      <c r="R570" s="235"/>
      <c r="S570" s="235"/>
      <c r="T570" s="235"/>
      <c r="U570" s="235"/>
      <c r="V570" s="235"/>
      <c r="W570" s="235"/>
      <c r="X570" s="235"/>
      <c r="Y570" s="235"/>
      <c r="Z570" s="235"/>
    </row>
    <row r="571" spans="1:26" ht="13.5" customHeight="1" x14ac:dyDescent="0.25">
      <c r="A571" s="235"/>
      <c r="B571" s="235"/>
      <c r="C571" s="235"/>
      <c r="D571" s="235"/>
      <c r="E571" s="235"/>
      <c r="F571" s="235"/>
      <c r="G571" s="235"/>
      <c r="H571" s="235"/>
      <c r="I571" s="235"/>
      <c r="J571" s="235"/>
      <c r="K571" s="235"/>
      <c r="L571" s="235"/>
      <c r="M571" s="235"/>
      <c r="N571" s="235"/>
      <c r="O571" s="235"/>
      <c r="P571" s="235"/>
      <c r="Q571" s="235"/>
      <c r="R571" s="235"/>
      <c r="S571" s="235"/>
      <c r="T571" s="235"/>
      <c r="U571" s="235"/>
      <c r="V571" s="235"/>
      <c r="W571" s="235"/>
      <c r="X571" s="235"/>
      <c r="Y571" s="235"/>
      <c r="Z571" s="235"/>
    </row>
    <row r="572" spans="1:26" ht="13.5" customHeight="1" x14ac:dyDescent="0.25">
      <c r="A572" s="235"/>
      <c r="B572" s="235"/>
      <c r="C572" s="235"/>
      <c r="D572" s="235"/>
      <c r="E572" s="235"/>
      <c r="F572" s="235"/>
      <c r="G572" s="235"/>
      <c r="H572" s="235"/>
      <c r="I572" s="235"/>
      <c r="J572" s="235"/>
      <c r="K572" s="235"/>
      <c r="L572" s="235"/>
      <c r="M572" s="235"/>
      <c r="N572" s="235"/>
      <c r="O572" s="235"/>
      <c r="P572" s="235"/>
      <c r="Q572" s="235"/>
      <c r="R572" s="235"/>
      <c r="S572" s="235"/>
      <c r="T572" s="235"/>
      <c r="U572" s="235"/>
      <c r="V572" s="235"/>
      <c r="W572" s="235"/>
      <c r="X572" s="235"/>
      <c r="Y572" s="235"/>
      <c r="Z572" s="235"/>
    </row>
    <row r="573" spans="1:26" ht="13.5" customHeight="1" x14ac:dyDescent="0.25">
      <c r="A573" s="235"/>
      <c r="B573" s="235"/>
      <c r="C573" s="235"/>
      <c r="D573" s="235"/>
      <c r="E573" s="235"/>
      <c r="F573" s="235"/>
      <c r="G573" s="235"/>
      <c r="H573" s="235"/>
      <c r="I573" s="235"/>
      <c r="J573" s="235"/>
      <c r="K573" s="235"/>
      <c r="L573" s="235"/>
      <c r="M573" s="235"/>
      <c r="N573" s="235"/>
      <c r="O573" s="235"/>
      <c r="P573" s="235"/>
      <c r="Q573" s="235"/>
      <c r="R573" s="235"/>
      <c r="S573" s="235"/>
      <c r="T573" s="235"/>
      <c r="U573" s="235"/>
      <c r="V573" s="235"/>
      <c r="W573" s="235"/>
      <c r="X573" s="235"/>
      <c r="Y573" s="235"/>
      <c r="Z573" s="235"/>
    </row>
    <row r="574" spans="1:26" ht="13.5" customHeight="1" x14ac:dyDescent="0.25">
      <c r="A574" s="235"/>
      <c r="B574" s="235"/>
      <c r="C574" s="235"/>
      <c r="D574" s="235"/>
      <c r="E574" s="235"/>
      <c r="F574" s="235"/>
      <c r="G574" s="235"/>
      <c r="H574" s="235"/>
      <c r="I574" s="235"/>
      <c r="J574" s="235"/>
      <c r="K574" s="235"/>
      <c r="L574" s="235"/>
      <c r="M574" s="235"/>
      <c r="N574" s="235"/>
      <c r="O574" s="235"/>
      <c r="P574" s="235"/>
      <c r="Q574" s="235"/>
      <c r="R574" s="235"/>
      <c r="S574" s="235"/>
      <c r="T574" s="235"/>
      <c r="U574" s="235"/>
      <c r="V574" s="235"/>
      <c r="W574" s="235"/>
      <c r="X574" s="235"/>
      <c r="Y574" s="235"/>
      <c r="Z574" s="235"/>
    </row>
    <row r="575" spans="1:26" ht="13.5" customHeight="1" x14ac:dyDescent="0.25">
      <c r="A575" s="235"/>
      <c r="B575" s="235"/>
      <c r="C575" s="235"/>
      <c r="D575" s="235"/>
      <c r="E575" s="235"/>
      <c r="F575" s="235"/>
      <c r="G575" s="235"/>
      <c r="H575" s="235"/>
      <c r="I575" s="235"/>
      <c r="J575" s="235"/>
      <c r="K575" s="235"/>
      <c r="L575" s="235"/>
      <c r="M575" s="235"/>
      <c r="N575" s="235"/>
      <c r="O575" s="235"/>
      <c r="P575" s="235"/>
      <c r="Q575" s="235"/>
      <c r="R575" s="235"/>
      <c r="S575" s="235"/>
      <c r="T575" s="235"/>
      <c r="U575" s="235"/>
      <c r="V575" s="235"/>
      <c r="W575" s="235"/>
      <c r="X575" s="235"/>
      <c r="Y575" s="235"/>
      <c r="Z575" s="235"/>
    </row>
    <row r="576" spans="1:26" ht="13.5" customHeight="1" x14ac:dyDescent="0.25">
      <c r="A576" s="235"/>
      <c r="B576" s="235"/>
      <c r="C576" s="235"/>
      <c r="D576" s="235"/>
      <c r="E576" s="235"/>
      <c r="F576" s="235"/>
      <c r="G576" s="235"/>
      <c r="H576" s="235"/>
      <c r="I576" s="235"/>
      <c r="J576" s="235"/>
      <c r="K576" s="235"/>
      <c r="L576" s="235"/>
      <c r="M576" s="235"/>
      <c r="N576" s="235"/>
      <c r="O576" s="235"/>
      <c r="P576" s="235"/>
      <c r="Q576" s="235"/>
      <c r="R576" s="235"/>
      <c r="S576" s="235"/>
      <c r="T576" s="235"/>
      <c r="U576" s="235"/>
      <c r="V576" s="235"/>
      <c r="W576" s="235"/>
      <c r="X576" s="235"/>
      <c r="Y576" s="235"/>
      <c r="Z576" s="235"/>
    </row>
    <row r="577" spans="1:26" ht="13.5" customHeight="1" x14ac:dyDescent="0.25">
      <c r="A577" s="235"/>
      <c r="B577" s="235"/>
      <c r="C577" s="235"/>
      <c r="D577" s="235"/>
      <c r="E577" s="235"/>
      <c r="F577" s="235"/>
      <c r="G577" s="235"/>
      <c r="H577" s="235"/>
      <c r="I577" s="235"/>
      <c r="J577" s="235"/>
      <c r="K577" s="235"/>
      <c r="L577" s="235"/>
      <c r="M577" s="235"/>
      <c r="N577" s="235"/>
      <c r="O577" s="235"/>
      <c r="P577" s="235"/>
      <c r="Q577" s="235"/>
      <c r="R577" s="235"/>
      <c r="S577" s="235"/>
      <c r="T577" s="235"/>
      <c r="U577" s="235"/>
      <c r="V577" s="235"/>
      <c r="W577" s="235"/>
      <c r="X577" s="235"/>
      <c r="Y577" s="235"/>
      <c r="Z577" s="235"/>
    </row>
    <row r="578" spans="1:26" ht="13.5" customHeight="1" x14ac:dyDescent="0.25">
      <c r="A578" s="235"/>
      <c r="B578" s="235"/>
      <c r="C578" s="235"/>
      <c r="D578" s="235"/>
      <c r="E578" s="235"/>
      <c r="F578" s="235"/>
      <c r="G578" s="235"/>
      <c r="H578" s="235"/>
      <c r="I578" s="235"/>
      <c r="J578" s="235"/>
      <c r="K578" s="235"/>
      <c r="L578" s="235"/>
      <c r="M578" s="235"/>
      <c r="N578" s="235"/>
      <c r="O578" s="235"/>
      <c r="P578" s="235"/>
      <c r="Q578" s="235"/>
      <c r="R578" s="235"/>
      <c r="S578" s="235"/>
      <c r="T578" s="235"/>
      <c r="U578" s="235"/>
      <c r="V578" s="235"/>
      <c r="W578" s="235"/>
      <c r="X578" s="235"/>
      <c r="Y578" s="235"/>
      <c r="Z578" s="235"/>
    </row>
    <row r="579" spans="1:26" ht="13.5" customHeight="1" x14ac:dyDescent="0.25">
      <c r="A579" s="235"/>
      <c r="B579" s="235"/>
      <c r="C579" s="235"/>
      <c r="D579" s="235"/>
      <c r="E579" s="235"/>
      <c r="F579" s="235"/>
      <c r="G579" s="235"/>
      <c r="H579" s="235"/>
      <c r="I579" s="235"/>
      <c r="J579" s="235"/>
      <c r="K579" s="235"/>
      <c r="L579" s="235"/>
      <c r="M579" s="235"/>
      <c r="N579" s="235"/>
      <c r="O579" s="235"/>
      <c r="P579" s="235"/>
      <c r="Q579" s="235"/>
      <c r="R579" s="235"/>
      <c r="S579" s="235"/>
      <c r="T579" s="235"/>
      <c r="U579" s="235"/>
      <c r="V579" s="235"/>
      <c r="W579" s="235"/>
      <c r="X579" s="235"/>
      <c r="Y579" s="235"/>
      <c r="Z579" s="235"/>
    </row>
    <row r="580" spans="1:26" ht="13.5" customHeight="1" x14ac:dyDescent="0.25">
      <c r="A580" s="235"/>
      <c r="B580" s="235"/>
      <c r="C580" s="235"/>
      <c r="D580" s="235"/>
      <c r="E580" s="235"/>
      <c r="F580" s="235"/>
      <c r="G580" s="235"/>
      <c r="H580" s="235"/>
      <c r="I580" s="235"/>
      <c r="J580" s="235"/>
      <c r="K580" s="235"/>
      <c r="L580" s="235"/>
      <c r="M580" s="235"/>
      <c r="N580" s="235"/>
      <c r="O580" s="235"/>
      <c r="P580" s="235"/>
      <c r="Q580" s="235"/>
      <c r="R580" s="235"/>
      <c r="S580" s="235"/>
      <c r="T580" s="235"/>
      <c r="U580" s="235"/>
      <c r="V580" s="235"/>
      <c r="W580" s="235"/>
      <c r="X580" s="235"/>
      <c r="Y580" s="235"/>
      <c r="Z580" s="235"/>
    </row>
    <row r="581" spans="1:26" ht="13.5" customHeight="1" x14ac:dyDescent="0.25">
      <c r="A581" s="235"/>
      <c r="B581" s="235"/>
      <c r="C581" s="235"/>
      <c r="D581" s="235"/>
      <c r="E581" s="235"/>
      <c r="F581" s="235"/>
      <c r="G581" s="235"/>
      <c r="H581" s="235"/>
      <c r="I581" s="235"/>
      <c r="J581" s="235"/>
      <c r="K581" s="235"/>
      <c r="L581" s="235"/>
      <c r="M581" s="235"/>
      <c r="N581" s="235"/>
      <c r="O581" s="235"/>
      <c r="P581" s="235"/>
      <c r="Q581" s="235"/>
      <c r="R581" s="235"/>
      <c r="S581" s="235"/>
      <c r="T581" s="235"/>
      <c r="U581" s="235"/>
      <c r="V581" s="235"/>
      <c r="W581" s="235"/>
      <c r="X581" s="235"/>
      <c r="Y581" s="235"/>
      <c r="Z581" s="235"/>
    </row>
    <row r="582" spans="1:26" ht="13.5" customHeight="1" x14ac:dyDescent="0.25">
      <c r="A582" s="235"/>
      <c r="B582" s="235"/>
      <c r="C582" s="235"/>
      <c r="D582" s="235"/>
      <c r="E582" s="235"/>
      <c r="F582" s="235"/>
      <c r="G582" s="235"/>
      <c r="H582" s="235"/>
      <c r="I582" s="235"/>
      <c r="J582" s="235"/>
      <c r="K582" s="235"/>
      <c r="L582" s="235"/>
      <c r="M582" s="235"/>
      <c r="N582" s="235"/>
      <c r="O582" s="235"/>
      <c r="P582" s="235"/>
      <c r="Q582" s="235"/>
      <c r="R582" s="235"/>
      <c r="S582" s="235"/>
      <c r="T582" s="235"/>
      <c r="U582" s="235"/>
      <c r="V582" s="235"/>
      <c r="W582" s="235"/>
      <c r="X582" s="235"/>
      <c r="Y582" s="235"/>
      <c r="Z582" s="235"/>
    </row>
    <row r="583" spans="1:26" ht="13.5" customHeight="1" x14ac:dyDescent="0.25">
      <c r="A583" s="235"/>
      <c r="B583" s="235"/>
      <c r="C583" s="235"/>
      <c r="D583" s="235"/>
      <c r="E583" s="235"/>
      <c r="F583" s="235"/>
      <c r="G583" s="235"/>
      <c r="H583" s="235"/>
      <c r="I583" s="235"/>
      <c r="J583" s="235"/>
      <c r="K583" s="235"/>
      <c r="L583" s="235"/>
      <c r="M583" s="235"/>
      <c r="N583" s="235"/>
      <c r="O583" s="235"/>
      <c r="P583" s="235"/>
      <c r="Q583" s="235"/>
      <c r="R583" s="235"/>
      <c r="S583" s="235"/>
      <c r="T583" s="235"/>
      <c r="U583" s="235"/>
      <c r="V583" s="235"/>
      <c r="W583" s="235"/>
      <c r="X583" s="235"/>
      <c r="Y583" s="235"/>
      <c r="Z583" s="235"/>
    </row>
    <row r="584" spans="1:26" ht="13.5" customHeight="1" x14ac:dyDescent="0.25">
      <c r="A584" s="235"/>
      <c r="B584" s="235"/>
      <c r="C584" s="235"/>
      <c r="D584" s="235"/>
      <c r="E584" s="235"/>
      <c r="F584" s="235"/>
      <c r="G584" s="235"/>
      <c r="H584" s="235"/>
      <c r="I584" s="235"/>
      <c r="J584" s="235"/>
      <c r="K584" s="235"/>
      <c r="L584" s="235"/>
      <c r="M584" s="235"/>
      <c r="N584" s="235"/>
      <c r="O584" s="235"/>
      <c r="P584" s="235"/>
      <c r="Q584" s="235"/>
      <c r="R584" s="235"/>
      <c r="S584" s="235"/>
      <c r="T584" s="235"/>
      <c r="U584" s="235"/>
      <c r="V584" s="235"/>
      <c r="W584" s="235"/>
      <c r="X584" s="235"/>
      <c r="Y584" s="235"/>
      <c r="Z584" s="235"/>
    </row>
    <row r="585" spans="1:26" ht="13.5" customHeight="1" x14ac:dyDescent="0.25">
      <c r="A585" s="235"/>
      <c r="B585" s="235"/>
      <c r="C585" s="235"/>
      <c r="D585" s="235"/>
      <c r="E585" s="235"/>
      <c r="F585" s="235"/>
      <c r="G585" s="235"/>
      <c r="H585" s="235"/>
      <c r="I585" s="235"/>
      <c r="J585" s="235"/>
      <c r="K585" s="235"/>
      <c r="L585" s="235"/>
      <c r="M585" s="235"/>
      <c r="N585" s="235"/>
      <c r="O585" s="235"/>
      <c r="P585" s="235"/>
      <c r="Q585" s="235"/>
      <c r="R585" s="235"/>
      <c r="S585" s="235"/>
      <c r="T585" s="235"/>
      <c r="U585" s="235"/>
      <c r="V585" s="235"/>
      <c r="W585" s="235"/>
      <c r="X585" s="235"/>
      <c r="Y585" s="235"/>
      <c r="Z585" s="235"/>
    </row>
    <row r="586" spans="1:26" ht="13.5" customHeight="1" x14ac:dyDescent="0.25">
      <c r="A586" s="235"/>
      <c r="B586" s="235"/>
      <c r="C586" s="235"/>
      <c r="D586" s="235"/>
      <c r="E586" s="235"/>
      <c r="F586" s="235"/>
      <c r="G586" s="235"/>
      <c r="H586" s="235"/>
      <c r="I586" s="235"/>
      <c r="J586" s="235"/>
      <c r="K586" s="235"/>
      <c r="L586" s="235"/>
      <c r="M586" s="235"/>
      <c r="N586" s="235"/>
      <c r="O586" s="235"/>
      <c r="P586" s="235"/>
      <c r="Q586" s="235"/>
      <c r="R586" s="235"/>
      <c r="S586" s="235"/>
      <c r="T586" s="235"/>
      <c r="U586" s="235"/>
      <c r="V586" s="235"/>
      <c r="W586" s="235"/>
      <c r="X586" s="235"/>
      <c r="Y586" s="235"/>
      <c r="Z586" s="235"/>
    </row>
    <row r="587" spans="1:26" ht="13.5" customHeight="1" x14ac:dyDescent="0.25">
      <c r="A587" s="235"/>
      <c r="B587" s="235"/>
      <c r="C587" s="235"/>
      <c r="D587" s="235"/>
      <c r="E587" s="235"/>
      <c r="F587" s="235"/>
      <c r="G587" s="235"/>
      <c r="H587" s="235"/>
      <c r="I587" s="235"/>
      <c r="J587" s="235"/>
      <c r="K587" s="235"/>
      <c r="L587" s="235"/>
      <c r="M587" s="235"/>
      <c r="N587" s="235"/>
      <c r="O587" s="235"/>
      <c r="P587" s="235"/>
      <c r="Q587" s="235"/>
      <c r="R587" s="235"/>
      <c r="S587" s="235"/>
      <c r="T587" s="235"/>
      <c r="U587" s="235"/>
      <c r="V587" s="235"/>
      <c r="W587" s="235"/>
      <c r="X587" s="235"/>
      <c r="Y587" s="235"/>
      <c r="Z587" s="235"/>
    </row>
    <row r="588" spans="1:26" ht="13.5" customHeight="1" x14ac:dyDescent="0.25">
      <c r="A588" s="235"/>
      <c r="B588" s="235"/>
      <c r="C588" s="235"/>
      <c r="D588" s="235"/>
      <c r="E588" s="235"/>
      <c r="F588" s="235"/>
      <c r="G588" s="235"/>
      <c r="H588" s="235"/>
      <c r="I588" s="235"/>
      <c r="J588" s="235"/>
      <c r="K588" s="235"/>
      <c r="L588" s="235"/>
      <c r="M588" s="235"/>
      <c r="N588" s="235"/>
      <c r="O588" s="235"/>
      <c r="P588" s="235"/>
      <c r="Q588" s="235"/>
      <c r="R588" s="235"/>
      <c r="S588" s="235"/>
      <c r="T588" s="235"/>
      <c r="U588" s="235"/>
      <c r="V588" s="235"/>
      <c r="W588" s="235"/>
      <c r="X588" s="235"/>
      <c r="Y588" s="235"/>
      <c r="Z588" s="235"/>
    </row>
    <row r="589" spans="1:26" ht="13.5" customHeight="1" x14ac:dyDescent="0.25">
      <c r="A589" s="235"/>
      <c r="B589" s="235"/>
      <c r="C589" s="235"/>
      <c r="D589" s="235"/>
      <c r="E589" s="235"/>
      <c r="F589" s="235"/>
      <c r="G589" s="235"/>
      <c r="H589" s="235"/>
      <c r="I589" s="235"/>
      <c r="J589" s="235"/>
      <c r="K589" s="235"/>
      <c r="L589" s="235"/>
      <c r="M589" s="235"/>
      <c r="N589" s="235"/>
      <c r="O589" s="235"/>
      <c r="P589" s="235"/>
      <c r="Q589" s="235"/>
      <c r="R589" s="235"/>
      <c r="S589" s="235"/>
      <c r="T589" s="235"/>
      <c r="U589" s="235"/>
      <c r="V589" s="235"/>
      <c r="W589" s="235"/>
      <c r="X589" s="235"/>
      <c r="Y589" s="235"/>
      <c r="Z589" s="235"/>
    </row>
    <row r="590" spans="1:26" ht="13.5" customHeight="1" x14ac:dyDescent="0.25">
      <c r="A590" s="235"/>
      <c r="B590" s="235"/>
      <c r="C590" s="235"/>
      <c r="D590" s="235"/>
      <c r="E590" s="235"/>
      <c r="F590" s="235"/>
      <c r="G590" s="235"/>
      <c r="H590" s="235"/>
      <c r="I590" s="235"/>
      <c r="J590" s="235"/>
      <c r="K590" s="235"/>
      <c r="L590" s="235"/>
      <c r="M590" s="235"/>
      <c r="N590" s="235"/>
      <c r="O590" s="235"/>
      <c r="P590" s="235"/>
      <c r="Q590" s="235"/>
      <c r="R590" s="235"/>
      <c r="S590" s="235"/>
      <c r="T590" s="235"/>
      <c r="U590" s="235"/>
      <c r="V590" s="235"/>
      <c r="W590" s="235"/>
      <c r="X590" s="235"/>
      <c r="Y590" s="235"/>
      <c r="Z590" s="235"/>
    </row>
    <row r="591" spans="1:26" ht="13.5" customHeight="1" x14ac:dyDescent="0.25">
      <c r="A591" s="235"/>
      <c r="B591" s="235"/>
      <c r="C591" s="235"/>
      <c r="D591" s="235"/>
      <c r="E591" s="235"/>
      <c r="F591" s="235"/>
      <c r="G591" s="235"/>
      <c r="H591" s="235"/>
      <c r="I591" s="235"/>
      <c r="J591" s="235"/>
      <c r="K591" s="235"/>
      <c r="L591" s="235"/>
      <c r="M591" s="235"/>
      <c r="N591" s="235"/>
      <c r="O591" s="235"/>
      <c r="P591" s="235"/>
      <c r="Q591" s="235"/>
      <c r="R591" s="235"/>
      <c r="S591" s="235"/>
      <c r="T591" s="235"/>
      <c r="U591" s="235"/>
      <c r="V591" s="235"/>
      <c r="W591" s="235"/>
      <c r="X591" s="235"/>
      <c r="Y591" s="235"/>
      <c r="Z591" s="235"/>
    </row>
    <row r="592" spans="1:26" ht="13.5" customHeight="1" x14ac:dyDescent="0.25">
      <c r="A592" s="235"/>
      <c r="B592" s="235"/>
      <c r="C592" s="235"/>
      <c r="D592" s="235"/>
      <c r="E592" s="235"/>
      <c r="F592" s="235"/>
      <c r="G592" s="235"/>
      <c r="H592" s="235"/>
      <c r="I592" s="235"/>
      <c r="J592" s="235"/>
      <c r="K592" s="235"/>
      <c r="L592" s="235"/>
      <c r="M592" s="235"/>
      <c r="N592" s="235"/>
      <c r="O592" s="235"/>
      <c r="P592" s="235"/>
      <c r="Q592" s="235"/>
      <c r="R592" s="235"/>
      <c r="S592" s="235"/>
      <c r="T592" s="235"/>
      <c r="U592" s="235"/>
      <c r="V592" s="235"/>
      <c r="W592" s="235"/>
      <c r="X592" s="235"/>
      <c r="Y592" s="235"/>
      <c r="Z592" s="235"/>
    </row>
    <row r="593" spans="1:26" ht="13.5" customHeight="1" x14ac:dyDescent="0.25">
      <c r="A593" s="235"/>
      <c r="B593" s="235"/>
      <c r="C593" s="235"/>
      <c r="D593" s="235"/>
      <c r="E593" s="235"/>
      <c r="F593" s="235"/>
      <c r="G593" s="235"/>
      <c r="H593" s="235"/>
      <c r="I593" s="235"/>
      <c r="J593" s="235"/>
      <c r="K593" s="235"/>
      <c r="L593" s="235"/>
      <c r="M593" s="235"/>
      <c r="N593" s="235"/>
      <c r="O593" s="235"/>
      <c r="P593" s="235"/>
      <c r="Q593" s="235"/>
      <c r="R593" s="235"/>
      <c r="S593" s="235"/>
      <c r="T593" s="235"/>
      <c r="U593" s="235"/>
      <c r="V593" s="235"/>
      <c r="W593" s="235"/>
      <c r="X593" s="235"/>
      <c r="Y593" s="235"/>
      <c r="Z593" s="235"/>
    </row>
    <row r="594" spans="1:26" ht="13.5" customHeight="1" x14ac:dyDescent="0.25">
      <c r="A594" s="235"/>
      <c r="B594" s="235"/>
      <c r="C594" s="235"/>
      <c r="D594" s="235"/>
      <c r="E594" s="235"/>
      <c r="F594" s="235"/>
      <c r="G594" s="235"/>
      <c r="H594" s="235"/>
      <c r="I594" s="235"/>
      <c r="J594" s="235"/>
      <c r="K594" s="235"/>
      <c r="L594" s="235"/>
      <c r="M594" s="235"/>
      <c r="N594" s="235"/>
      <c r="O594" s="235"/>
      <c r="P594" s="235"/>
      <c r="Q594" s="235"/>
      <c r="R594" s="235"/>
      <c r="S594" s="235"/>
      <c r="T594" s="235"/>
      <c r="U594" s="235"/>
      <c r="V594" s="235"/>
      <c r="W594" s="235"/>
      <c r="X594" s="235"/>
      <c r="Y594" s="235"/>
      <c r="Z594" s="235"/>
    </row>
    <row r="595" spans="1:26" ht="13.5" customHeight="1" x14ac:dyDescent="0.25">
      <c r="A595" s="235"/>
      <c r="B595" s="235"/>
      <c r="C595" s="235"/>
      <c r="D595" s="235"/>
      <c r="E595" s="235"/>
      <c r="F595" s="235"/>
      <c r="G595" s="235"/>
      <c r="H595" s="235"/>
      <c r="I595" s="235"/>
      <c r="J595" s="235"/>
      <c r="K595" s="235"/>
      <c r="L595" s="235"/>
      <c r="M595" s="235"/>
      <c r="N595" s="235"/>
      <c r="O595" s="235"/>
      <c r="P595" s="235"/>
      <c r="Q595" s="235"/>
      <c r="R595" s="235"/>
      <c r="S595" s="235"/>
      <c r="T595" s="235"/>
      <c r="U595" s="235"/>
      <c r="V595" s="235"/>
      <c r="W595" s="235"/>
      <c r="X595" s="235"/>
      <c r="Y595" s="235"/>
      <c r="Z595" s="235"/>
    </row>
    <row r="596" spans="1:26" ht="13.5" customHeight="1" x14ac:dyDescent="0.25">
      <c r="A596" s="235"/>
      <c r="B596" s="235"/>
      <c r="C596" s="235"/>
      <c r="D596" s="235"/>
      <c r="E596" s="235"/>
      <c r="F596" s="235"/>
      <c r="G596" s="235"/>
      <c r="H596" s="235"/>
      <c r="I596" s="235"/>
      <c r="J596" s="235"/>
      <c r="K596" s="235"/>
      <c r="L596" s="235"/>
      <c r="M596" s="235"/>
      <c r="N596" s="235"/>
      <c r="O596" s="235"/>
      <c r="P596" s="235"/>
      <c r="Q596" s="235"/>
      <c r="R596" s="235"/>
      <c r="S596" s="235"/>
      <c r="T596" s="235"/>
      <c r="U596" s="235"/>
      <c r="V596" s="235"/>
      <c r="W596" s="235"/>
      <c r="X596" s="235"/>
      <c r="Y596" s="235"/>
      <c r="Z596" s="235"/>
    </row>
    <row r="597" spans="1:26" ht="13.5" customHeight="1" x14ac:dyDescent="0.25">
      <c r="A597" s="235"/>
      <c r="B597" s="235"/>
      <c r="C597" s="235"/>
      <c r="D597" s="235"/>
      <c r="E597" s="235"/>
      <c r="F597" s="235"/>
      <c r="G597" s="235"/>
      <c r="H597" s="235"/>
      <c r="I597" s="235"/>
      <c r="J597" s="235"/>
      <c r="K597" s="235"/>
      <c r="L597" s="235"/>
      <c r="M597" s="235"/>
      <c r="N597" s="235"/>
      <c r="O597" s="235"/>
      <c r="P597" s="235"/>
      <c r="Q597" s="235"/>
      <c r="R597" s="235"/>
      <c r="S597" s="235"/>
      <c r="T597" s="235"/>
      <c r="U597" s="235"/>
      <c r="V597" s="235"/>
      <c r="W597" s="235"/>
      <c r="X597" s="235"/>
      <c r="Y597" s="235"/>
      <c r="Z597" s="235"/>
    </row>
    <row r="598" spans="1:26" ht="13.5" customHeight="1" x14ac:dyDescent="0.25">
      <c r="A598" s="235"/>
      <c r="B598" s="235"/>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35"/>
      <c r="Z598" s="235"/>
    </row>
    <row r="599" spans="1:26" ht="13.5" customHeight="1" x14ac:dyDescent="0.25">
      <c r="A599" s="235"/>
      <c r="B599" s="235"/>
      <c r="C599" s="235"/>
      <c r="D599" s="235"/>
      <c r="E599" s="235"/>
      <c r="F599" s="235"/>
      <c r="G599" s="235"/>
      <c r="H599" s="235"/>
      <c r="I599" s="235"/>
      <c r="J599" s="235"/>
      <c r="K599" s="235"/>
      <c r="L599" s="235"/>
      <c r="M599" s="235"/>
      <c r="N599" s="235"/>
      <c r="O599" s="235"/>
      <c r="P599" s="235"/>
      <c r="Q599" s="235"/>
      <c r="R599" s="235"/>
      <c r="S599" s="235"/>
      <c r="T599" s="235"/>
      <c r="U599" s="235"/>
      <c r="V599" s="235"/>
      <c r="W599" s="235"/>
      <c r="X599" s="235"/>
      <c r="Y599" s="235"/>
      <c r="Z599" s="235"/>
    </row>
    <row r="600" spans="1:26" ht="13.5" customHeight="1" x14ac:dyDescent="0.25">
      <c r="A600" s="235"/>
      <c r="B600" s="235"/>
      <c r="C600" s="235"/>
      <c r="D600" s="235"/>
      <c r="E600" s="235"/>
      <c r="F600" s="235"/>
      <c r="G600" s="235"/>
      <c r="H600" s="235"/>
      <c r="I600" s="235"/>
      <c r="J600" s="235"/>
      <c r="K600" s="235"/>
      <c r="L600" s="235"/>
      <c r="M600" s="235"/>
      <c r="N600" s="235"/>
      <c r="O600" s="235"/>
      <c r="P600" s="235"/>
      <c r="Q600" s="235"/>
      <c r="R600" s="235"/>
      <c r="S600" s="235"/>
      <c r="T600" s="235"/>
      <c r="U600" s="235"/>
      <c r="V600" s="235"/>
      <c r="W600" s="235"/>
      <c r="X600" s="235"/>
      <c r="Y600" s="235"/>
      <c r="Z600" s="235"/>
    </row>
    <row r="601" spans="1:26" ht="13.5" customHeight="1" x14ac:dyDescent="0.25">
      <c r="A601" s="235"/>
      <c r="B601" s="235"/>
      <c r="C601" s="235"/>
      <c r="D601" s="235"/>
      <c r="E601" s="235"/>
      <c r="F601" s="235"/>
      <c r="G601" s="235"/>
      <c r="H601" s="235"/>
      <c r="I601" s="235"/>
      <c r="J601" s="235"/>
      <c r="K601" s="235"/>
      <c r="L601" s="235"/>
      <c r="M601" s="235"/>
      <c r="N601" s="235"/>
      <c r="O601" s="235"/>
      <c r="P601" s="235"/>
      <c r="Q601" s="235"/>
      <c r="R601" s="235"/>
      <c r="S601" s="235"/>
      <c r="T601" s="235"/>
      <c r="U601" s="235"/>
      <c r="V601" s="235"/>
      <c r="W601" s="235"/>
      <c r="X601" s="235"/>
      <c r="Y601" s="235"/>
      <c r="Z601" s="235"/>
    </row>
    <row r="602" spans="1:26" ht="13.5" customHeight="1" x14ac:dyDescent="0.25">
      <c r="A602" s="235"/>
      <c r="B602" s="235"/>
      <c r="C602" s="235"/>
      <c r="D602" s="235"/>
      <c r="E602" s="235"/>
      <c r="F602" s="235"/>
      <c r="G602" s="235"/>
      <c r="H602" s="235"/>
      <c r="I602" s="235"/>
      <c r="J602" s="235"/>
      <c r="K602" s="235"/>
      <c r="L602" s="235"/>
      <c r="M602" s="235"/>
      <c r="N602" s="235"/>
      <c r="O602" s="235"/>
      <c r="P602" s="235"/>
      <c r="Q602" s="235"/>
      <c r="R602" s="235"/>
      <c r="S602" s="235"/>
      <c r="T602" s="235"/>
      <c r="U602" s="235"/>
      <c r="V602" s="235"/>
      <c r="W602" s="235"/>
      <c r="X602" s="235"/>
      <c r="Y602" s="235"/>
      <c r="Z602" s="235"/>
    </row>
    <row r="603" spans="1:26" ht="13.5" customHeight="1" x14ac:dyDescent="0.25">
      <c r="A603" s="235"/>
      <c r="B603" s="235"/>
      <c r="C603" s="235"/>
      <c r="D603" s="235"/>
      <c r="E603" s="235"/>
      <c r="F603" s="235"/>
      <c r="G603" s="235"/>
      <c r="H603" s="235"/>
      <c r="I603" s="235"/>
      <c r="J603" s="235"/>
      <c r="K603" s="235"/>
      <c r="L603" s="235"/>
      <c r="M603" s="235"/>
      <c r="N603" s="235"/>
      <c r="O603" s="235"/>
      <c r="P603" s="235"/>
      <c r="Q603" s="235"/>
      <c r="R603" s="235"/>
      <c r="S603" s="235"/>
      <c r="T603" s="235"/>
      <c r="U603" s="235"/>
      <c r="V603" s="235"/>
      <c r="W603" s="235"/>
      <c r="X603" s="235"/>
      <c r="Y603" s="235"/>
      <c r="Z603" s="235"/>
    </row>
    <row r="604" spans="1:26" ht="13.5" customHeight="1" x14ac:dyDescent="0.25">
      <c r="A604" s="235"/>
      <c r="B604" s="235"/>
      <c r="C604" s="235"/>
      <c r="D604" s="235"/>
      <c r="E604" s="235"/>
      <c r="F604" s="235"/>
      <c r="G604" s="235"/>
      <c r="H604" s="235"/>
      <c r="I604" s="235"/>
      <c r="J604" s="235"/>
      <c r="K604" s="235"/>
      <c r="L604" s="235"/>
      <c r="M604" s="235"/>
      <c r="N604" s="235"/>
      <c r="O604" s="235"/>
      <c r="P604" s="235"/>
      <c r="Q604" s="235"/>
      <c r="R604" s="235"/>
      <c r="S604" s="235"/>
      <c r="T604" s="235"/>
      <c r="U604" s="235"/>
      <c r="V604" s="235"/>
      <c r="W604" s="235"/>
      <c r="X604" s="235"/>
      <c r="Y604" s="235"/>
      <c r="Z604" s="235"/>
    </row>
    <row r="605" spans="1:26" ht="13.5" customHeight="1" x14ac:dyDescent="0.25">
      <c r="A605" s="235"/>
      <c r="B605" s="235"/>
      <c r="C605" s="235"/>
      <c r="D605" s="235"/>
      <c r="E605" s="235"/>
      <c r="F605" s="235"/>
      <c r="G605" s="235"/>
      <c r="H605" s="235"/>
      <c r="I605" s="235"/>
      <c r="J605" s="235"/>
      <c r="K605" s="235"/>
      <c r="L605" s="235"/>
      <c r="M605" s="235"/>
      <c r="N605" s="235"/>
      <c r="O605" s="235"/>
      <c r="P605" s="235"/>
      <c r="Q605" s="235"/>
      <c r="R605" s="235"/>
      <c r="S605" s="235"/>
      <c r="T605" s="235"/>
      <c r="U605" s="235"/>
      <c r="V605" s="235"/>
      <c r="W605" s="235"/>
      <c r="X605" s="235"/>
      <c r="Y605" s="235"/>
      <c r="Z605" s="235"/>
    </row>
    <row r="606" spans="1:26" ht="13.5" customHeight="1" x14ac:dyDescent="0.25">
      <c r="A606" s="235"/>
      <c r="B606" s="235"/>
      <c r="C606" s="235"/>
      <c r="D606" s="235"/>
      <c r="E606" s="235"/>
      <c r="F606" s="235"/>
      <c r="G606" s="235"/>
      <c r="H606" s="235"/>
      <c r="I606" s="235"/>
      <c r="J606" s="235"/>
      <c r="K606" s="235"/>
      <c r="L606" s="235"/>
      <c r="M606" s="235"/>
      <c r="N606" s="235"/>
      <c r="O606" s="235"/>
      <c r="P606" s="235"/>
      <c r="Q606" s="235"/>
      <c r="R606" s="235"/>
      <c r="S606" s="235"/>
      <c r="T606" s="235"/>
      <c r="U606" s="235"/>
      <c r="V606" s="235"/>
      <c r="W606" s="235"/>
      <c r="X606" s="235"/>
      <c r="Y606" s="235"/>
      <c r="Z606" s="235"/>
    </row>
    <row r="607" spans="1:26" ht="13.5" customHeight="1" x14ac:dyDescent="0.25">
      <c r="A607" s="235"/>
      <c r="B607" s="235"/>
      <c r="C607" s="235"/>
      <c r="D607" s="235"/>
      <c r="E607" s="235"/>
      <c r="F607" s="235"/>
      <c r="G607" s="235"/>
      <c r="H607" s="235"/>
      <c r="I607" s="235"/>
      <c r="J607" s="235"/>
      <c r="K607" s="235"/>
      <c r="L607" s="235"/>
      <c r="M607" s="235"/>
      <c r="N607" s="235"/>
      <c r="O607" s="235"/>
      <c r="P607" s="235"/>
      <c r="Q607" s="235"/>
      <c r="R607" s="235"/>
      <c r="S607" s="235"/>
      <c r="T607" s="235"/>
      <c r="U607" s="235"/>
      <c r="V607" s="235"/>
      <c r="W607" s="235"/>
      <c r="X607" s="235"/>
      <c r="Y607" s="235"/>
      <c r="Z607" s="235"/>
    </row>
    <row r="608" spans="1:26" ht="13.5" customHeight="1" x14ac:dyDescent="0.25">
      <c r="A608" s="235"/>
      <c r="B608" s="235"/>
      <c r="C608" s="235"/>
      <c r="D608" s="235"/>
      <c r="E608" s="235"/>
      <c r="F608" s="235"/>
      <c r="G608" s="235"/>
      <c r="H608" s="235"/>
      <c r="I608" s="235"/>
      <c r="J608" s="235"/>
      <c r="K608" s="235"/>
      <c r="L608" s="235"/>
      <c r="M608" s="235"/>
      <c r="N608" s="235"/>
      <c r="O608" s="235"/>
      <c r="P608" s="235"/>
      <c r="Q608" s="235"/>
      <c r="R608" s="235"/>
      <c r="S608" s="235"/>
      <c r="T608" s="235"/>
      <c r="U608" s="235"/>
      <c r="V608" s="235"/>
      <c r="W608" s="235"/>
      <c r="X608" s="235"/>
      <c r="Y608" s="235"/>
      <c r="Z608" s="235"/>
    </row>
    <row r="609" spans="1:26" ht="13.5" customHeight="1" x14ac:dyDescent="0.25">
      <c r="A609" s="235"/>
      <c r="B609" s="235"/>
      <c r="C609" s="235"/>
      <c r="D609" s="235"/>
      <c r="E609" s="235"/>
      <c r="F609" s="235"/>
      <c r="G609" s="235"/>
      <c r="H609" s="235"/>
      <c r="I609" s="235"/>
      <c r="J609" s="235"/>
      <c r="K609" s="235"/>
      <c r="L609" s="235"/>
      <c r="M609" s="235"/>
      <c r="N609" s="235"/>
      <c r="O609" s="235"/>
      <c r="P609" s="235"/>
      <c r="Q609" s="235"/>
      <c r="R609" s="235"/>
      <c r="S609" s="235"/>
      <c r="T609" s="235"/>
      <c r="U609" s="235"/>
      <c r="V609" s="235"/>
      <c r="W609" s="235"/>
      <c r="X609" s="235"/>
      <c r="Y609" s="235"/>
      <c r="Z609" s="235"/>
    </row>
    <row r="610" spans="1:26" ht="13.5" customHeight="1" x14ac:dyDescent="0.25">
      <c r="A610" s="235"/>
      <c r="B610" s="235"/>
      <c r="C610" s="235"/>
      <c r="D610" s="235"/>
      <c r="E610" s="235"/>
      <c r="F610" s="235"/>
      <c r="G610" s="235"/>
      <c r="H610" s="235"/>
      <c r="I610" s="235"/>
      <c r="J610" s="235"/>
      <c r="K610" s="235"/>
      <c r="L610" s="235"/>
      <c r="M610" s="235"/>
      <c r="N610" s="235"/>
      <c r="O610" s="235"/>
      <c r="P610" s="235"/>
      <c r="Q610" s="235"/>
      <c r="R610" s="235"/>
      <c r="S610" s="235"/>
      <c r="T610" s="235"/>
      <c r="U610" s="235"/>
      <c r="V610" s="235"/>
      <c r="W610" s="235"/>
      <c r="X610" s="235"/>
      <c r="Y610" s="235"/>
      <c r="Z610" s="235"/>
    </row>
    <row r="611" spans="1:26" ht="13.5" customHeight="1" x14ac:dyDescent="0.25">
      <c r="A611" s="235"/>
      <c r="B611" s="235"/>
      <c r="C611" s="235"/>
      <c r="D611" s="235"/>
      <c r="E611" s="235"/>
      <c r="F611" s="235"/>
      <c r="G611" s="235"/>
      <c r="H611" s="235"/>
      <c r="I611" s="235"/>
      <c r="J611" s="235"/>
      <c r="K611" s="235"/>
      <c r="L611" s="235"/>
      <c r="M611" s="235"/>
      <c r="N611" s="235"/>
      <c r="O611" s="235"/>
      <c r="P611" s="235"/>
      <c r="Q611" s="235"/>
      <c r="R611" s="235"/>
      <c r="S611" s="235"/>
      <c r="T611" s="235"/>
      <c r="U611" s="235"/>
      <c r="V611" s="235"/>
      <c r="W611" s="235"/>
      <c r="X611" s="235"/>
      <c r="Y611" s="235"/>
      <c r="Z611" s="235"/>
    </row>
    <row r="612" spans="1:26" ht="13.5" customHeight="1" x14ac:dyDescent="0.25">
      <c r="A612" s="235"/>
      <c r="B612" s="235"/>
      <c r="C612" s="235"/>
      <c r="D612" s="235"/>
      <c r="E612" s="235"/>
      <c r="F612" s="235"/>
      <c r="G612" s="235"/>
      <c r="H612" s="235"/>
      <c r="I612" s="235"/>
      <c r="J612" s="235"/>
      <c r="K612" s="235"/>
      <c r="L612" s="235"/>
      <c r="M612" s="235"/>
      <c r="N612" s="235"/>
      <c r="O612" s="235"/>
      <c r="P612" s="235"/>
      <c r="Q612" s="235"/>
      <c r="R612" s="235"/>
      <c r="S612" s="235"/>
      <c r="T612" s="235"/>
      <c r="U612" s="235"/>
      <c r="V612" s="235"/>
      <c r="W612" s="235"/>
      <c r="X612" s="235"/>
      <c r="Y612" s="235"/>
      <c r="Z612" s="235"/>
    </row>
    <row r="613" spans="1:26" ht="13.5" customHeight="1" x14ac:dyDescent="0.25">
      <c r="A613" s="235"/>
      <c r="B613" s="235"/>
      <c r="C613" s="235"/>
      <c r="D613" s="235"/>
      <c r="E613" s="235"/>
      <c r="F613" s="235"/>
      <c r="G613" s="235"/>
      <c r="H613" s="235"/>
      <c r="I613" s="235"/>
      <c r="J613" s="235"/>
      <c r="K613" s="235"/>
      <c r="L613" s="235"/>
      <c r="M613" s="235"/>
      <c r="N613" s="235"/>
      <c r="O613" s="235"/>
      <c r="P613" s="235"/>
      <c r="Q613" s="235"/>
      <c r="R613" s="235"/>
      <c r="S613" s="235"/>
      <c r="T613" s="235"/>
      <c r="U613" s="235"/>
      <c r="V613" s="235"/>
      <c r="W613" s="235"/>
      <c r="X613" s="235"/>
      <c r="Y613" s="235"/>
      <c r="Z613" s="235"/>
    </row>
    <row r="614" spans="1:26" ht="13.5" customHeight="1" x14ac:dyDescent="0.25">
      <c r="A614" s="235"/>
      <c r="B614" s="235"/>
      <c r="C614" s="235"/>
      <c r="D614" s="235"/>
      <c r="E614" s="235"/>
      <c r="F614" s="235"/>
      <c r="G614" s="235"/>
      <c r="H614" s="235"/>
      <c r="I614" s="235"/>
      <c r="J614" s="235"/>
      <c r="K614" s="235"/>
      <c r="L614" s="235"/>
      <c r="M614" s="235"/>
      <c r="N614" s="235"/>
      <c r="O614" s="235"/>
      <c r="P614" s="235"/>
      <c r="Q614" s="235"/>
      <c r="R614" s="235"/>
      <c r="S614" s="235"/>
      <c r="T614" s="235"/>
      <c r="U614" s="235"/>
      <c r="V614" s="235"/>
      <c r="W614" s="235"/>
      <c r="X614" s="235"/>
      <c r="Y614" s="235"/>
      <c r="Z614" s="235"/>
    </row>
    <row r="615" spans="1:26" ht="13.5" customHeight="1" x14ac:dyDescent="0.25">
      <c r="A615" s="235"/>
      <c r="B615" s="235"/>
      <c r="C615" s="235"/>
      <c r="D615" s="235"/>
      <c r="E615" s="235"/>
      <c r="F615" s="235"/>
      <c r="G615" s="235"/>
      <c r="H615" s="235"/>
      <c r="I615" s="235"/>
      <c r="J615" s="235"/>
      <c r="K615" s="235"/>
      <c r="L615" s="235"/>
      <c r="M615" s="235"/>
      <c r="N615" s="235"/>
      <c r="O615" s="235"/>
      <c r="P615" s="235"/>
      <c r="Q615" s="235"/>
      <c r="R615" s="235"/>
      <c r="S615" s="235"/>
      <c r="T615" s="235"/>
      <c r="U615" s="235"/>
      <c r="V615" s="235"/>
      <c r="W615" s="235"/>
      <c r="X615" s="235"/>
      <c r="Y615" s="235"/>
      <c r="Z615" s="235"/>
    </row>
    <row r="616" spans="1:26" ht="13.5" customHeight="1" x14ac:dyDescent="0.25">
      <c r="A616" s="235"/>
      <c r="B616" s="235"/>
      <c r="C616" s="235"/>
      <c r="D616" s="235"/>
      <c r="E616" s="235"/>
      <c r="F616" s="235"/>
      <c r="G616" s="235"/>
      <c r="H616" s="235"/>
      <c r="I616" s="235"/>
      <c r="J616" s="235"/>
      <c r="K616" s="235"/>
      <c r="L616" s="235"/>
      <c r="M616" s="235"/>
      <c r="N616" s="235"/>
      <c r="O616" s="235"/>
      <c r="P616" s="235"/>
      <c r="Q616" s="235"/>
      <c r="R616" s="235"/>
      <c r="S616" s="235"/>
      <c r="T616" s="235"/>
      <c r="U616" s="235"/>
      <c r="V616" s="235"/>
      <c r="W616" s="235"/>
      <c r="X616" s="235"/>
      <c r="Y616" s="235"/>
      <c r="Z616" s="235"/>
    </row>
    <row r="617" spans="1:26" ht="13.5" customHeight="1" x14ac:dyDescent="0.25">
      <c r="A617" s="235"/>
      <c r="B617" s="235"/>
      <c r="C617" s="235"/>
      <c r="D617" s="235"/>
      <c r="E617" s="235"/>
      <c r="F617" s="235"/>
      <c r="G617" s="235"/>
      <c r="H617" s="235"/>
      <c r="I617" s="235"/>
      <c r="J617" s="235"/>
      <c r="K617" s="235"/>
      <c r="L617" s="235"/>
      <c r="M617" s="235"/>
      <c r="N617" s="235"/>
      <c r="O617" s="235"/>
      <c r="P617" s="235"/>
      <c r="Q617" s="235"/>
      <c r="R617" s="235"/>
      <c r="S617" s="235"/>
      <c r="T617" s="235"/>
      <c r="U617" s="235"/>
      <c r="V617" s="235"/>
      <c r="W617" s="235"/>
      <c r="X617" s="235"/>
      <c r="Y617" s="235"/>
      <c r="Z617" s="235"/>
    </row>
    <row r="618" spans="1:26" ht="13.5" customHeight="1" x14ac:dyDescent="0.25">
      <c r="A618" s="235"/>
      <c r="B618" s="235"/>
      <c r="C618" s="235"/>
      <c r="D618" s="235"/>
      <c r="E618" s="235"/>
      <c r="F618" s="235"/>
      <c r="G618" s="235"/>
      <c r="H618" s="235"/>
      <c r="I618" s="235"/>
      <c r="J618" s="235"/>
      <c r="K618" s="235"/>
      <c r="L618" s="235"/>
      <c r="M618" s="235"/>
      <c r="N618" s="235"/>
      <c r="O618" s="235"/>
      <c r="P618" s="235"/>
      <c r="Q618" s="235"/>
      <c r="R618" s="235"/>
      <c r="S618" s="235"/>
      <c r="T618" s="235"/>
      <c r="U618" s="235"/>
      <c r="V618" s="235"/>
      <c r="W618" s="235"/>
      <c r="X618" s="235"/>
      <c r="Y618" s="235"/>
      <c r="Z618" s="235"/>
    </row>
    <row r="619" spans="1:26" ht="13.5" customHeight="1" x14ac:dyDescent="0.25">
      <c r="A619" s="235"/>
      <c r="B619" s="235"/>
      <c r="C619" s="235"/>
      <c r="D619" s="235"/>
      <c r="E619" s="235"/>
      <c r="F619" s="235"/>
      <c r="G619" s="235"/>
      <c r="H619" s="235"/>
      <c r="I619" s="235"/>
      <c r="J619" s="235"/>
      <c r="K619" s="235"/>
      <c r="L619" s="235"/>
      <c r="M619" s="235"/>
      <c r="N619" s="235"/>
      <c r="O619" s="235"/>
      <c r="P619" s="235"/>
      <c r="Q619" s="235"/>
      <c r="R619" s="235"/>
      <c r="S619" s="235"/>
      <c r="T619" s="235"/>
      <c r="U619" s="235"/>
      <c r="V619" s="235"/>
      <c r="W619" s="235"/>
      <c r="X619" s="235"/>
      <c r="Y619" s="235"/>
      <c r="Z619" s="235"/>
    </row>
    <row r="620" spans="1:26" ht="13.5" customHeight="1" x14ac:dyDescent="0.25">
      <c r="A620" s="235"/>
      <c r="B620" s="235"/>
      <c r="C620" s="235"/>
      <c r="D620" s="235"/>
      <c r="E620" s="235"/>
      <c r="F620" s="235"/>
      <c r="G620" s="235"/>
      <c r="H620" s="235"/>
      <c r="I620" s="235"/>
      <c r="J620" s="235"/>
      <c r="K620" s="235"/>
      <c r="L620" s="235"/>
      <c r="M620" s="235"/>
      <c r="N620" s="235"/>
      <c r="O620" s="235"/>
      <c r="P620" s="235"/>
      <c r="Q620" s="235"/>
      <c r="R620" s="235"/>
      <c r="S620" s="235"/>
      <c r="T620" s="235"/>
      <c r="U620" s="235"/>
      <c r="V620" s="235"/>
      <c r="W620" s="235"/>
      <c r="X620" s="235"/>
      <c r="Y620" s="235"/>
      <c r="Z620" s="235"/>
    </row>
    <row r="621" spans="1:26" ht="13.5" customHeight="1" x14ac:dyDescent="0.25">
      <c r="A621" s="235"/>
      <c r="B621" s="235"/>
      <c r="C621" s="235"/>
      <c r="D621" s="235"/>
      <c r="E621" s="235"/>
      <c r="F621" s="235"/>
      <c r="G621" s="235"/>
      <c r="H621" s="235"/>
      <c r="I621" s="235"/>
      <c r="J621" s="235"/>
      <c r="K621" s="235"/>
      <c r="L621" s="235"/>
      <c r="M621" s="235"/>
      <c r="N621" s="235"/>
      <c r="O621" s="235"/>
      <c r="P621" s="235"/>
      <c r="Q621" s="235"/>
      <c r="R621" s="235"/>
      <c r="S621" s="235"/>
      <c r="T621" s="235"/>
      <c r="U621" s="235"/>
      <c r="V621" s="235"/>
      <c r="W621" s="235"/>
      <c r="X621" s="235"/>
      <c r="Y621" s="235"/>
      <c r="Z621" s="235"/>
    </row>
    <row r="622" spans="1:26" ht="13.5" customHeight="1" x14ac:dyDescent="0.25">
      <c r="A622" s="235"/>
      <c r="B622" s="235"/>
      <c r="C622" s="235"/>
      <c r="D622" s="235"/>
      <c r="E622" s="235"/>
      <c r="F622" s="235"/>
      <c r="G622" s="235"/>
      <c r="H622" s="235"/>
      <c r="I622" s="235"/>
      <c r="J622" s="235"/>
      <c r="K622" s="235"/>
      <c r="L622" s="235"/>
      <c r="M622" s="235"/>
      <c r="N622" s="235"/>
      <c r="O622" s="235"/>
      <c r="P622" s="235"/>
      <c r="Q622" s="235"/>
      <c r="R622" s="235"/>
      <c r="S622" s="235"/>
      <c r="T622" s="235"/>
      <c r="U622" s="235"/>
      <c r="V622" s="235"/>
      <c r="W622" s="235"/>
      <c r="X622" s="235"/>
      <c r="Y622" s="235"/>
      <c r="Z622" s="235"/>
    </row>
    <row r="623" spans="1:26" ht="13.5" customHeight="1" x14ac:dyDescent="0.25">
      <c r="A623" s="235"/>
      <c r="B623" s="235"/>
      <c r="C623" s="235"/>
      <c r="D623" s="235"/>
      <c r="E623" s="235"/>
      <c r="F623" s="235"/>
      <c r="G623" s="235"/>
      <c r="H623" s="235"/>
      <c r="I623" s="235"/>
      <c r="J623" s="235"/>
      <c r="K623" s="235"/>
      <c r="L623" s="235"/>
      <c r="M623" s="235"/>
      <c r="N623" s="235"/>
      <c r="O623" s="235"/>
      <c r="P623" s="235"/>
      <c r="Q623" s="235"/>
      <c r="R623" s="235"/>
      <c r="S623" s="235"/>
      <c r="T623" s="235"/>
      <c r="U623" s="235"/>
      <c r="V623" s="235"/>
      <c r="W623" s="235"/>
      <c r="X623" s="235"/>
      <c r="Y623" s="235"/>
      <c r="Z623" s="235"/>
    </row>
    <row r="624" spans="1:26" ht="13.5" customHeight="1" x14ac:dyDescent="0.25">
      <c r="A624" s="235"/>
      <c r="B624" s="235"/>
      <c r="C624" s="235"/>
      <c r="D624" s="235"/>
      <c r="E624" s="235"/>
      <c r="F624" s="235"/>
      <c r="G624" s="235"/>
      <c r="H624" s="235"/>
      <c r="I624" s="235"/>
      <c r="J624" s="235"/>
      <c r="K624" s="235"/>
      <c r="L624" s="235"/>
      <c r="M624" s="235"/>
      <c r="N624" s="235"/>
      <c r="O624" s="235"/>
      <c r="P624" s="235"/>
      <c r="Q624" s="235"/>
      <c r="R624" s="235"/>
      <c r="S624" s="235"/>
      <c r="T624" s="235"/>
      <c r="U624" s="235"/>
      <c r="V624" s="235"/>
      <c r="W624" s="235"/>
      <c r="X624" s="235"/>
      <c r="Y624" s="235"/>
      <c r="Z624" s="235"/>
    </row>
    <row r="625" spans="1:26" ht="13.5" customHeight="1" x14ac:dyDescent="0.25">
      <c r="A625" s="235"/>
      <c r="B625" s="235"/>
      <c r="C625" s="235"/>
      <c r="D625" s="235"/>
      <c r="E625" s="235"/>
      <c r="F625" s="235"/>
      <c r="G625" s="235"/>
      <c r="H625" s="235"/>
      <c r="I625" s="235"/>
      <c r="J625" s="235"/>
      <c r="K625" s="235"/>
      <c r="L625" s="235"/>
      <c r="M625" s="235"/>
      <c r="N625" s="235"/>
      <c r="O625" s="235"/>
      <c r="P625" s="235"/>
      <c r="Q625" s="235"/>
      <c r="R625" s="235"/>
      <c r="S625" s="235"/>
      <c r="T625" s="235"/>
      <c r="U625" s="235"/>
      <c r="V625" s="235"/>
      <c r="W625" s="235"/>
      <c r="X625" s="235"/>
      <c r="Y625" s="235"/>
      <c r="Z625" s="235"/>
    </row>
    <row r="626" spans="1:26" ht="13.5" customHeight="1" x14ac:dyDescent="0.25">
      <c r="A626" s="235"/>
      <c r="B626" s="235"/>
      <c r="C626" s="235"/>
      <c r="D626" s="235"/>
      <c r="E626" s="235"/>
      <c r="F626" s="235"/>
      <c r="G626" s="235"/>
      <c r="H626" s="235"/>
      <c r="I626" s="235"/>
      <c r="J626" s="235"/>
      <c r="K626" s="235"/>
      <c r="L626" s="235"/>
      <c r="M626" s="235"/>
      <c r="N626" s="235"/>
      <c r="O626" s="235"/>
      <c r="P626" s="235"/>
      <c r="Q626" s="235"/>
      <c r="R626" s="235"/>
      <c r="S626" s="235"/>
      <c r="T626" s="235"/>
      <c r="U626" s="235"/>
      <c r="V626" s="235"/>
      <c r="W626" s="235"/>
      <c r="X626" s="235"/>
      <c r="Y626" s="235"/>
      <c r="Z626" s="235"/>
    </row>
    <row r="627" spans="1:26" ht="13.5" customHeight="1" x14ac:dyDescent="0.25">
      <c r="A627" s="235"/>
      <c r="B627" s="235"/>
      <c r="C627" s="235"/>
      <c r="D627" s="235"/>
      <c r="E627" s="235"/>
      <c r="F627" s="235"/>
      <c r="G627" s="235"/>
      <c r="H627" s="235"/>
      <c r="I627" s="235"/>
      <c r="J627" s="235"/>
      <c r="K627" s="235"/>
      <c r="L627" s="235"/>
      <c r="M627" s="235"/>
      <c r="N627" s="235"/>
      <c r="O627" s="235"/>
      <c r="P627" s="235"/>
      <c r="Q627" s="235"/>
      <c r="R627" s="235"/>
      <c r="S627" s="235"/>
      <c r="T627" s="235"/>
      <c r="U627" s="235"/>
      <c r="V627" s="235"/>
      <c r="W627" s="235"/>
      <c r="X627" s="235"/>
      <c r="Y627" s="235"/>
      <c r="Z627" s="235"/>
    </row>
    <row r="628" spans="1:26" ht="13.5" customHeight="1" x14ac:dyDescent="0.25">
      <c r="A628" s="235"/>
      <c r="B628" s="235"/>
      <c r="C628" s="235"/>
      <c r="D628" s="235"/>
      <c r="E628" s="235"/>
      <c r="F628" s="235"/>
      <c r="G628" s="235"/>
      <c r="H628" s="235"/>
      <c r="I628" s="235"/>
      <c r="J628" s="235"/>
      <c r="K628" s="235"/>
      <c r="L628" s="235"/>
      <c r="M628" s="235"/>
      <c r="N628" s="235"/>
      <c r="O628" s="235"/>
      <c r="P628" s="235"/>
      <c r="Q628" s="235"/>
      <c r="R628" s="235"/>
      <c r="S628" s="235"/>
      <c r="T628" s="235"/>
      <c r="U628" s="235"/>
      <c r="V628" s="235"/>
      <c r="W628" s="235"/>
      <c r="X628" s="235"/>
      <c r="Y628" s="235"/>
      <c r="Z628" s="235"/>
    </row>
    <row r="629" spans="1:26" ht="13.5" customHeight="1" x14ac:dyDescent="0.25">
      <c r="A629" s="235"/>
      <c r="B629" s="235"/>
      <c r="C629" s="235"/>
      <c r="D629" s="235"/>
      <c r="E629" s="235"/>
      <c r="F629" s="235"/>
      <c r="G629" s="235"/>
      <c r="H629" s="235"/>
      <c r="I629" s="235"/>
      <c r="J629" s="235"/>
      <c r="K629" s="235"/>
      <c r="L629" s="235"/>
      <c r="M629" s="235"/>
      <c r="N629" s="235"/>
      <c r="O629" s="235"/>
      <c r="P629" s="235"/>
      <c r="Q629" s="235"/>
      <c r="R629" s="235"/>
      <c r="S629" s="235"/>
      <c r="T629" s="235"/>
      <c r="U629" s="235"/>
      <c r="V629" s="235"/>
      <c r="W629" s="235"/>
      <c r="X629" s="235"/>
      <c r="Y629" s="235"/>
      <c r="Z629" s="235"/>
    </row>
    <row r="630" spans="1:26" ht="13.5" customHeight="1" x14ac:dyDescent="0.25">
      <c r="A630" s="235"/>
      <c r="B630" s="235"/>
      <c r="C630" s="235"/>
      <c r="D630" s="235"/>
      <c r="E630" s="235"/>
      <c r="F630" s="235"/>
      <c r="G630" s="235"/>
      <c r="H630" s="235"/>
      <c r="I630" s="235"/>
      <c r="J630" s="235"/>
      <c r="K630" s="235"/>
      <c r="L630" s="235"/>
      <c r="M630" s="235"/>
      <c r="N630" s="235"/>
      <c r="O630" s="235"/>
      <c r="P630" s="235"/>
      <c r="Q630" s="235"/>
      <c r="R630" s="235"/>
      <c r="S630" s="235"/>
      <c r="T630" s="235"/>
      <c r="U630" s="235"/>
      <c r="V630" s="235"/>
      <c r="W630" s="235"/>
      <c r="X630" s="235"/>
      <c r="Y630" s="235"/>
      <c r="Z630" s="235"/>
    </row>
    <row r="631" spans="1:26" ht="13.5" customHeight="1" x14ac:dyDescent="0.25">
      <c r="A631" s="235"/>
      <c r="B631" s="235"/>
      <c r="C631" s="235"/>
      <c r="D631" s="235"/>
      <c r="E631" s="235"/>
      <c r="F631" s="235"/>
      <c r="G631" s="235"/>
      <c r="H631" s="235"/>
      <c r="I631" s="235"/>
      <c r="J631" s="235"/>
      <c r="K631" s="235"/>
      <c r="L631" s="235"/>
      <c r="M631" s="235"/>
      <c r="N631" s="235"/>
      <c r="O631" s="235"/>
      <c r="P631" s="235"/>
      <c r="Q631" s="235"/>
      <c r="R631" s="235"/>
      <c r="S631" s="235"/>
      <c r="T631" s="235"/>
      <c r="U631" s="235"/>
      <c r="V631" s="235"/>
      <c r="W631" s="235"/>
      <c r="X631" s="235"/>
      <c r="Y631" s="235"/>
      <c r="Z631" s="235"/>
    </row>
    <row r="632" spans="1:26" ht="13.5" customHeight="1" x14ac:dyDescent="0.25">
      <c r="A632" s="235"/>
      <c r="B632" s="235"/>
      <c r="C632" s="235"/>
      <c r="D632" s="235"/>
      <c r="E632" s="235"/>
      <c r="F632" s="235"/>
      <c r="G632" s="235"/>
      <c r="H632" s="235"/>
      <c r="I632" s="235"/>
      <c r="J632" s="235"/>
      <c r="K632" s="235"/>
      <c r="L632" s="235"/>
      <c r="M632" s="235"/>
      <c r="N632" s="235"/>
      <c r="O632" s="235"/>
      <c r="P632" s="235"/>
      <c r="Q632" s="235"/>
      <c r="R632" s="235"/>
      <c r="S632" s="235"/>
      <c r="T632" s="235"/>
      <c r="U632" s="235"/>
      <c r="V632" s="235"/>
      <c r="W632" s="235"/>
      <c r="X632" s="235"/>
      <c r="Y632" s="235"/>
      <c r="Z632" s="235"/>
    </row>
    <row r="633" spans="1:26" ht="13.5" customHeight="1" x14ac:dyDescent="0.25">
      <c r="A633" s="235"/>
      <c r="B633" s="235"/>
      <c r="C633" s="235"/>
      <c r="D633" s="235"/>
      <c r="E633" s="235"/>
      <c r="F633" s="235"/>
      <c r="G633" s="235"/>
      <c r="H633" s="235"/>
      <c r="I633" s="235"/>
      <c r="J633" s="235"/>
      <c r="K633" s="235"/>
      <c r="L633" s="235"/>
      <c r="M633" s="235"/>
      <c r="N633" s="235"/>
      <c r="O633" s="235"/>
      <c r="P633" s="235"/>
      <c r="Q633" s="235"/>
      <c r="R633" s="235"/>
      <c r="S633" s="235"/>
      <c r="T633" s="235"/>
      <c r="U633" s="235"/>
      <c r="V633" s="235"/>
      <c r="W633" s="235"/>
      <c r="X633" s="235"/>
      <c r="Y633" s="235"/>
      <c r="Z633" s="235"/>
    </row>
    <row r="634" spans="1:26" ht="13.5" customHeight="1" x14ac:dyDescent="0.25">
      <c r="A634" s="235"/>
      <c r="B634" s="235"/>
      <c r="C634" s="235"/>
      <c r="D634" s="235"/>
      <c r="E634" s="235"/>
      <c r="F634" s="235"/>
      <c r="G634" s="235"/>
      <c r="H634" s="235"/>
      <c r="I634" s="235"/>
      <c r="J634" s="235"/>
      <c r="K634" s="235"/>
      <c r="L634" s="235"/>
      <c r="M634" s="235"/>
      <c r="N634" s="235"/>
      <c r="O634" s="235"/>
      <c r="P634" s="235"/>
      <c r="Q634" s="235"/>
      <c r="R634" s="235"/>
      <c r="S634" s="235"/>
      <c r="T634" s="235"/>
      <c r="U634" s="235"/>
      <c r="V634" s="235"/>
      <c r="W634" s="235"/>
      <c r="X634" s="235"/>
      <c r="Y634" s="235"/>
      <c r="Z634" s="235"/>
    </row>
    <row r="635" spans="1:26" ht="13.5" customHeight="1" x14ac:dyDescent="0.25">
      <c r="A635" s="235"/>
      <c r="B635" s="235"/>
      <c r="C635" s="235"/>
      <c r="D635" s="235"/>
      <c r="E635" s="235"/>
      <c r="F635" s="235"/>
      <c r="G635" s="235"/>
      <c r="H635" s="235"/>
      <c r="I635" s="235"/>
      <c r="J635" s="235"/>
      <c r="K635" s="235"/>
      <c r="L635" s="235"/>
      <c r="M635" s="235"/>
      <c r="N635" s="235"/>
      <c r="O635" s="235"/>
      <c r="P635" s="235"/>
      <c r="Q635" s="235"/>
      <c r="R635" s="235"/>
      <c r="S635" s="235"/>
      <c r="T635" s="235"/>
      <c r="U635" s="235"/>
      <c r="V635" s="235"/>
      <c r="W635" s="235"/>
      <c r="X635" s="235"/>
      <c r="Y635" s="235"/>
      <c r="Z635" s="235"/>
    </row>
    <row r="636" spans="1:26" ht="13.5" customHeight="1" x14ac:dyDescent="0.25">
      <c r="A636" s="235"/>
      <c r="B636" s="235"/>
      <c r="C636" s="235"/>
      <c r="D636" s="235"/>
      <c r="E636" s="235"/>
      <c r="F636" s="235"/>
      <c r="G636" s="235"/>
      <c r="H636" s="235"/>
      <c r="I636" s="235"/>
      <c r="J636" s="235"/>
      <c r="K636" s="235"/>
      <c r="L636" s="235"/>
      <c r="M636" s="235"/>
      <c r="N636" s="235"/>
      <c r="O636" s="235"/>
      <c r="P636" s="235"/>
      <c r="Q636" s="235"/>
      <c r="R636" s="235"/>
      <c r="S636" s="235"/>
      <c r="T636" s="235"/>
      <c r="U636" s="235"/>
      <c r="V636" s="235"/>
      <c r="W636" s="235"/>
      <c r="X636" s="235"/>
      <c r="Y636" s="235"/>
      <c r="Z636" s="235"/>
    </row>
    <row r="637" spans="1:26" ht="13.5" customHeight="1" x14ac:dyDescent="0.25">
      <c r="A637" s="235"/>
      <c r="B637" s="235"/>
      <c r="C637" s="235"/>
      <c r="D637" s="235"/>
      <c r="E637" s="235"/>
      <c r="F637" s="235"/>
      <c r="G637" s="235"/>
      <c r="H637" s="235"/>
      <c r="I637" s="235"/>
      <c r="J637" s="235"/>
      <c r="K637" s="235"/>
      <c r="L637" s="235"/>
      <c r="M637" s="235"/>
      <c r="N637" s="235"/>
      <c r="O637" s="235"/>
      <c r="P637" s="235"/>
      <c r="Q637" s="235"/>
      <c r="R637" s="235"/>
      <c r="S637" s="235"/>
      <c r="T637" s="235"/>
      <c r="U637" s="235"/>
      <c r="V637" s="235"/>
      <c r="W637" s="235"/>
      <c r="X637" s="235"/>
      <c r="Y637" s="235"/>
      <c r="Z637" s="235"/>
    </row>
    <row r="638" spans="1:26" ht="13.5" customHeight="1" x14ac:dyDescent="0.25">
      <c r="A638" s="235"/>
      <c r="B638" s="235"/>
      <c r="C638" s="235"/>
      <c r="D638" s="235"/>
      <c r="E638" s="235"/>
      <c r="F638" s="235"/>
      <c r="G638" s="235"/>
      <c r="H638" s="235"/>
      <c r="I638" s="235"/>
      <c r="J638" s="235"/>
      <c r="K638" s="235"/>
      <c r="L638" s="235"/>
      <c r="M638" s="235"/>
      <c r="N638" s="235"/>
      <c r="O638" s="235"/>
      <c r="P638" s="235"/>
      <c r="Q638" s="235"/>
      <c r="R638" s="235"/>
      <c r="S638" s="235"/>
      <c r="T638" s="235"/>
      <c r="U638" s="235"/>
      <c r="V638" s="235"/>
      <c r="W638" s="235"/>
      <c r="X638" s="235"/>
      <c r="Y638" s="235"/>
      <c r="Z638" s="235"/>
    </row>
    <row r="639" spans="1:26" ht="13.5" customHeight="1" x14ac:dyDescent="0.25">
      <c r="A639" s="235"/>
      <c r="B639" s="235"/>
      <c r="C639" s="235"/>
      <c r="D639" s="235"/>
      <c r="E639" s="235"/>
      <c r="F639" s="235"/>
      <c r="G639" s="235"/>
      <c r="H639" s="235"/>
      <c r="I639" s="235"/>
      <c r="J639" s="235"/>
      <c r="K639" s="235"/>
      <c r="L639" s="235"/>
      <c r="M639" s="235"/>
      <c r="N639" s="235"/>
      <c r="O639" s="235"/>
      <c r="P639" s="235"/>
      <c r="Q639" s="235"/>
      <c r="R639" s="235"/>
      <c r="S639" s="235"/>
      <c r="T639" s="235"/>
      <c r="U639" s="235"/>
      <c r="V639" s="235"/>
      <c r="W639" s="235"/>
      <c r="X639" s="235"/>
      <c r="Y639" s="235"/>
      <c r="Z639" s="235"/>
    </row>
    <row r="640" spans="1:26" ht="13.5" customHeight="1" x14ac:dyDescent="0.25">
      <c r="A640" s="235"/>
      <c r="B640" s="235"/>
      <c r="C640" s="235"/>
      <c r="D640" s="235"/>
      <c r="E640" s="235"/>
      <c r="F640" s="235"/>
      <c r="G640" s="235"/>
      <c r="H640" s="235"/>
      <c r="I640" s="235"/>
      <c r="J640" s="235"/>
      <c r="K640" s="235"/>
      <c r="L640" s="235"/>
      <c r="M640" s="235"/>
      <c r="N640" s="235"/>
      <c r="O640" s="235"/>
      <c r="P640" s="235"/>
      <c r="Q640" s="235"/>
      <c r="R640" s="235"/>
      <c r="S640" s="235"/>
      <c r="T640" s="235"/>
      <c r="U640" s="235"/>
      <c r="V640" s="235"/>
      <c r="W640" s="235"/>
      <c r="X640" s="235"/>
      <c r="Y640" s="235"/>
      <c r="Z640" s="235"/>
    </row>
    <row r="641" spans="1:26" ht="13.5" customHeight="1" x14ac:dyDescent="0.25">
      <c r="A641" s="235"/>
      <c r="B641" s="235"/>
      <c r="C641" s="235"/>
      <c r="D641" s="235"/>
      <c r="E641" s="235"/>
      <c r="F641" s="235"/>
      <c r="G641" s="235"/>
      <c r="H641" s="235"/>
      <c r="I641" s="235"/>
      <c r="J641" s="235"/>
      <c r="K641" s="235"/>
      <c r="L641" s="235"/>
      <c r="M641" s="235"/>
      <c r="N641" s="235"/>
      <c r="O641" s="235"/>
      <c r="P641" s="235"/>
      <c r="Q641" s="235"/>
      <c r="R641" s="235"/>
      <c r="S641" s="235"/>
      <c r="T641" s="235"/>
      <c r="U641" s="235"/>
      <c r="V641" s="235"/>
      <c r="W641" s="235"/>
      <c r="X641" s="235"/>
      <c r="Y641" s="235"/>
      <c r="Z641" s="235"/>
    </row>
    <row r="642" spans="1:26" ht="13.5" customHeight="1" x14ac:dyDescent="0.25">
      <c r="A642" s="235"/>
      <c r="B642" s="235"/>
      <c r="C642" s="235"/>
      <c r="D642" s="235"/>
      <c r="E642" s="235"/>
      <c r="F642" s="235"/>
      <c r="G642" s="235"/>
      <c r="H642" s="235"/>
      <c r="I642" s="235"/>
      <c r="J642" s="235"/>
      <c r="K642" s="235"/>
      <c r="L642" s="235"/>
      <c r="M642" s="235"/>
      <c r="N642" s="235"/>
      <c r="O642" s="235"/>
      <c r="P642" s="235"/>
      <c r="Q642" s="235"/>
      <c r="R642" s="235"/>
      <c r="S642" s="235"/>
      <c r="T642" s="235"/>
      <c r="U642" s="235"/>
      <c r="V642" s="235"/>
      <c r="W642" s="235"/>
      <c r="X642" s="235"/>
      <c r="Y642" s="235"/>
      <c r="Z642" s="235"/>
    </row>
    <row r="643" spans="1:26" ht="13.5" customHeight="1" x14ac:dyDescent="0.25">
      <c r="A643" s="235"/>
      <c r="B643" s="235"/>
      <c r="C643" s="235"/>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row>
    <row r="644" spans="1:26" ht="13.5" customHeight="1" x14ac:dyDescent="0.25">
      <c r="A644" s="235"/>
      <c r="B644" s="235"/>
      <c r="C644" s="235"/>
      <c r="D644" s="235"/>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row>
    <row r="645" spans="1:26" ht="13.5" customHeight="1" x14ac:dyDescent="0.25">
      <c r="A645" s="235"/>
      <c r="B645" s="235"/>
      <c r="C645" s="235"/>
      <c r="D645" s="235"/>
      <c r="E645" s="235"/>
      <c r="F645" s="235"/>
      <c r="G645" s="235"/>
      <c r="H645" s="235"/>
      <c r="I645" s="235"/>
      <c r="J645" s="235"/>
      <c r="K645" s="235"/>
      <c r="L645" s="235"/>
      <c r="M645" s="235"/>
      <c r="N645" s="235"/>
      <c r="O645" s="235"/>
      <c r="P645" s="235"/>
      <c r="Q645" s="235"/>
      <c r="R645" s="235"/>
      <c r="S645" s="235"/>
      <c r="T645" s="235"/>
      <c r="U645" s="235"/>
      <c r="V645" s="235"/>
      <c r="W645" s="235"/>
      <c r="X645" s="235"/>
      <c r="Y645" s="235"/>
      <c r="Z645" s="235"/>
    </row>
    <row r="646" spans="1:26" ht="13.5" customHeight="1" x14ac:dyDescent="0.25">
      <c r="A646" s="235"/>
      <c r="B646" s="235"/>
      <c r="C646" s="235"/>
      <c r="D646" s="235"/>
      <c r="E646" s="235"/>
      <c r="F646" s="235"/>
      <c r="G646" s="235"/>
      <c r="H646" s="235"/>
      <c r="I646" s="235"/>
      <c r="J646" s="235"/>
      <c r="K646" s="235"/>
      <c r="L646" s="235"/>
      <c r="M646" s="235"/>
      <c r="N646" s="235"/>
      <c r="O646" s="235"/>
      <c r="P646" s="235"/>
      <c r="Q646" s="235"/>
      <c r="R646" s="235"/>
      <c r="S646" s="235"/>
      <c r="T646" s="235"/>
      <c r="U646" s="235"/>
      <c r="V646" s="235"/>
      <c r="W646" s="235"/>
      <c r="X646" s="235"/>
      <c r="Y646" s="235"/>
      <c r="Z646" s="235"/>
    </row>
    <row r="647" spans="1:26" ht="13.5" customHeight="1" x14ac:dyDescent="0.25">
      <c r="A647" s="235"/>
      <c r="B647" s="235"/>
      <c r="C647" s="235"/>
      <c r="D647" s="235"/>
      <c r="E647" s="235"/>
      <c r="F647" s="235"/>
      <c r="G647" s="235"/>
      <c r="H647" s="235"/>
      <c r="I647" s="235"/>
      <c r="J647" s="235"/>
      <c r="K647" s="235"/>
      <c r="L647" s="235"/>
      <c r="M647" s="235"/>
      <c r="N647" s="235"/>
      <c r="O647" s="235"/>
      <c r="P647" s="235"/>
      <c r="Q647" s="235"/>
      <c r="R647" s="235"/>
      <c r="S647" s="235"/>
      <c r="T647" s="235"/>
      <c r="U647" s="235"/>
      <c r="V647" s="235"/>
      <c r="W647" s="235"/>
      <c r="X647" s="235"/>
      <c r="Y647" s="235"/>
      <c r="Z647" s="235"/>
    </row>
    <row r="648" spans="1:26" ht="13.5" customHeight="1" x14ac:dyDescent="0.25">
      <c r="A648" s="235"/>
      <c r="B648" s="235"/>
      <c r="C648" s="235"/>
      <c r="D648" s="235"/>
      <c r="E648" s="235"/>
      <c r="F648" s="235"/>
      <c r="G648" s="235"/>
      <c r="H648" s="235"/>
      <c r="I648" s="235"/>
      <c r="J648" s="235"/>
      <c r="K648" s="235"/>
      <c r="L648" s="235"/>
      <c r="M648" s="235"/>
      <c r="N648" s="235"/>
      <c r="O648" s="235"/>
      <c r="P648" s="235"/>
      <c r="Q648" s="235"/>
      <c r="R648" s="235"/>
      <c r="S648" s="235"/>
      <c r="T648" s="235"/>
      <c r="U648" s="235"/>
      <c r="V648" s="235"/>
      <c r="W648" s="235"/>
      <c r="X648" s="235"/>
      <c r="Y648" s="235"/>
      <c r="Z648" s="235"/>
    </row>
    <row r="649" spans="1:26" ht="13.5" customHeight="1" x14ac:dyDescent="0.25">
      <c r="A649" s="235"/>
      <c r="B649" s="235"/>
      <c r="C649" s="235"/>
      <c r="D649" s="235"/>
      <c r="E649" s="235"/>
      <c r="F649" s="235"/>
      <c r="G649" s="235"/>
      <c r="H649" s="235"/>
      <c r="I649" s="235"/>
      <c r="J649" s="235"/>
      <c r="K649" s="235"/>
      <c r="L649" s="235"/>
      <c r="M649" s="235"/>
      <c r="N649" s="235"/>
      <c r="O649" s="235"/>
      <c r="P649" s="235"/>
      <c r="Q649" s="235"/>
      <c r="R649" s="235"/>
      <c r="S649" s="235"/>
      <c r="T649" s="235"/>
      <c r="U649" s="235"/>
      <c r="V649" s="235"/>
      <c r="W649" s="235"/>
      <c r="X649" s="235"/>
      <c r="Y649" s="235"/>
      <c r="Z649" s="235"/>
    </row>
    <row r="650" spans="1:26" ht="13.5" customHeight="1" x14ac:dyDescent="0.25">
      <c r="A650" s="235"/>
      <c r="B650" s="235"/>
      <c r="C650" s="235"/>
      <c r="D650" s="235"/>
      <c r="E650" s="235"/>
      <c r="F650" s="235"/>
      <c r="G650" s="235"/>
      <c r="H650" s="235"/>
      <c r="I650" s="235"/>
      <c r="J650" s="235"/>
      <c r="K650" s="235"/>
      <c r="L650" s="235"/>
      <c r="M650" s="235"/>
      <c r="N650" s="235"/>
      <c r="O650" s="235"/>
      <c r="P650" s="235"/>
      <c r="Q650" s="235"/>
      <c r="R650" s="235"/>
      <c r="S650" s="235"/>
      <c r="T650" s="235"/>
      <c r="U650" s="235"/>
      <c r="V650" s="235"/>
      <c r="W650" s="235"/>
      <c r="X650" s="235"/>
      <c r="Y650" s="235"/>
      <c r="Z650" s="235"/>
    </row>
    <row r="651" spans="1:26" ht="13.5" customHeight="1" x14ac:dyDescent="0.25">
      <c r="A651" s="235"/>
      <c r="B651" s="235"/>
      <c r="C651" s="235"/>
      <c r="D651" s="235"/>
      <c r="E651" s="235"/>
      <c r="F651" s="235"/>
      <c r="G651" s="235"/>
      <c r="H651" s="235"/>
      <c r="I651" s="235"/>
      <c r="J651" s="235"/>
      <c r="K651" s="235"/>
      <c r="L651" s="235"/>
      <c r="M651" s="235"/>
      <c r="N651" s="235"/>
      <c r="O651" s="235"/>
      <c r="P651" s="235"/>
      <c r="Q651" s="235"/>
      <c r="R651" s="235"/>
      <c r="S651" s="235"/>
      <c r="T651" s="235"/>
      <c r="U651" s="235"/>
      <c r="V651" s="235"/>
      <c r="W651" s="235"/>
      <c r="X651" s="235"/>
      <c r="Y651" s="235"/>
      <c r="Z651" s="235"/>
    </row>
    <row r="652" spans="1:26" ht="13.5" customHeight="1" x14ac:dyDescent="0.25">
      <c r="A652" s="235"/>
      <c r="B652" s="235"/>
      <c r="C652" s="235"/>
      <c r="D652" s="235"/>
      <c r="E652" s="235"/>
      <c r="F652" s="235"/>
      <c r="G652" s="235"/>
      <c r="H652" s="235"/>
      <c r="I652" s="235"/>
      <c r="J652" s="235"/>
      <c r="K652" s="235"/>
      <c r="L652" s="235"/>
      <c r="M652" s="235"/>
      <c r="N652" s="235"/>
      <c r="O652" s="235"/>
      <c r="P652" s="235"/>
      <c r="Q652" s="235"/>
      <c r="R652" s="235"/>
      <c r="S652" s="235"/>
      <c r="T652" s="235"/>
      <c r="U652" s="235"/>
      <c r="V652" s="235"/>
      <c r="W652" s="235"/>
      <c r="X652" s="235"/>
      <c r="Y652" s="235"/>
      <c r="Z652" s="235"/>
    </row>
    <row r="653" spans="1:26" ht="13.5" customHeight="1" x14ac:dyDescent="0.25">
      <c r="A653" s="235"/>
      <c r="B653" s="235"/>
      <c r="C653" s="235"/>
      <c r="D653" s="235"/>
      <c r="E653" s="235"/>
      <c r="F653" s="235"/>
      <c r="G653" s="235"/>
      <c r="H653" s="235"/>
      <c r="I653" s="235"/>
      <c r="J653" s="235"/>
      <c r="K653" s="235"/>
      <c r="L653" s="235"/>
      <c r="M653" s="235"/>
      <c r="N653" s="235"/>
      <c r="O653" s="235"/>
      <c r="P653" s="235"/>
      <c r="Q653" s="235"/>
      <c r="R653" s="235"/>
      <c r="S653" s="235"/>
      <c r="T653" s="235"/>
      <c r="U653" s="235"/>
      <c r="V653" s="235"/>
      <c r="W653" s="235"/>
      <c r="X653" s="235"/>
      <c r="Y653" s="235"/>
      <c r="Z653" s="235"/>
    </row>
    <row r="654" spans="1:26" ht="13.5" customHeight="1" x14ac:dyDescent="0.25">
      <c r="A654" s="235"/>
      <c r="B654" s="235"/>
      <c r="C654" s="235"/>
      <c r="D654" s="235"/>
      <c r="E654" s="235"/>
      <c r="F654" s="235"/>
      <c r="G654" s="235"/>
      <c r="H654" s="235"/>
      <c r="I654" s="235"/>
      <c r="J654" s="235"/>
      <c r="K654" s="235"/>
      <c r="L654" s="235"/>
      <c r="M654" s="235"/>
      <c r="N654" s="235"/>
      <c r="O654" s="235"/>
      <c r="P654" s="235"/>
      <c r="Q654" s="235"/>
      <c r="R654" s="235"/>
      <c r="S654" s="235"/>
      <c r="T654" s="235"/>
      <c r="U654" s="235"/>
      <c r="V654" s="235"/>
      <c r="W654" s="235"/>
      <c r="X654" s="235"/>
      <c r="Y654" s="235"/>
      <c r="Z654" s="235"/>
    </row>
    <row r="655" spans="1:26" ht="13.5" customHeight="1" x14ac:dyDescent="0.25">
      <c r="A655" s="235"/>
      <c r="B655" s="235"/>
      <c r="C655" s="235"/>
      <c r="D655" s="235"/>
      <c r="E655" s="235"/>
      <c r="F655" s="235"/>
      <c r="G655" s="235"/>
      <c r="H655" s="235"/>
      <c r="I655" s="235"/>
      <c r="J655" s="235"/>
      <c r="K655" s="235"/>
      <c r="L655" s="235"/>
      <c r="M655" s="235"/>
      <c r="N655" s="235"/>
      <c r="O655" s="235"/>
      <c r="P655" s="235"/>
      <c r="Q655" s="235"/>
      <c r="R655" s="235"/>
      <c r="S655" s="235"/>
      <c r="T655" s="235"/>
      <c r="U655" s="235"/>
      <c r="V655" s="235"/>
      <c r="W655" s="235"/>
      <c r="X655" s="235"/>
      <c r="Y655" s="235"/>
      <c r="Z655" s="235"/>
    </row>
    <row r="656" spans="1:26" ht="13.5" customHeight="1" x14ac:dyDescent="0.25">
      <c r="A656" s="235"/>
      <c r="B656" s="235"/>
      <c r="C656" s="235"/>
      <c r="D656" s="235"/>
      <c r="E656" s="235"/>
      <c r="F656" s="235"/>
      <c r="G656" s="235"/>
      <c r="H656" s="235"/>
      <c r="I656" s="235"/>
      <c r="J656" s="235"/>
      <c r="K656" s="235"/>
      <c r="L656" s="235"/>
      <c r="M656" s="235"/>
      <c r="N656" s="235"/>
      <c r="O656" s="235"/>
      <c r="P656" s="235"/>
      <c r="Q656" s="235"/>
      <c r="R656" s="235"/>
      <c r="S656" s="235"/>
      <c r="T656" s="235"/>
      <c r="U656" s="235"/>
      <c r="V656" s="235"/>
      <c r="W656" s="235"/>
      <c r="X656" s="235"/>
      <c r="Y656" s="235"/>
      <c r="Z656" s="235"/>
    </row>
    <row r="657" spans="1:26" ht="13.5" customHeight="1" x14ac:dyDescent="0.25">
      <c r="A657" s="235"/>
      <c r="B657" s="235"/>
      <c r="C657" s="235"/>
      <c r="D657" s="235"/>
      <c r="E657" s="235"/>
      <c r="F657" s="235"/>
      <c r="G657" s="235"/>
      <c r="H657" s="235"/>
      <c r="I657" s="235"/>
      <c r="J657" s="235"/>
      <c r="K657" s="235"/>
      <c r="L657" s="235"/>
      <c r="M657" s="235"/>
      <c r="N657" s="235"/>
      <c r="O657" s="235"/>
      <c r="P657" s="235"/>
      <c r="Q657" s="235"/>
      <c r="R657" s="235"/>
      <c r="S657" s="235"/>
      <c r="T657" s="235"/>
      <c r="U657" s="235"/>
      <c r="V657" s="235"/>
      <c r="W657" s="235"/>
      <c r="X657" s="235"/>
      <c r="Y657" s="235"/>
      <c r="Z657" s="235"/>
    </row>
    <row r="658" spans="1:26" ht="13.5" customHeight="1" x14ac:dyDescent="0.25">
      <c r="A658" s="235"/>
      <c r="B658" s="235"/>
      <c r="C658" s="235"/>
      <c r="D658" s="235"/>
      <c r="E658" s="235"/>
      <c r="F658" s="235"/>
      <c r="G658" s="235"/>
      <c r="H658" s="235"/>
      <c r="I658" s="235"/>
      <c r="J658" s="235"/>
      <c r="K658" s="235"/>
      <c r="L658" s="235"/>
      <c r="M658" s="235"/>
      <c r="N658" s="235"/>
      <c r="O658" s="235"/>
      <c r="P658" s="235"/>
      <c r="Q658" s="235"/>
      <c r="R658" s="235"/>
      <c r="S658" s="235"/>
      <c r="T658" s="235"/>
      <c r="U658" s="235"/>
      <c r="V658" s="235"/>
      <c r="W658" s="235"/>
      <c r="X658" s="235"/>
      <c r="Y658" s="235"/>
      <c r="Z658" s="235"/>
    </row>
    <row r="659" spans="1:26" ht="13.5" customHeight="1" x14ac:dyDescent="0.25">
      <c r="A659" s="235"/>
      <c r="B659" s="235"/>
      <c r="C659" s="235"/>
      <c r="D659" s="235"/>
      <c r="E659" s="235"/>
      <c r="F659" s="235"/>
      <c r="G659" s="235"/>
      <c r="H659" s="235"/>
      <c r="I659" s="235"/>
      <c r="J659" s="235"/>
      <c r="K659" s="235"/>
      <c r="L659" s="235"/>
      <c r="M659" s="235"/>
      <c r="N659" s="235"/>
      <c r="O659" s="235"/>
      <c r="P659" s="235"/>
      <c r="Q659" s="235"/>
      <c r="R659" s="235"/>
      <c r="S659" s="235"/>
      <c r="T659" s="235"/>
      <c r="U659" s="235"/>
      <c r="V659" s="235"/>
      <c r="W659" s="235"/>
      <c r="X659" s="235"/>
      <c r="Y659" s="235"/>
      <c r="Z659" s="235"/>
    </row>
    <row r="660" spans="1:26" ht="13.5" customHeight="1" x14ac:dyDescent="0.25">
      <c r="A660" s="235"/>
      <c r="B660" s="235"/>
      <c r="C660" s="235"/>
      <c r="D660" s="235"/>
      <c r="E660" s="235"/>
      <c r="F660" s="235"/>
      <c r="G660" s="235"/>
      <c r="H660" s="235"/>
      <c r="I660" s="235"/>
      <c r="J660" s="235"/>
      <c r="K660" s="235"/>
      <c r="L660" s="235"/>
      <c r="M660" s="235"/>
      <c r="N660" s="235"/>
      <c r="O660" s="235"/>
      <c r="P660" s="235"/>
      <c r="Q660" s="235"/>
      <c r="R660" s="235"/>
      <c r="S660" s="235"/>
      <c r="T660" s="235"/>
      <c r="U660" s="235"/>
      <c r="V660" s="235"/>
      <c r="W660" s="235"/>
      <c r="X660" s="235"/>
      <c r="Y660" s="235"/>
      <c r="Z660" s="235"/>
    </row>
    <row r="661" spans="1:26" ht="13.5" customHeight="1" x14ac:dyDescent="0.25">
      <c r="A661" s="235"/>
      <c r="B661" s="235"/>
      <c r="C661" s="235"/>
      <c r="D661" s="235"/>
      <c r="E661" s="235"/>
      <c r="F661" s="235"/>
      <c r="G661" s="235"/>
      <c r="H661" s="235"/>
      <c r="I661" s="235"/>
      <c r="J661" s="235"/>
      <c r="K661" s="235"/>
      <c r="L661" s="235"/>
      <c r="M661" s="235"/>
      <c r="N661" s="235"/>
      <c r="O661" s="235"/>
      <c r="P661" s="235"/>
      <c r="Q661" s="235"/>
      <c r="R661" s="235"/>
      <c r="S661" s="235"/>
      <c r="T661" s="235"/>
      <c r="U661" s="235"/>
      <c r="V661" s="235"/>
      <c r="W661" s="235"/>
      <c r="X661" s="235"/>
      <c r="Y661" s="235"/>
      <c r="Z661" s="235"/>
    </row>
    <row r="662" spans="1:26" ht="13.5" customHeight="1" x14ac:dyDescent="0.25">
      <c r="A662" s="235"/>
      <c r="B662" s="235"/>
      <c r="C662" s="235"/>
      <c r="D662" s="235"/>
      <c r="E662" s="235"/>
      <c r="F662" s="235"/>
      <c r="G662" s="235"/>
      <c r="H662" s="235"/>
      <c r="I662" s="235"/>
      <c r="J662" s="235"/>
      <c r="K662" s="235"/>
      <c r="L662" s="235"/>
      <c r="M662" s="235"/>
      <c r="N662" s="235"/>
      <c r="O662" s="235"/>
      <c r="P662" s="235"/>
      <c r="Q662" s="235"/>
      <c r="R662" s="235"/>
      <c r="S662" s="235"/>
      <c r="T662" s="235"/>
      <c r="U662" s="235"/>
      <c r="V662" s="235"/>
      <c r="W662" s="235"/>
      <c r="X662" s="235"/>
      <c r="Y662" s="235"/>
      <c r="Z662" s="235"/>
    </row>
    <row r="663" spans="1:26" ht="13.5" customHeight="1" x14ac:dyDescent="0.25">
      <c r="A663" s="235"/>
      <c r="B663" s="235"/>
      <c r="C663" s="235"/>
      <c r="D663" s="235"/>
      <c r="E663" s="235"/>
      <c r="F663" s="235"/>
      <c r="G663" s="235"/>
      <c r="H663" s="235"/>
      <c r="I663" s="235"/>
      <c r="J663" s="235"/>
      <c r="K663" s="235"/>
      <c r="L663" s="235"/>
      <c r="M663" s="235"/>
      <c r="N663" s="235"/>
      <c r="O663" s="235"/>
      <c r="P663" s="235"/>
      <c r="Q663" s="235"/>
      <c r="R663" s="235"/>
      <c r="S663" s="235"/>
      <c r="T663" s="235"/>
      <c r="U663" s="235"/>
      <c r="V663" s="235"/>
      <c r="W663" s="235"/>
      <c r="X663" s="235"/>
      <c r="Y663" s="235"/>
      <c r="Z663" s="235"/>
    </row>
    <row r="664" spans="1:26" ht="13.5" customHeight="1" x14ac:dyDescent="0.25">
      <c r="A664" s="235"/>
      <c r="B664" s="235"/>
      <c r="C664" s="235"/>
      <c r="D664" s="235"/>
      <c r="E664" s="235"/>
      <c r="F664" s="235"/>
      <c r="G664" s="235"/>
      <c r="H664" s="235"/>
      <c r="I664" s="235"/>
      <c r="J664" s="235"/>
      <c r="K664" s="235"/>
      <c r="L664" s="235"/>
      <c r="M664" s="235"/>
      <c r="N664" s="235"/>
      <c r="O664" s="235"/>
      <c r="P664" s="235"/>
      <c r="Q664" s="235"/>
      <c r="R664" s="235"/>
      <c r="S664" s="235"/>
      <c r="T664" s="235"/>
      <c r="U664" s="235"/>
      <c r="V664" s="235"/>
      <c r="W664" s="235"/>
      <c r="X664" s="235"/>
      <c r="Y664" s="235"/>
      <c r="Z664" s="235"/>
    </row>
    <row r="665" spans="1:26" ht="13.5" customHeight="1" x14ac:dyDescent="0.25">
      <c r="A665" s="235"/>
      <c r="B665" s="235"/>
      <c r="C665" s="235"/>
      <c r="D665" s="235"/>
      <c r="E665" s="235"/>
      <c r="F665" s="235"/>
      <c r="G665" s="235"/>
      <c r="H665" s="235"/>
      <c r="I665" s="235"/>
      <c r="J665" s="235"/>
      <c r="K665" s="235"/>
      <c r="L665" s="235"/>
      <c r="M665" s="235"/>
      <c r="N665" s="235"/>
      <c r="O665" s="235"/>
      <c r="P665" s="235"/>
      <c r="Q665" s="235"/>
      <c r="R665" s="235"/>
      <c r="S665" s="235"/>
      <c r="T665" s="235"/>
      <c r="U665" s="235"/>
      <c r="V665" s="235"/>
      <c r="W665" s="235"/>
      <c r="X665" s="235"/>
      <c r="Y665" s="235"/>
      <c r="Z665" s="235"/>
    </row>
    <row r="666" spans="1:26" ht="13.5" customHeight="1" x14ac:dyDescent="0.25">
      <c r="A666" s="235"/>
      <c r="B666" s="235"/>
      <c r="C666" s="235"/>
      <c r="D666" s="235"/>
      <c r="E666" s="235"/>
      <c r="F666" s="235"/>
      <c r="G666" s="235"/>
      <c r="H666" s="235"/>
      <c r="I666" s="235"/>
      <c r="J666" s="235"/>
      <c r="K666" s="235"/>
      <c r="L666" s="235"/>
      <c r="M666" s="235"/>
      <c r="N666" s="235"/>
      <c r="O666" s="235"/>
      <c r="P666" s="235"/>
      <c r="Q666" s="235"/>
      <c r="R666" s="235"/>
      <c r="S666" s="235"/>
      <c r="T666" s="235"/>
      <c r="U666" s="235"/>
      <c r="V666" s="235"/>
      <c r="W666" s="235"/>
      <c r="X666" s="235"/>
      <c r="Y666" s="235"/>
      <c r="Z666" s="235"/>
    </row>
    <row r="667" spans="1:26" ht="13.5" customHeight="1" x14ac:dyDescent="0.25">
      <c r="A667" s="235"/>
      <c r="B667" s="235"/>
      <c r="C667" s="235"/>
      <c r="D667" s="235"/>
      <c r="E667" s="235"/>
      <c r="F667" s="235"/>
      <c r="G667" s="235"/>
      <c r="H667" s="235"/>
      <c r="I667" s="235"/>
      <c r="J667" s="235"/>
      <c r="K667" s="235"/>
      <c r="L667" s="235"/>
      <c r="M667" s="235"/>
      <c r="N667" s="235"/>
      <c r="O667" s="235"/>
      <c r="P667" s="235"/>
      <c r="Q667" s="235"/>
      <c r="R667" s="235"/>
      <c r="S667" s="235"/>
      <c r="T667" s="235"/>
      <c r="U667" s="235"/>
      <c r="V667" s="235"/>
      <c r="W667" s="235"/>
      <c r="X667" s="235"/>
      <c r="Y667" s="235"/>
      <c r="Z667" s="235"/>
    </row>
    <row r="668" spans="1:26" ht="13.5" customHeight="1" x14ac:dyDescent="0.25">
      <c r="A668" s="235"/>
      <c r="B668" s="235"/>
      <c r="C668" s="235"/>
      <c r="D668" s="235"/>
      <c r="E668" s="235"/>
      <c r="F668" s="235"/>
      <c r="G668" s="235"/>
      <c r="H668" s="235"/>
      <c r="I668" s="235"/>
      <c r="J668" s="235"/>
      <c r="K668" s="235"/>
      <c r="L668" s="235"/>
      <c r="M668" s="235"/>
      <c r="N668" s="235"/>
      <c r="O668" s="235"/>
      <c r="P668" s="235"/>
      <c r="Q668" s="235"/>
      <c r="R668" s="235"/>
      <c r="S668" s="235"/>
      <c r="T668" s="235"/>
      <c r="U668" s="235"/>
      <c r="V668" s="235"/>
      <c r="W668" s="235"/>
      <c r="X668" s="235"/>
      <c r="Y668" s="235"/>
      <c r="Z668" s="235"/>
    </row>
    <row r="669" spans="1:26" ht="13.5" customHeight="1" x14ac:dyDescent="0.25">
      <c r="A669" s="235"/>
      <c r="B669" s="235"/>
      <c r="C669" s="235"/>
      <c r="D669" s="235"/>
      <c r="E669" s="235"/>
      <c r="F669" s="235"/>
      <c r="G669" s="235"/>
      <c r="H669" s="235"/>
      <c r="I669" s="235"/>
      <c r="J669" s="235"/>
      <c r="K669" s="235"/>
      <c r="L669" s="235"/>
      <c r="M669" s="235"/>
      <c r="N669" s="235"/>
      <c r="O669" s="235"/>
      <c r="P669" s="235"/>
      <c r="Q669" s="235"/>
      <c r="R669" s="235"/>
      <c r="S669" s="235"/>
      <c r="T669" s="235"/>
      <c r="U669" s="235"/>
      <c r="V669" s="235"/>
      <c r="W669" s="235"/>
      <c r="X669" s="235"/>
      <c r="Y669" s="235"/>
      <c r="Z669" s="235"/>
    </row>
    <row r="670" spans="1:26" ht="13.5" customHeight="1" x14ac:dyDescent="0.25">
      <c r="A670" s="235"/>
      <c r="B670" s="235"/>
      <c r="C670" s="235"/>
      <c r="D670" s="235"/>
      <c r="E670" s="235"/>
      <c r="F670" s="235"/>
      <c r="G670" s="235"/>
      <c r="H670" s="235"/>
      <c r="I670" s="235"/>
      <c r="J670" s="235"/>
      <c r="K670" s="235"/>
      <c r="L670" s="235"/>
      <c r="M670" s="235"/>
      <c r="N670" s="235"/>
      <c r="O670" s="235"/>
      <c r="P670" s="235"/>
      <c r="Q670" s="235"/>
      <c r="R670" s="235"/>
      <c r="S670" s="235"/>
      <c r="T670" s="235"/>
      <c r="U670" s="235"/>
      <c r="V670" s="235"/>
      <c r="W670" s="235"/>
      <c r="X670" s="235"/>
      <c r="Y670" s="235"/>
      <c r="Z670" s="235"/>
    </row>
    <row r="671" spans="1:26" ht="13.5" customHeight="1" x14ac:dyDescent="0.25">
      <c r="A671" s="235"/>
      <c r="B671" s="235"/>
      <c r="C671" s="235"/>
      <c r="D671" s="235"/>
      <c r="E671" s="235"/>
      <c r="F671" s="235"/>
      <c r="G671" s="235"/>
      <c r="H671" s="235"/>
      <c r="I671" s="235"/>
      <c r="J671" s="235"/>
      <c r="K671" s="235"/>
      <c r="L671" s="235"/>
      <c r="M671" s="235"/>
      <c r="N671" s="235"/>
      <c r="O671" s="235"/>
      <c r="P671" s="235"/>
      <c r="Q671" s="235"/>
      <c r="R671" s="235"/>
      <c r="S671" s="235"/>
      <c r="T671" s="235"/>
      <c r="U671" s="235"/>
      <c r="V671" s="235"/>
      <c r="W671" s="235"/>
      <c r="X671" s="235"/>
      <c r="Y671" s="235"/>
      <c r="Z671" s="235"/>
    </row>
    <row r="672" spans="1:26" ht="13.5" customHeight="1" x14ac:dyDescent="0.25">
      <c r="A672" s="235"/>
      <c r="B672" s="235"/>
      <c r="C672" s="235"/>
      <c r="D672" s="235"/>
      <c r="E672" s="235"/>
      <c r="F672" s="235"/>
      <c r="G672" s="235"/>
      <c r="H672" s="235"/>
      <c r="I672" s="235"/>
      <c r="J672" s="235"/>
      <c r="K672" s="235"/>
      <c r="L672" s="235"/>
      <c r="M672" s="235"/>
      <c r="N672" s="235"/>
      <c r="O672" s="235"/>
      <c r="P672" s="235"/>
      <c r="Q672" s="235"/>
      <c r="R672" s="235"/>
      <c r="S672" s="235"/>
      <c r="T672" s="235"/>
      <c r="U672" s="235"/>
      <c r="V672" s="235"/>
      <c r="W672" s="235"/>
      <c r="X672" s="235"/>
      <c r="Y672" s="235"/>
      <c r="Z672" s="235"/>
    </row>
    <row r="673" spans="1:26" ht="13.5" customHeight="1" x14ac:dyDescent="0.25">
      <c r="A673" s="235"/>
      <c r="B673" s="235"/>
      <c r="C673" s="235"/>
      <c r="D673" s="235"/>
      <c r="E673" s="235"/>
      <c r="F673" s="235"/>
      <c r="G673" s="235"/>
      <c r="H673" s="235"/>
      <c r="I673" s="235"/>
      <c r="J673" s="235"/>
      <c r="K673" s="235"/>
      <c r="L673" s="235"/>
      <c r="M673" s="235"/>
      <c r="N673" s="235"/>
      <c r="O673" s="235"/>
      <c r="P673" s="235"/>
      <c r="Q673" s="235"/>
      <c r="R673" s="235"/>
      <c r="S673" s="235"/>
      <c r="T673" s="235"/>
      <c r="U673" s="235"/>
      <c r="V673" s="235"/>
      <c r="W673" s="235"/>
      <c r="X673" s="235"/>
      <c r="Y673" s="235"/>
      <c r="Z673" s="235"/>
    </row>
    <row r="674" spans="1:26" ht="13.5" customHeight="1" x14ac:dyDescent="0.25">
      <c r="A674" s="235"/>
      <c r="B674" s="235"/>
      <c r="C674" s="235"/>
      <c r="D674" s="235"/>
      <c r="E674" s="235"/>
      <c r="F674" s="235"/>
      <c r="G674" s="235"/>
      <c r="H674" s="235"/>
      <c r="I674" s="235"/>
      <c r="J674" s="235"/>
      <c r="K674" s="235"/>
      <c r="L674" s="235"/>
      <c r="M674" s="235"/>
      <c r="N674" s="235"/>
      <c r="O674" s="235"/>
      <c r="P674" s="235"/>
      <c r="Q674" s="235"/>
      <c r="R674" s="235"/>
      <c r="S674" s="235"/>
      <c r="T674" s="235"/>
      <c r="U674" s="235"/>
      <c r="V674" s="235"/>
      <c r="W674" s="235"/>
      <c r="X674" s="235"/>
      <c r="Y674" s="235"/>
      <c r="Z674" s="235"/>
    </row>
    <row r="675" spans="1:26" ht="13.5" customHeight="1" x14ac:dyDescent="0.25">
      <c r="A675" s="235"/>
      <c r="B675" s="235"/>
      <c r="C675" s="235"/>
      <c r="D675" s="235"/>
      <c r="E675" s="235"/>
      <c r="F675" s="235"/>
      <c r="G675" s="235"/>
      <c r="H675" s="235"/>
      <c r="I675" s="235"/>
      <c r="J675" s="235"/>
      <c r="K675" s="235"/>
      <c r="L675" s="235"/>
      <c r="M675" s="235"/>
      <c r="N675" s="235"/>
      <c r="O675" s="235"/>
      <c r="P675" s="235"/>
      <c r="Q675" s="235"/>
      <c r="R675" s="235"/>
      <c r="S675" s="235"/>
      <c r="T675" s="235"/>
      <c r="U675" s="235"/>
      <c r="V675" s="235"/>
      <c r="W675" s="235"/>
      <c r="X675" s="235"/>
      <c r="Y675" s="235"/>
      <c r="Z675" s="235"/>
    </row>
    <row r="676" spans="1:26" ht="13.5" customHeight="1" x14ac:dyDescent="0.25">
      <c r="A676" s="235"/>
      <c r="B676" s="235"/>
      <c r="C676" s="235"/>
      <c r="D676" s="235"/>
      <c r="E676" s="235"/>
      <c r="F676" s="235"/>
      <c r="G676" s="235"/>
      <c r="H676" s="235"/>
      <c r="I676" s="235"/>
      <c r="J676" s="235"/>
      <c r="K676" s="235"/>
      <c r="L676" s="235"/>
      <c r="M676" s="235"/>
      <c r="N676" s="235"/>
      <c r="O676" s="235"/>
      <c r="P676" s="235"/>
      <c r="Q676" s="235"/>
      <c r="R676" s="235"/>
      <c r="S676" s="235"/>
      <c r="T676" s="235"/>
      <c r="U676" s="235"/>
      <c r="V676" s="235"/>
      <c r="W676" s="235"/>
      <c r="X676" s="235"/>
      <c r="Y676" s="235"/>
      <c r="Z676" s="235"/>
    </row>
    <row r="677" spans="1:26" ht="13.5" customHeight="1" x14ac:dyDescent="0.25">
      <c r="A677" s="235"/>
      <c r="B677" s="235"/>
      <c r="C677" s="235"/>
      <c r="D677" s="235"/>
      <c r="E677" s="235"/>
      <c r="F677" s="235"/>
      <c r="G677" s="235"/>
      <c r="H677" s="235"/>
      <c r="I677" s="235"/>
      <c r="J677" s="235"/>
      <c r="K677" s="235"/>
      <c r="L677" s="235"/>
      <c r="M677" s="235"/>
      <c r="N677" s="235"/>
      <c r="O677" s="235"/>
      <c r="P677" s="235"/>
      <c r="Q677" s="235"/>
      <c r="R677" s="235"/>
      <c r="S677" s="235"/>
      <c r="T677" s="235"/>
      <c r="U677" s="235"/>
      <c r="V677" s="235"/>
      <c r="W677" s="235"/>
      <c r="X677" s="235"/>
      <c r="Y677" s="235"/>
      <c r="Z677" s="235"/>
    </row>
    <row r="678" spans="1:26" ht="13.5" customHeight="1" x14ac:dyDescent="0.25">
      <c r="A678" s="235"/>
      <c r="B678" s="235"/>
      <c r="C678" s="235"/>
      <c r="D678" s="235"/>
      <c r="E678" s="235"/>
      <c r="F678" s="235"/>
      <c r="G678" s="235"/>
      <c r="H678" s="235"/>
      <c r="I678" s="235"/>
      <c r="J678" s="235"/>
      <c r="K678" s="235"/>
      <c r="L678" s="235"/>
      <c r="M678" s="235"/>
      <c r="N678" s="235"/>
      <c r="O678" s="235"/>
      <c r="P678" s="235"/>
      <c r="Q678" s="235"/>
      <c r="R678" s="235"/>
      <c r="S678" s="235"/>
      <c r="T678" s="235"/>
      <c r="U678" s="235"/>
      <c r="V678" s="235"/>
      <c r="W678" s="235"/>
      <c r="X678" s="235"/>
      <c r="Y678" s="235"/>
      <c r="Z678" s="235"/>
    </row>
    <row r="679" spans="1:26" ht="13.5" customHeight="1" x14ac:dyDescent="0.25">
      <c r="A679" s="235"/>
      <c r="B679" s="235"/>
      <c r="C679" s="235"/>
      <c r="D679" s="235"/>
      <c r="E679" s="235"/>
      <c r="F679" s="235"/>
      <c r="G679" s="235"/>
      <c r="H679" s="235"/>
      <c r="I679" s="235"/>
      <c r="J679" s="235"/>
      <c r="K679" s="235"/>
      <c r="L679" s="235"/>
      <c r="M679" s="235"/>
      <c r="N679" s="235"/>
      <c r="O679" s="235"/>
      <c r="P679" s="235"/>
      <c r="Q679" s="235"/>
      <c r="R679" s="235"/>
      <c r="S679" s="235"/>
      <c r="T679" s="235"/>
      <c r="U679" s="235"/>
      <c r="V679" s="235"/>
      <c r="W679" s="235"/>
      <c r="X679" s="235"/>
      <c r="Y679" s="235"/>
      <c r="Z679" s="235"/>
    </row>
    <row r="680" spans="1:26" ht="13.5" customHeight="1" x14ac:dyDescent="0.25">
      <c r="A680" s="235"/>
      <c r="B680" s="235"/>
      <c r="C680" s="235"/>
      <c r="D680" s="235"/>
      <c r="E680" s="235"/>
      <c r="F680" s="235"/>
      <c r="G680" s="235"/>
      <c r="H680" s="235"/>
      <c r="I680" s="235"/>
      <c r="J680" s="235"/>
      <c r="K680" s="235"/>
      <c r="L680" s="235"/>
      <c r="M680" s="235"/>
      <c r="N680" s="235"/>
      <c r="O680" s="235"/>
      <c r="P680" s="235"/>
      <c r="Q680" s="235"/>
      <c r="R680" s="235"/>
      <c r="S680" s="235"/>
      <c r="T680" s="235"/>
      <c r="U680" s="235"/>
      <c r="V680" s="235"/>
      <c r="W680" s="235"/>
      <c r="X680" s="235"/>
      <c r="Y680" s="235"/>
      <c r="Z680" s="235"/>
    </row>
    <row r="681" spans="1:26" ht="13.5" customHeight="1" x14ac:dyDescent="0.25">
      <c r="A681" s="235"/>
      <c r="B681" s="235"/>
      <c r="C681" s="235"/>
      <c r="D681" s="235"/>
      <c r="E681" s="235"/>
      <c r="F681" s="235"/>
      <c r="G681" s="235"/>
      <c r="H681" s="235"/>
      <c r="I681" s="235"/>
      <c r="J681" s="235"/>
      <c r="K681" s="235"/>
      <c r="L681" s="235"/>
      <c r="M681" s="235"/>
      <c r="N681" s="235"/>
      <c r="O681" s="235"/>
      <c r="P681" s="235"/>
      <c r="Q681" s="235"/>
      <c r="R681" s="235"/>
      <c r="S681" s="235"/>
      <c r="T681" s="235"/>
      <c r="U681" s="235"/>
      <c r="V681" s="235"/>
      <c r="W681" s="235"/>
      <c r="X681" s="235"/>
      <c r="Y681" s="235"/>
      <c r="Z681" s="235"/>
    </row>
    <row r="682" spans="1:26" ht="13.5" customHeight="1" x14ac:dyDescent="0.25">
      <c r="A682" s="235"/>
      <c r="B682" s="235"/>
      <c r="C682" s="235"/>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row>
    <row r="683" spans="1:26" ht="13.5" customHeight="1" x14ac:dyDescent="0.25">
      <c r="A683" s="235"/>
      <c r="B683" s="235"/>
      <c r="C683" s="235"/>
      <c r="D683" s="235"/>
      <c r="E683" s="235"/>
      <c r="F683" s="235"/>
      <c r="G683" s="235"/>
      <c r="H683" s="235"/>
      <c r="I683" s="235"/>
      <c r="J683" s="235"/>
      <c r="K683" s="235"/>
      <c r="L683" s="235"/>
      <c r="M683" s="235"/>
      <c r="N683" s="235"/>
      <c r="O683" s="235"/>
      <c r="P683" s="235"/>
      <c r="Q683" s="235"/>
      <c r="R683" s="235"/>
      <c r="S683" s="235"/>
      <c r="T683" s="235"/>
      <c r="U683" s="235"/>
      <c r="V683" s="235"/>
      <c r="W683" s="235"/>
      <c r="X683" s="235"/>
      <c r="Y683" s="235"/>
      <c r="Z683" s="235"/>
    </row>
    <row r="684" spans="1:26" ht="13.5" customHeight="1" x14ac:dyDescent="0.25">
      <c r="A684" s="235"/>
      <c r="B684" s="235"/>
      <c r="C684" s="235"/>
      <c r="D684" s="235"/>
      <c r="E684" s="235"/>
      <c r="F684" s="235"/>
      <c r="G684" s="235"/>
      <c r="H684" s="235"/>
      <c r="I684" s="235"/>
      <c r="J684" s="235"/>
      <c r="K684" s="235"/>
      <c r="L684" s="235"/>
      <c r="M684" s="235"/>
      <c r="N684" s="235"/>
      <c r="O684" s="235"/>
      <c r="P684" s="235"/>
      <c r="Q684" s="235"/>
      <c r="R684" s="235"/>
      <c r="S684" s="235"/>
      <c r="T684" s="235"/>
      <c r="U684" s="235"/>
      <c r="V684" s="235"/>
      <c r="W684" s="235"/>
      <c r="X684" s="235"/>
      <c r="Y684" s="235"/>
      <c r="Z684" s="235"/>
    </row>
    <row r="685" spans="1:26" ht="13.5" customHeight="1" x14ac:dyDescent="0.25">
      <c r="A685" s="235"/>
      <c r="B685" s="235"/>
      <c r="C685" s="235"/>
      <c r="D685" s="235"/>
      <c r="E685" s="235"/>
      <c r="F685" s="235"/>
      <c r="G685" s="235"/>
      <c r="H685" s="235"/>
      <c r="I685" s="235"/>
      <c r="J685" s="235"/>
      <c r="K685" s="235"/>
      <c r="L685" s="235"/>
      <c r="M685" s="235"/>
      <c r="N685" s="235"/>
      <c r="O685" s="235"/>
      <c r="P685" s="235"/>
      <c r="Q685" s="235"/>
      <c r="R685" s="235"/>
      <c r="S685" s="235"/>
      <c r="T685" s="235"/>
      <c r="U685" s="235"/>
      <c r="V685" s="235"/>
      <c r="W685" s="235"/>
      <c r="X685" s="235"/>
      <c r="Y685" s="235"/>
      <c r="Z685" s="235"/>
    </row>
    <row r="686" spans="1:26" ht="13.5" customHeight="1" x14ac:dyDescent="0.25">
      <c r="A686" s="235"/>
      <c r="B686" s="235"/>
      <c r="C686" s="235"/>
      <c r="D686" s="235"/>
      <c r="E686" s="235"/>
      <c r="F686" s="235"/>
      <c r="G686" s="235"/>
      <c r="H686" s="235"/>
      <c r="I686" s="235"/>
      <c r="J686" s="235"/>
      <c r="K686" s="235"/>
      <c r="L686" s="235"/>
      <c r="M686" s="235"/>
      <c r="N686" s="235"/>
      <c r="O686" s="235"/>
      <c r="P686" s="235"/>
      <c r="Q686" s="235"/>
      <c r="R686" s="235"/>
      <c r="S686" s="235"/>
      <c r="T686" s="235"/>
      <c r="U686" s="235"/>
      <c r="V686" s="235"/>
      <c r="W686" s="235"/>
      <c r="X686" s="235"/>
      <c r="Y686" s="235"/>
      <c r="Z686" s="235"/>
    </row>
    <row r="687" spans="1:26" ht="13.5" customHeight="1" x14ac:dyDescent="0.25">
      <c r="A687" s="235"/>
      <c r="B687" s="235"/>
      <c r="C687" s="235"/>
      <c r="D687" s="235"/>
      <c r="E687" s="235"/>
      <c r="F687" s="235"/>
      <c r="G687" s="235"/>
      <c r="H687" s="235"/>
      <c r="I687" s="235"/>
      <c r="J687" s="235"/>
      <c r="K687" s="235"/>
      <c r="L687" s="235"/>
      <c r="M687" s="235"/>
      <c r="N687" s="235"/>
      <c r="O687" s="235"/>
      <c r="P687" s="235"/>
      <c r="Q687" s="235"/>
      <c r="R687" s="235"/>
      <c r="S687" s="235"/>
      <c r="T687" s="235"/>
      <c r="U687" s="235"/>
      <c r="V687" s="235"/>
      <c r="W687" s="235"/>
      <c r="X687" s="235"/>
      <c r="Y687" s="235"/>
      <c r="Z687" s="235"/>
    </row>
    <row r="688" spans="1:26" ht="13.5" customHeight="1" x14ac:dyDescent="0.25">
      <c r="A688" s="235"/>
      <c r="B688" s="235"/>
      <c r="C688" s="235"/>
      <c r="D688" s="235"/>
      <c r="E688" s="235"/>
      <c r="F688" s="235"/>
      <c r="G688" s="235"/>
      <c r="H688" s="235"/>
      <c r="I688" s="235"/>
      <c r="J688" s="235"/>
      <c r="K688" s="235"/>
      <c r="L688" s="235"/>
      <c r="M688" s="235"/>
      <c r="N688" s="235"/>
      <c r="O688" s="235"/>
      <c r="P688" s="235"/>
      <c r="Q688" s="235"/>
      <c r="R688" s="235"/>
      <c r="S688" s="235"/>
      <c r="T688" s="235"/>
      <c r="U688" s="235"/>
      <c r="V688" s="235"/>
      <c r="W688" s="235"/>
      <c r="X688" s="235"/>
      <c r="Y688" s="235"/>
      <c r="Z688" s="235"/>
    </row>
    <row r="689" spans="1:26" ht="13.5" customHeight="1" x14ac:dyDescent="0.25">
      <c r="A689" s="235"/>
      <c r="B689" s="235"/>
      <c r="C689" s="235"/>
      <c r="D689" s="235"/>
      <c r="E689" s="235"/>
      <c r="F689" s="235"/>
      <c r="G689" s="235"/>
      <c r="H689" s="235"/>
      <c r="I689" s="235"/>
      <c r="J689" s="235"/>
      <c r="K689" s="235"/>
      <c r="L689" s="235"/>
      <c r="M689" s="235"/>
      <c r="N689" s="235"/>
      <c r="O689" s="235"/>
      <c r="P689" s="235"/>
      <c r="Q689" s="235"/>
      <c r="R689" s="235"/>
      <c r="S689" s="235"/>
      <c r="T689" s="235"/>
      <c r="U689" s="235"/>
      <c r="V689" s="235"/>
      <c r="W689" s="235"/>
      <c r="X689" s="235"/>
      <c r="Y689" s="235"/>
      <c r="Z689" s="235"/>
    </row>
    <row r="690" spans="1:26" ht="13.5" customHeight="1" x14ac:dyDescent="0.25">
      <c r="A690" s="235"/>
      <c r="B690" s="235"/>
      <c r="C690" s="235"/>
      <c r="D690" s="235"/>
      <c r="E690" s="235"/>
      <c r="F690" s="235"/>
      <c r="G690" s="235"/>
      <c r="H690" s="235"/>
      <c r="I690" s="235"/>
      <c r="J690" s="235"/>
      <c r="K690" s="235"/>
      <c r="L690" s="235"/>
      <c r="M690" s="235"/>
      <c r="N690" s="235"/>
      <c r="O690" s="235"/>
      <c r="P690" s="235"/>
      <c r="Q690" s="235"/>
      <c r="R690" s="235"/>
      <c r="S690" s="235"/>
      <c r="T690" s="235"/>
      <c r="U690" s="235"/>
      <c r="V690" s="235"/>
      <c r="W690" s="235"/>
      <c r="X690" s="235"/>
      <c r="Y690" s="235"/>
      <c r="Z690" s="235"/>
    </row>
    <row r="691" spans="1:26" ht="13.5" customHeight="1" x14ac:dyDescent="0.25">
      <c r="A691" s="235"/>
      <c r="B691" s="235"/>
      <c r="C691" s="235"/>
      <c r="D691" s="235"/>
      <c r="E691" s="235"/>
      <c r="F691" s="235"/>
      <c r="G691" s="235"/>
      <c r="H691" s="235"/>
      <c r="I691" s="235"/>
      <c r="J691" s="235"/>
      <c r="K691" s="235"/>
      <c r="L691" s="235"/>
      <c r="M691" s="235"/>
      <c r="N691" s="235"/>
      <c r="O691" s="235"/>
      <c r="P691" s="235"/>
      <c r="Q691" s="235"/>
      <c r="R691" s="235"/>
      <c r="S691" s="235"/>
      <c r="T691" s="235"/>
      <c r="U691" s="235"/>
      <c r="V691" s="235"/>
      <c r="W691" s="235"/>
      <c r="X691" s="235"/>
      <c r="Y691" s="235"/>
      <c r="Z691" s="235"/>
    </row>
    <row r="692" spans="1:26" ht="13.5" customHeight="1" x14ac:dyDescent="0.25">
      <c r="A692" s="235"/>
      <c r="B692" s="235"/>
      <c r="C692" s="235"/>
      <c r="D692" s="235"/>
      <c r="E692" s="235"/>
      <c r="F692" s="235"/>
      <c r="G692" s="235"/>
      <c r="H692" s="235"/>
      <c r="I692" s="235"/>
      <c r="J692" s="235"/>
      <c r="K692" s="235"/>
      <c r="L692" s="235"/>
      <c r="M692" s="235"/>
      <c r="N692" s="235"/>
      <c r="O692" s="235"/>
      <c r="P692" s="235"/>
      <c r="Q692" s="235"/>
      <c r="R692" s="235"/>
      <c r="S692" s="235"/>
      <c r="T692" s="235"/>
      <c r="U692" s="235"/>
      <c r="V692" s="235"/>
      <c r="W692" s="235"/>
      <c r="X692" s="235"/>
      <c r="Y692" s="235"/>
      <c r="Z692" s="235"/>
    </row>
    <row r="693" spans="1:26" ht="13.5" customHeight="1" x14ac:dyDescent="0.25">
      <c r="A693" s="235"/>
      <c r="B693" s="235"/>
      <c r="C693" s="235"/>
      <c r="D693" s="235"/>
      <c r="E693" s="235"/>
      <c r="F693" s="235"/>
      <c r="G693" s="235"/>
      <c r="H693" s="235"/>
      <c r="I693" s="235"/>
      <c r="J693" s="235"/>
      <c r="K693" s="235"/>
      <c r="L693" s="235"/>
      <c r="M693" s="235"/>
      <c r="N693" s="235"/>
      <c r="O693" s="235"/>
      <c r="P693" s="235"/>
      <c r="Q693" s="235"/>
      <c r="R693" s="235"/>
      <c r="S693" s="235"/>
      <c r="T693" s="235"/>
      <c r="U693" s="235"/>
      <c r="V693" s="235"/>
      <c r="W693" s="235"/>
      <c r="X693" s="235"/>
      <c r="Y693" s="235"/>
      <c r="Z693" s="235"/>
    </row>
    <row r="694" spans="1:26" ht="13.5" customHeight="1" x14ac:dyDescent="0.25">
      <c r="A694" s="235"/>
      <c r="B694" s="235"/>
      <c r="C694" s="235"/>
      <c r="D694" s="235"/>
      <c r="E694" s="235"/>
      <c r="F694" s="235"/>
      <c r="G694" s="235"/>
      <c r="H694" s="235"/>
      <c r="I694" s="235"/>
      <c r="J694" s="235"/>
      <c r="K694" s="235"/>
      <c r="L694" s="235"/>
      <c r="M694" s="235"/>
      <c r="N694" s="235"/>
      <c r="O694" s="235"/>
      <c r="P694" s="235"/>
      <c r="Q694" s="235"/>
      <c r="R694" s="235"/>
      <c r="S694" s="235"/>
      <c r="T694" s="235"/>
      <c r="U694" s="235"/>
      <c r="V694" s="235"/>
      <c r="W694" s="235"/>
      <c r="X694" s="235"/>
      <c r="Y694" s="235"/>
      <c r="Z694" s="235"/>
    </row>
    <row r="695" spans="1:26" ht="13.5" customHeight="1" x14ac:dyDescent="0.25">
      <c r="A695" s="235"/>
      <c r="B695" s="235"/>
      <c r="C695" s="235"/>
      <c r="D695" s="235"/>
      <c r="E695" s="235"/>
      <c r="F695" s="235"/>
      <c r="G695" s="235"/>
      <c r="H695" s="235"/>
      <c r="I695" s="235"/>
      <c r="J695" s="235"/>
      <c r="K695" s="235"/>
      <c r="L695" s="235"/>
      <c r="M695" s="235"/>
      <c r="N695" s="235"/>
      <c r="O695" s="235"/>
      <c r="P695" s="235"/>
      <c r="Q695" s="235"/>
      <c r="R695" s="235"/>
      <c r="S695" s="235"/>
      <c r="T695" s="235"/>
      <c r="U695" s="235"/>
      <c r="V695" s="235"/>
      <c r="W695" s="235"/>
      <c r="X695" s="235"/>
      <c r="Y695" s="235"/>
      <c r="Z695" s="235"/>
    </row>
    <row r="696" spans="1:26" ht="13.5" customHeight="1" x14ac:dyDescent="0.25">
      <c r="A696" s="235"/>
      <c r="B696" s="235"/>
      <c r="C696" s="235"/>
      <c r="D696" s="235"/>
      <c r="E696" s="235"/>
      <c r="F696" s="235"/>
      <c r="G696" s="235"/>
      <c r="H696" s="235"/>
      <c r="I696" s="235"/>
      <c r="J696" s="235"/>
      <c r="K696" s="235"/>
      <c r="L696" s="235"/>
      <c r="M696" s="235"/>
      <c r="N696" s="235"/>
      <c r="O696" s="235"/>
      <c r="P696" s="235"/>
      <c r="Q696" s="235"/>
      <c r="R696" s="235"/>
      <c r="S696" s="235"/>
      <c r="T696" s="235"/>
      <c r="U696" s="235"/>
      <c r="V696" s="235"/>
      <c r="W696" s="235"/>
      <c r="X696" s="235"/>
      <c r="Y696" s="235"/>
      <c r="Z696" s="235"/>
    </row>
    <row r="697" spans="1:26" ht="13.5" customHeight="1" x14ac:dyDescent="0.25">
      <c r="A697" s="235"/>
      <c r="B697" s="235"/>
      <c r="C697" s="235"/>
      <c r="D697" s="235"/>
      <c r="E697" s="235"/>
      <c r="F697" s="235"/>
      <c r="G697" s="235"/>
      <c r="H697" s="235"/>
      <c r="I697" s="235"/>
      <c r="J697" s="235"/>
      <c r="K697" s="235"/>
      <c r="L697" s="235"/>
      <c r="M697" s="235"/>
      <c r="N697" s="235"/>
      <c r="O697" s="235"/>
      <c r="P697" s="235"/>
      <c r="Q697" s="235"/>
      <c r="R697" s="235"/>
      <c r="S697" s="235"/>
      <c r="T697" s="235"/>
      <c r="U697" s="235"/>
      <c r="V697" s="235"/>
      <c r="W697" s="235"/>
      <c r="X697" s="235"/>
      <c r="Y697" s="235"/>
      <c r="Z697" s="235"/>
    </row>
    <row r="698" spans="1:26" ht="13.5" customHeight="1" x14ac:dyDescent="0.25">
      <c r="A698" s="235"/>
      <c r="B698" s="235"/>
      <c r="C698" s="235"/>
      <c r="D698" s="235"/>
      <c r="E698" s="235"/>
      <c r="F698" s="235"/>
      <c r="G698" s="235"/>
      <c r="H698" s="235"/>
      <c r="I698" s="235"/>
      <c r="J698" s="235"/>
      <c r="K698" s="235"/>
      <c r="L698" s="235"/>
      <c r="M698" s="235"/>
      <c r="N698" s="235"/>
      <c r="O698" s="235"/>
      <c r="P698" s="235"/>
      <c r="Q698" s="235"/>
      <c r="R698" s="235"/>
      <c r="S698" s="235"/>
      <c r="T698" s="235"/>
      <c r="U698" s="235"/>
      <c r="V698" s="235"/>
      <c r="W698" s="235"/>
      <c r="X698" s="235"/>
      <c r="Y698" s="235"/>
      <c r="Z698" s="235"/>
    </row>
    <row r="699" spans="1:26" ht="13.5" customHeight="1" x14ac:dyDescent="0.25">
      <c r="A699" s="235"/>
      <c r="B699" s="235"/>
      <c r="C699" s="235"/>
      <c r="D699" s="235"/>
      <c r="E699" s="235"/>
      <c r="F699" s="235"/>
      <c r="G699" s="235"/>
      <c r="H699" s="235"/>
      <c r="I699" s="235"/>
      <c r="J699" s="235"/>
      <c r="K699" s="235"/>
      <c r="L699" s="235"/>
      <c r="M699" s="235"/>
      <c r="N699" s="235"/>
      <c r="O699" s="235"/>
      <c r="P699" s="235"/>
      <c r="Q699" s="235"/>
      <c r="R699" s="235"/>
      <c r="S699" s="235"/>
      <c r="T699" s="235"/>
      <c r="U699" s="235"/>
      <c r="V699" s="235"/>
      <c r="W699" s="235"/>
      <c r="X699" s="235"/>
      <c r="Y699" s="235"/>
      <c r="Z699" s="235"/>
    </row>
    <row r="700" spans="1:26" ht="13.5" customHeight="1" x14ac:dyDescent="0.25">
      <c r="A700" s="235"/>
      <c r="B700" s="235"/>
      <c r="C700" s="235"/>
      <c r="D700" s="235"/>
      <c r="E700" s="235"/>
      <c r="F700" s="235"/>
      <c r="G700" s="235"/>
      <c r="H700" s="235"/>
      <c r="I700" s="235"/>
      <c r="J700" s="235"/>
      <c r="K700" s="235"/>
      <c r="L700" s="235"/>
      <c r="M700" s="235"/>
      <c r="N700" s="235"/>
      <c r="O700" s="235"/>
      <c r="P700" s="235"/>
      <c r="Q700" s="235"/>
      <c r="R700" s="235"/>
      <c r="S700" s="235"/>
      <c r="T700" s="235"/>
      <c r="U700" s="235"/>
      <c r="V700" s="235"/>
      <c r="W700" s="235"/>
      <c r="X700" s="235"/>
      <c r="Y700" s="235"/>
      <c r="Z700" s="235"/>
    </row>
    <row r="701" spans="1:26" ht="13.5" customHeight="1" x14ac:dyDescent="0.25">
      <c r="A701" s="235"/>
      <c r="B701" s="235"/>
      <c r="C701" s="235"/>
      <c r="D701" s="235"/>
      <c r="E701" s="235"/>
      <c r="F701" s="235"/>
      <c r="G701" s="235"/>
      <c r="H701" s="235"/>
      <c r="I701" s="235"/>
      <c r="J701" s="235"/>
      <c r="K701" s="235"/>
      <c r="L701" s="235"/>
      <c r="M701" s="235"/>
      <c r="N701" s="235"/>
      <c r="O701" s="235"/>
      <c r="P701" s="235"/>
      <c r="Q701" s="235"/>
      <c r="R701" s="235"/>
      <c r="S701" s="235"/>
      <c r="T701" s="235"/>
      <c r="U701" s="235"/>
      <c r="V701" s="235"/>
      <c r="W701" s="235"/>
      <c r="X701" s="235"/>
      <c r="Y701" s="235"/>
      <c r="Z701" s="235"/>
    </row>
    <row r="702" spans="1:26" ht="13.5" customHeight="1" x14ac:dyDescent="0.25">
      <c r="A702" s="235"/>
      <c r="B702" s="235"/>
      <c r="C702" s="235"/>
      <c r="D702" s="235"/>
      <c r="E702" s="235"/>
      <c r="F702" s="235"/>
      <c r="G702" s="235"/>
      <c r="H702" s="235"/>
      <c r="I702" s="235"/>
      <c r="J702" s="235"/>
      <c r="K702" s="235"/>
      <c r="L702" s="235"/>
      <c r="M702" s="235"/>
      <c r="N702" s="235"/>
      <c r="O702" s="235"/>
      <c r="P702" s="235"/>
      <c r="Q702" s="235"/>
      <c r="R702" s="235"/>
      <c r="S702" s="235"/>
      <c r="T702" s="235"/>
      <c r="U702" s="235"/>
      <c r="V702" s="235"/>
      <c r="W702" s="235"/>
      <c r="X702" s="235"/>
      <c r="Y702" s="235"/>
      <c r="Z702" s="235"/>
    </row>
    <row r="703" spans="1:26" ht="13.5" customHeight="1" x14ac:dyDescent="0.25">
      <c r="A703" s="235"/>
      <c r="B703" s="235"/>
      <c r="C703" s="235"/>
      <c r="D703" s="235"/>
      <c r="E703" s="235"/>
      <c r="F703" s="235"/>
      <c r="G703" s="235"/>
      <c r="H703" s="235"/>
      <c r="I703" s="235"/>
      <c r="J703" s="235"/>
      <c r="K703" s="235"/>
      <c r="L703" s="235"/>
      <c r="M703" s="235"/>
      <c r="N703" s="235"/>
      <c r="O703" s="235"/>
      <c r="P703" s="235"/>
      <c r="Q703" s="235"/>
      <c r="R703" s="235"/>
      <c r="S703" s="235"/>
      <c r="T703" s="235"/>
      <c r="U703" s="235"/>
      <c r="V703" s="235"/>
      <c r="W703" s="235"/>
      <c r="X703" s="235"/>
      <c r="Y703" s="235"/>
      <c r="Z703" s="235"/>
    </row>
    <row r="704" spans="1:26" ht="13.5" customHeight="1" x14ac:dyDescent="0.25">
      <c r="A704" s="235"/>
      <c r="B704" s="235"/>
      <c r="C704" s="235"/>
      <c r="D704" s="235"/>
      <c r="E704" s="235"/>
      <c r="F704" s="235"/>
      <c r="G704" s="235"/>
      <c r="H704" s="235"/>
      <c r="I704" s="235"/>
      <c r="J704" s="235"/>
      <c r="K704" s="235"/>
      <c r="L704" s="235"/>
      <c r="M704" s="235"/>
      <c r="N704" s="235"/>
      <c r="O704" s="235"/>
      <c r="P704" s="235"/>
      <c r="Q704" s="235"/>
      <c r="R704" s="235"/>
      <c r="S704" s="235"/>
      <c r="T704" s="235"/>
      <c r="U704" s="235"/>
      <c r="V704" s="235"/>
      <c r="W704" s="235"/>
      <c r="X704" s="235"/>
      <c r="Y704" s="235"/>
      <c r="Z704" s="235"/>
    </row>
    <row r="705" spans="1:26" ht="13.5" customHeight="1" x14ac:dyDescent="0.25">
      <c r="A705" s="235"/>
      <c r="B705" s="235"/>
      <c r="C705" s="235"/>
      <c r="D705" s="235"/>
      <c r="E705" s="235"/>
      <c r="F705" s="235"/>
      <c r="G705" s="235"/>
      <c r="H705" s="235"/>
      <c r="I705" s="235"/>
      <c r="J705" s="235"/>
      <c r="K705" s="235"/>
      <c r="L705" s="235"/>
      <c r="M705" s="235"/>
      <c r="N705" s="235"/>
      <c r="O705" s="235"/>
      <c r="P705" s="235"/>
      <c r="Q705" s="235"/>
      <c r="R705" s="235"/>
      <c r="S705" s="235"/>
      <c r="T705" s="235"/>
      <c r="U705" s="235"/>
      <c r="V705" s="235"/>
      <c r="W705" s="235"/>
      <c r="X705" s="235"/>
      <c r="Y705" s="235"/>
      <c r="Z705" s="235"/>
    </row>
    <row r="706" spans="1:26" ht="13.5" customHeight="1" x14ac:dyDescent="0.25">
      <c r="A706" s="235"/>
      <c r="B706" s="235"/>
      <c r="C706" s="235"/>
      <c r="D706" s="235"/>
      <c r="E706" s="235"/>
      <c r="F706" s="235"/>
      <c r="G706" s="235"/>
      <c r="H706" s="235"/>
      <c r="I706" s="235"/>
      <c r="J706" s="235"/>
      <c r="K706" s="235"/>
      <c r="L706" s="235"/>
      <c r="M706" s="235"/>
      <c r="N706" s="235"/>
      <c r="O706" s="235"/>
      <c r="P706" s="235"/>
      <c r="Q706" s="235"/>
      <c r="R706" s="235"/>
      <c r="S706" s="235"/>
      <c r="T706" s="235"/>
      <c r="U706" s="235"/>
      <c r="V706" s="235"/>
      <c r="W706" s="235"/>
      <c r="X706" s="235"/>
      <c r="Y706" s="235"/>
      <c r="Z706" s="235"/>
    </row>
    <row r="707" spans="1:26" ht="13.5" customHeight="1" x14ac:dyDescent="0.25">
      <c r="A707" s="235"/>
      <c r="B707" s="235"/>
      <c r="C707" s="235"/>
      <c r="D707" s="235"/>
      <c r="E707" s="235"/>
      <c r="F707" s="235"/>
      <c r="G707" s="235"/>
      <c r="H707" s="235"/>
      <c r="I707" s="235"/>
      <c r="J707" s="235"/>
      <c r="K707" s="235"/>
      <c r="L707" s="235"/>
      <c r="M707" s="235"/>
      <c r="N707" s="235"/>
      <c r="O707" s="235"/>
      <c r="P707" s="235"/>
      <c r="Q707" s="235"/>
      <c r="R707" s="235"/>
      <c r="S707" s="235"/>
      <c r="T707" s="235"/>
      <c r="U707" s="235"/>
      <c r="V707" s="235"/>
      <c r="W707" s="235"/>
      <c r="X707" s="235"/>
      <c r="Y707" s="235"/>
      <c r="Z707" s="235"/>
    </row>
    <row r="708" spans="1:26" ht="13.5" customHeight="1" x14ac:dyDescent="0.25">
      <c r="A708" s="235"/>
      <c r="B708" s="235"/>
      <c r="C708" s="235"/>
      <c r="D708" s="235"/>
      <c r="E708" s="235"/>
      <c r="F708" s="235"/>
      <c r="G708" s="235"/>
      <c r="H708" s="235"/>
      <c r="I708" s="235"/>
      <c r="J708" s="235"/>
      <c r="K708" s="235"/>
      <c r="L708" s="235"/>
      <c r="M708" s="235"/>
      <c r="N708" s="235"/>
      <c r="O708" s="235"/>
      <c r="P708" s="235"/>
      <c r="Q708" s="235"/>
      <c r="R708" s="235"/>
      <c r="S708" s="235"/>
      <c r="T708" s="235"/>
      <c r="U708" s="235"/>
      <c r="V708" s="235"/>
      <c r="W708" s="235"/>
      <c r="X708" s="235"/>
      <c r="Y708" s="235"/>
      <c r="Z708" s="235"/>
    </row>
    <row r="709" spans="1:26" ht="13.5" customHeight="1" x14ac:dyDescent="0.25">
      <c r="A709" s="235"/>
      <c r="B709" s="235"/>
      <c r="C709" s="235"/>
      <c r="D709" s="235"/>
      <c r="E709" s="235"/>
      <c r="F709" s="235"/>
      <c r="G709" s="235"/>
      <c r="H709" s="235"/>
      <c r="I709" s="235"/>
      <c r="J709" s="235"/>
      <c r="K709" s="235"/>
      <c r="L709" s="235"/>
      <c r="M709" s="235"/>
      <c r="N709" s="235"/>
      <c r="O709" s="235"/>
      <c r="P709" s="235"/>
      <c r="Q709" s="235"/>
      <c r="R709" s="235"/>
      <c r="S709" s="235"/>
      <c r="T709" s="235"/>
      <c r="U709" s="235"/>
      <c r="V709" s="235"/>
      <c r="W709" s="235"/>
      <c r="X709" s="235"/>
      <c r="Y709" s="235"/>
      <c r="Z709" s="235"/>
    </row>
    <row r="710" spans="1:26" ht="13.5" customHeight="1" x14ac:dyDescent="0.25">
      <c r="A710" s="235"/>
      <c r="B710" s="235"/>
      <c r="C710" s="235"/>
      <c r="D710" s="235"/>
      <c r="E710" s="235"/>
      <c r="F710" s="235"/>
      <c r="G710" s="235"/>
      <c r="H710" s="235"/>
      <c r="I710" s="235"/>
      <c r="J710" s="235"/>
      <c r="K710" s="235"/>
      <c r="L710" s="235"/>
      <c r="M710" s="235"/>
      <c r="N710" s="235"/>
      <c r="O710" s="235"/>
      <c r="P710" s="235"/>
      <c r="Q710" s="235"/>
      <c r="R710" s="235"/>
      <c r="S710" s="235"/>
      <c r="T710" s="235"/>
      <c r="U710" s="235"/>
      <c r="V710" s="235"/>
      <c r="W710" s="235"/>
      <c r="X710" s="235"/>
      <c r="Y710" s="235"/>
      <c r="Z710" s="235"/>
    </row>
    <row r="711" spans="1:26" ht="13.5" customHeight="1" x14ac:dyDescent="0.25">
      <c r="A711" s="235"/>
      <c r="B711" s="235"/>
      <c r="C711" s="235"/>
      <c r="D711" s="235"/>
      <c r="E711" s="235"/>
      <c r="F711" s="235"/>
      <c r="G711" s="235"/>
      <c r="H711" s="235"/>
      <c r="I711" s="235"/>
      <c r="J711" s="235"/>
      <c r="K711" s="235"/>
      <c r="L711" s="235"/>
      <c r="M711" s="235"/>
      <c r="N711" s="235"/>
      <c r="O711" s="235"/>
      <c r="P711" s="235"/>
      <c r="Q711" s="235"/>
      <c r="R711" s="235"/>
      <c r="S711" s="235"/>
      <c r="T711" s="235"/>
      <c r="U711" s="235"/>
      <c r="V711" s="235"/>
      <c r="W711" s="235"/>
      <c r="X711" s="235"/>
      <c r="Y711" s="235"/>
      <c r="Z711" s="235"/>
    </row>
    <row r="712" spans="1:26" ht="13.5" customHeight="1" x14ac:dyDescent="0.25">
      <c r="A712" s="235"/>
      <c r="B712" s="235"/>
      <c r="C712" s="235"/>
      <c r="D712" s="235"/>
      <c r="E712" s="235"/>
      <c r="F712" s="235"/>
      <c r="G712" s="235"/>
      <c r="H712" s="235"/>
      <c r="I712" s="235"/>
      <c r="J712" s="235"/>
      <c r="K712" s="235"/>
      <c r="L712" s="235"/>
      <c r="M712" s="235"/>
      <c r="N712" s="235"/>
      <c r="O712" s="235"/>
      <c r="P712" s="235"/>
      <c r="Q712" s="235"/>
      <c r="R712" s="235"/>
      <c r="S712" s="235"/>
      <c r="T712" s="235"/>
      <c r="U712" s="235"/>
      <c r="V712" s="235"/>
      <c r="W712" s="235"/>
      <c r="X712" s="235"/>
      <c r="Y712" s="235"/>
      <c r="Z712" s="235"/>
    </row>
    <row r="713" spans="1:26" ht="13.5" customHeight="1" x14ac:dyDescent="0.25">
      <c r="A713" s="235"/>
      <c r="B713" s="235"/>
      <c r="C713" s="235"/>
      <c r="D713" s="235"/>
      <c r="E713" s="235"/>
      <c r="F713" s="235"/>
      <c r="G713" s="235"/>
      <c r="H713" s="235"/>
      <c r="I713" s="235"/>
      <c r="J713" s="235"/>
      <c r="K713" s="235"/>
      <c r="L713" s="235"/>
      <c r="M713" s="235"/>
      <c r="N713" s="235"/>
      <c r="O713" s="235"/>
      <c r="P713" s="235"/>
      <c r="Q713" s="235"/>
      <c r="R713" s="235"/>
      <c r="S713" s="235"/>
      <c r="T713" s="235"/>
      <c r="U713" s="235"/>
      <c r="V713" s="235"/>
      <c r="W713" s="235"/>
      <c r="X713" s="235"/>
      <c r="Y713" s="235"/>
      <c r="Z713" s="235"/>
    </row>
    <row r="714" spans="1:26" ht="13.5" customHeight="1" x14ac:dyDescent="0.25">
      <c r="A714" s="235"/>
      <c r="B714" s="235"/>
      <c r="C714" s="235"/>
      <c r="D714" s="235"/>
      <c r="E714" s="235"/>
      <c r="F714" s="235"/>
      <c r="G714" s="235"/>
      <c r="H714" s="235"/>
      <c r="I714" s="235"/>
      <c r="J714" s="235"/>
      <c r="K714" s="235"/>
      <c r="L714" s="235"/>
      <c r="M714" s="235"/>
      <c r="N714" s="235"/>
      <c r="O714" s="235"/>
      <c r="P714" s="235"/>
      <c r="Q714" s="235"/>
      <c r="R714" s="235"/>
      <c r="S714" s="235"/>
      <c r="T714" s="235"/>
      <c r="U714" s="235"/>
      <c r="V714" s="235"/>
      <c r="W714" s="235"/>
      <c r="X714" s="235"/>
      <c r="Y714" s="235"/>
      <c r="Z714" s="235"/>
    </row>
    <row r="715" spans="1:26" ht="13.5" customHeight="1" x14ac:dyDescent="0.25">
      <c r="A715" s="235"/>
      <c r="B715" s="235"/>
      <c r="C715" s="235"/>
      <c r="D715" s="235"/>
      <c r="E715" s="235"/>
      <c r="F715" s="235"/>
      <c r="G715" s="235"/>
      <c r="H715" s="235"/>
      <c r="I715" s="235"/>
      <c r="J715" s="235"/>
      <c r="K715" s="235"/>
      <c r="L715" s="235"/>
      <c r="M715" s="235"/>
      <c r="N715" s="235"/>
      <c r="O715" s="235"/>
      <c r="P715" s="235"/>
      <c r="Q715" s="235"/>
      <c r="R715" s="235"/>
      <c r="S715" s="235"/>
      <c r="T715" s="235"/>
      <c r="U715" s="235"/>
      <c r="V715" s="235"/>
      <c r="W715" s="235"/>
      <c r="X715" s="235"/>
      <c r="Y715" s="235"/>
      <c r="Z715" s="235"/>
    </row>
    <row r="716" spans="1:26" ht="13.5" customHeight="1" x14ac:dyDescent="0.25">
      <c r="A716" s="235"/>
      <c r="B716" s="235"/>
      <c r="C716" s="235"/>
      <c r="D716" s="235"/>
      <c r="E716" s="235"/>
      <c r="F716" s="235"/>
      <c r="G716" s="235"/>
      <c r="H716" s="235"/>
      <c r="I716" s="235"/>
      <c r="J716" s="235"/>
      <c r="K716" s="235"/>
      <c r="L716" s="235"/>
      <c r="M716" s="235"/>
      <c r="N716" s="235"/>
      <c r="O716" s="235"/>
      <c r="P716" s="235"/>
      <c r="Q716" s="235"/>
      <c r="R716" s="235"/>
      <c r="S716" s="235"/>
      <c r="T716" s="235"/>
      <c r="U716" s="235"/>
      <c r="V716" s="235"/>
      <c r="W716" s="235"/>
      <c r="X716" s="235"/>
      <c r="Y716" s="235"/>
      <c r="Z716" s="235"/>
    </row>
    <row r="717" spans="1:26" ht="13.5" customHeight="1" x14ac:dyDescent="0.25">
      <c r="A717" s="235"/>
      <c r="B717" s="235"/>
      <c r="C717" s="235"/>
      <c r="D717" s="235"/>
      <c r="E717" s="235"/>
      <c r="F717" s="235"/>
      <c r="G717" s="235"/>
      <c r="H717" s="235"/>
      <c r="I717" s="235"/>
      <c r="J717" s="235"/>
      <c r="K717" s="235"/>
      <c r="L717" s="235"/>
      <c r="M717" s="235"/>
      <c r="N717" s="235"/>
      <c r="O717" s="235"/>
      <c r="P717" s="235"/>
      <c r="Q717" s="235"/>
      <c r="R717" s="235"/>
      <c r="S717" s="235"/>
      <c r="T717" s="235"/>
      <c r="U717" s="235"/>
      <c r="V717" s="235"/>
      <c r="W717" s="235"/>
      <c r="X717" s="235"/>
      <c r="Y717" s="235"/>
      <c r="Z717" s="235"/>
    </row>
    <row r="718" spans="1:26" ht="13.5" customHeight="1" x14ac:dyDescent="0.25">
      <c r="A718" s="235"/>
      <c r="B718" s="235"/>
      <c r="C718" s="235"/>
      <c r="D718" s="235"/>
      <c r="E718" s="235"/>
      <c r="F718" s="235"/>
      <c r="G718" s="235"/>
      <c r="H718" s="235"/>
      <c r="I718" s="235"/>
      <c r="J718" s="235"/>
      <c r="K718" s="235"/>
      <c r="L718" s="235"/>
      <c r="M718" s="235"/>
      <c r="N718" s="235"/>
      <c r="O718" s="235"/>
      <c r="P718" s="235"/>
      <c r="Q718" s="235"/>
      <c r="R718" s="235"/>
      <c r="S718" s="235"/>
      <c r="T718" s="235"/>
      <c r="U718" s="235"/>
      <c r="V718" s="235"/>
      <c r="W718" s="235"/>
      <c r="X718" s="235"/>
      <c r="Y718" s="235"/>
      <c r="Z718" s="235"/>
    </row>
    <row r="719" spans="1:26" ht="13.5" customHeight="1" x14ac:dyDescent="0.25">
      <c r="A719" s="235"/>
      <c r="B719" s="235"/>
      <c r="C719" s="235"/>
      <c r="D719" s="235"/>
      <c r="E719" s="235"/>
      <c r="F719" s="235"/>
      <c r="G719" s="235"/>
      <c r="H719" s="235"/>
      <c r="I719" s="235"/>
      <c r="J719" s="235"/>
      <c r="K719" s="235"/>
      <c r="L719" s="235"/>
      <c r="M719" s="235"/>
      <c r="N719" s="235"/>
      <c r="O719" s="235"/>
      <c r="P719" s="235"/>
      <c r="Q719" s="235"/>
      <c r="R719" s="235"/>
      <c r="S719" s="235"/>
      <c r="T719" s="235"/>
      <c r="U719" s="235"/>
      <c r="V719" s="235"/>
      <c r="W719" s="235"/>
      <c r="X719" s="235"/>
      <c r="Y719" s="235"/>
      <c r="Z719" s="235"/>
    </row>
    <row r="720" spans="1:26" ht="13.5" customHeight="1" x14ac:dyDescent="0.25">
      <c r="A720" s="235"/>
      <c r="B720" s="235"/>
      <c r="C720" s="235"/>
      <c r="D720" s="235"/>
      <c r="E720" s="235"/>
      <c r="F720" s="235"/>
      <c r="G720" s="235"/>
      <c r="H720" s="235"/>
      <c r="I720" s="235"/>
      <c r="J720" s="235"/>
      <c r="K720" s="235"/>
      <c r="L720" s="235"/>
      <c r="M720" s="235"/>
      <c r="N720" s="235"/>
      <c r="O720" s="235"/>
      <c r="P720" s="235"/>
      <c r="Q720" s="235"/>
      <c r="R720" s="235"/>
      <c r="S720" s="235"/>
      <c r="T720" s="235"/>
      <c r="U720" s="235"/>
      <c r="V720" s="235"/>
      <c r="W720" s="235"/>
      <c r="X720" s="235"/>
      <c r="Y720" s="235"/>
      <c r="Z720" s="235"/>
    </row>
    <row r="721" spans="1:26" ht="13.5" customHeight="1" x14ac:dyDescent="0.25">
      <c r="A721" s="235"/>
      <c r="B721" s="235"/>
      <c r="C721" s="235"/>
      <c r="D721" s="235"/>
      <c r="E721" s="235"/>
      <c r="F721" s="235"/>
      <c r="G721" s="235"/>
      <c r="H721" s="235"/>
      <c r="I721" s="235"/>
      <c r="J721" s="235"/>
      <c r="K721" s="235"/>
      <c r="L721" s="235"/>
      <c r="M721" s="235"/>
      <c r="N721" s="235"/>
      <c r="O721" s="235"/>
      <c r="P721" s="235"/>
      <c r="Q721" s="235"/>
      <c r="R721" s="235"/>
      <c r="S721" s="235"/>
      <c r="T721" s="235"/>
      <c r="U721" s="235"/>
      <c r="V721" s="235"/>
      <c r="W721" s="235"/>
      <c r="X721" s="235"/>
      <c r="Y721" s="235"/>
      <c r="Z721" s="235"/>
    </row>
    <row r="722" spans="1:26" ht="13.5" customHeight="1" x14ac:dyDescent="0.25">
      <c r="A722" s="235"/>
      <c r="B722" s="235"/>
      <c r="C722" s="235"/>
      <c r="D722" s="235"/>
      <c r="E722" s="235"/>
      <c r="F722" s="235"/>
      <c r="G722" s="235"/>
      <c r="H722" s="235"/>
      <c r="I722" s="235"/>
      <c r="J722" s="235"/>
      <c r="K722" s="235"/>
      <c r="L722" s="235"/>
      <c r="M722" s="235"/>
      <c r="N722" s="235"/>
      <c r="O722" s="235"/>
      <c r="P722" s="235"/>
      <c r="Q722" s="235"/>
      <c r="R722" s="235"/>
      <c r="S722" s="235"/>
      <c r="T722" s="235"/>
      <c r="U722" s="235"/>
      <c r="V722" s="235"/>
      <c r="W722" s="235"/>
      <c r="X722" s="235"/>
      <c r="Y722" s="235"/>
      <c r="Z722" s="235"/>
    </row>
    <row r="723" spans="1:26" ht="13.5" customHeight="1" x14ac:dyDescent="0.25">
      <c r="A723" s="235"/>
      <c r="B723" s="235"/>
      <c r="C723" s="235"/>
      <c r="D723" s="235"/>
      <c r="E723" s="235"/>
      <c r="F723" s="235"/>
      <c r="G723" s="235"/>
      <c r="H723" s="235"/>
      <c r="I723" s="235"/>
      <c r="J723" s="235"/>
      <c r="K723" s="235"/>
      <c r="L723" s="235"/>
      <c r="M723" s="235"/>
      <c r="N723" s="235"/>
      <c r="O723" s="235"/>
      <c r="P723" s="235"/>
      <c r="Q723" s="235"/>
      <c r="R723" s="235"/>
      <c r="S723" s="235"/>
      <c r="T723" s="235"/>
      <c r="U723" s="235"/>
      <c r="V723" s="235"/>
      <c r="W723" s="235"/>
      <c r="X723" s="235"/>
      <c r="Y723" s="235"/>
      <c r="Z723" s="235"/>
    </row>
    <row r="724" spans="1:26" ht="13.5" customHeight="1" x14ac:dyDescent="0.25">
      <c r="A724" s="235"/>
      <c r="B724" s="235"/>
      <c r="C724" s="235"/>
      <c r="D724" s="235"/>
      <c r="E724" s="235"/>
      <c r="F724" s="235"/>
      <c r="G724" s="235"/>
      <c r="H724" s="235"/>
      <c r="I724" s="235"/>
      <c r="J724" s="235"/>
      <c r="K724" s="235"/>
      <c r="L724" s="235"/>
      <c r="M724" s="235"/>
      <c r="N724" s="235"/>
      <c r="O724" s="235"/>
      <c r="P724" s="235"/>
      <c r="Q724" s="235"/>
      <c r="R724" s="235"/>
      <c r="S724" s="235"/>
      <c r="T724" s="235"/>
      <c r="U724" s="235"/>
      <c r="V724" s="235"/>
      <c r="W724" s="235"/>
      <c r="X724" s="235"/>
      <c r="Y724" s="235"/>
      <c r="Z724" s="235"/>
    </row>
    <row r="725" spans="1:26" ht="13.5" customHeight="1" x14ac:dyDescent="0.25">
      <c r="A725" s="235"/>
      <c r="B725" s="235"/>
      <c r="C725" s="235"/>
      <c r="D725" s="235"/>
      <c r="E725" s="235"/>
      <c r="F725" s="235"/>
      <c r="G725" s="235"/>
      <c r="H725" s="235"/>
      <c r="I725" s="235"/>
      <c r="J725" s="235"/>
      <c r="K725" s="235"/>
      <c r="L725" s="235"/>
      <c r="M725" s="235"/>
      <c r="N725" s="235"/>
      <c r="O725" s="235"/>
      <c r="P725" s="235"/>
      <c r="Q725" s="235"/>
      <c r="R725" s="235"/>
      <c r="S725" s="235"/>
      <c r="T725" s="235"/>
      <c r="U725" s="235"/>
      <c r="V725" s="235"/>
      <c r="W725" s="235"/>
      <c r="X725" s="235"/>
      <c r="Y725" s="235"/>
      <c r="Z725" s="235"/>
    </row>
    <row r="726" spans="1:26" ht="13.5" customHeight="1" x14ac:dyDescent="0.25">
      <c r="A726" s="235"/>
      <c r="B726" s="235"/>
      <c r="C726" s="235"/>
      <c r="D726" s="235"/>
      <c r="E726" s="235"/>
      <c r="F726" s="235"/>
      <c r="G726" s="235"/>
      <c r="H726" s="235"/>
      <c r="I726" s="235"/>
      <c r="J726" s="235"/>
      <c r="K726" s="235"/>
      <c r="L726" s="235"/>
      <c r="M726" s="235"/>
      <c r="N726" s="235"/>
      <c r="O726" s="235"/>
      <c r="P726" s="235"/>
      <c r="Q726" s="235"/>
      <c r="R726" s="235"/>
      <c r="S726" s="235"/>
      <c r="T726" s="235"/>
      <c r="U726" s="235"/>
      <c r="V726" s="235"/>
      <c r="W726" s="235"/>
      <c r="X726" s="235"/>
      <c r="Y726" s="235"/>
      <c r="Z726" s="235"/>
    </row>
    <row r="727" spans="1:26" ht="13.5" customHeight="1" x14ac:dyDescent="0.25">
      <c r="A727" s="235"/>
      <c r="B727" s="235"/>
      <c r="C727" s="235"/>
      <c r="D727" s="235"/>
      <c r="E727" s="235"/>
      <c r="F727" s="235"/>
      <c r="G727" s="235"/>
      <c r="H727" s="235"/>
      <c r="I727" s="235"/>
      <c r="J727" s="235"/>
      <c r="K727" s="235"/>
      <c r="L727" s="235"/>
      <c r="M727" s="235"/>
      <c r="N727" s="235"/>
      <c r="O727" s="235"/>
      <c r="P727" s="235"/>
      <c r="Q727" s="235"/>
      <c r="R727" s="235"/>
      <c r="S727" s="235"/>
      <c r="T727" s="235"/>
      <c r="U727" s="235"/>
      <c r="V727" s="235"/>
      <c r="W727" s="235"/>
      <c r="X727" s="235"/>
      <c r="Y727" s="235"/>
      <c r="Z727" s="235"/>
    </row>
    <row r="728" spans="1:26" ht="13.5" customHeight="1" x14ac:dyDescent="0.25">
      <c r="A728" s="235"/>
      <c r="B728" s="235"/>
      <c r="C728" s="235"/>
      <c r="D728" s="235"/>
      <c r="E728" s="235"/>
      <c r="F728" s="235"/>
      <c r="G728" s="235"/>
      <c r="H728" s="235"/>
      <c r="I728" s="235"/>
      <c r="J728" s="235"/>
      <c r="K728" s="235"/>
      <c r="L728" s="235"/>
      <c r="M728" s="235"/>
      <c r="N728" s="235"/>
      <c r="O728" s="235"/>
      <c r="P728" s="235"/>
      <c r="Q728" s="235"/>
      <c r="R728" s="235"/>
      <c r="S728" s="235"/>
      <c r="T728" s="235"/>
      <c r="U728" s="235"/>
      <c r="V728" s="235"/>
      <c r="W728" s="235"/>
      <c r="X728" s="235"/>
      <c r="Y728" s="235"/>
      <c r="Z728" s="235"/>
    </row>
    <row r="729" spans="1:26" ht="13.5" customHeight="1" x14ac:dyDescent="0.25">
      <c r="A729" s="235"/>
      <c r="B729" s="235"/>
      <c r="C729" s="235"/>
      <c r="D729" s="235"/>
      <c r="E729" s="235"/>
      <c r="F729" s="235"/>
      <c r="G729" s="235"/>
      <c r="H729" s="235"/>
      <c r="I729" s="235"/>
      <c r="J729" s="235"/>
      <c r="K729" s="235"/>
      <c r="L729" s="235"/>
      <c r="M729" s="235"/>
      <c r="N729" s="235"/>
      <c r="O729" s="235"/>
      <c r="P729" s="235"/>
      <c r="Q729" s="235"/>
      <c r="R729" s="235"/>
      <c r="S729" s="235"/>
      <c r="T729" s="235"/>
      <c r="U729" s="235"/>
      <c r="V729" s="235"/>
      <c r="W729" s="235"/>
      <c r="X729" s="235"/>
      <c r="Y729" s="235"/>
      <c r="Z729" s="235"/>
    </row>
    <row r="730" spans="1:26" ht="13.5" customHeight="1" x14ac:dyDescent="0.25">
      <c r="A730" s="235"/>
      <c r="B730" s="235"/>
      <c r="C730" s="235"/>
      <c r="D730" s="235"/>
      <c r="E730" s="235"/>
      <c r="F730" s="235"/>
      <c r="G730" s="235"/>
      <c r="H730" s="235"/>
      <c r="I730" s="235"/>
      <c r="J730" s="235"/>
      <c r="K730" s="235"/>
      <c r="L730" s="235"/>
      <c r="M730" s="235"/>
      <c r="N730" s="235"/>
      <c r="O730" s="235"/>
      <c r="P730" s="235"/>
      <c r="Q730" s="235"/>
      <c r="R730" s="235"/>
      <c r="S730" s="235"/>
      <c r="T730" s="235"/>
      <c r="U730" s="235"/>
      <c r="V730" s="235"/>
      <c r="W730" s="235"/>
      <c r="X730" s="235"/>
      <c r="Y730" s="235"/>
      <c r="Z730" s="235"/>
    </row>
    <row r="731" spans="1:26" ht="13.5" customHeight="1" x14ac:dyDescent="0.25">
      <c r="A731" s="235"/>
      <c r="B731" s="235"/>
      <c r="C731" s="235"/>
      <c r="D731" s="235"/>
      <c r="E731" s="235"/>
      <c r="F731" s="235"/>
      <c r="G731" s="235"/>
      <c r="H731" s="235"/>
      <c r="I731" s="235"/>
      <c r="J731" s="235"/>
      <c r="K731" s="235"/>
      <c r="L731" s="235"/>
      <c r="M731" s="235"/>
      <c r="N731" s="235"/>
      <c r="O731" s="235"/>
      <c r="P731" s="235"/>
      <c r="Q731" s="235"/>
      <c r="R731" s="235"/>
      <c r="S731" s="235"/>
      <c r="T731" s="235"/>
      <c r="U731" s="235"/>
      <c r="V731" s="235"/>
      <c r="W731" s="235"/>
      <c r="X731" s="235"/>
      <c r="Y731" s="235"/>
      <c r="Z731" s="235"/>
    </row>
    <row r="732" spans="1:26" ht="13.5" customHeight="1" x14ac:dyDescent="0.25">
      <c r="A732" s="235"/>
      <c r="B732" s="235"/>
      <c r="C732" s="235"/>
      <c r="D732" s="235"/>
      <c r="E732" s="235"/>
      <c r="F732" s="235"/>
      <c r="G732" s="235"/>
      <c r="H732" s="235"/>
      <c r="I732" s="235"/>
      <c r="J732" s="235"/>
      <c r="K732" s="235"/>
      <c r="L732" s="235"/>
      <c r="M732" s="235"/>
      <c r="N732" s="235"/>
      <c r="O732" s="235"/>
      <c r="P732" s="235"/>
      <c r="Q732" s="235"/>
      <c r="R732" s="235"/>
      <c r="S732" s="235"/>
      <c r="T732" s="235"/>
      <c r="U732" s="235"/>
      <c r="V732" s="235"/>
      <c r="W732" s="235"/>
      <c r="X732" s="235"/>
      <c r="Y732" s="235"/>
      <c r="Z732" s="235"/>
    </row>
    <row r="733" spans="1:26" ht="13.5" customHeight="1" x14ac:dyDescent="0.25">
      <c r="A733" s="235"/>
      <c r="B733" s="235"/>
      <c r="C733" s="235"/>
      <c r="D733" s="235"/>
      <c r="E733" s="235"/>
      <c r="F733" s="235"/>
      <c r="G733" s="235"/>
      <c r="H733" s="235"/>
      <c r="I733" s="235"/>
      <c r="J733" s="235"/>
      <c r="K733" s="235"/>
      <c r="L733" s="235"/>
      <c r="M733" s="235"/>
      <c r="N733" s="235"/>
      <c r="O733" s="235"/>
      <c r="P733" s="235"/>
      <c r="Q733" s="235"/>
      <c r="R733" s="235"/>
      <c r="S733" s="235"/>
      <c r="T733" s="235"/>
      <c r="U733" s="235"/>
      <c r="V733" s="235"/>
      <c r="W733" s="235"/>
      <c r="X733" s="235"/>
      <c r="Y733" s="235"/>
      <c r="Z733" s="235"/>
    </row>
    <row r="734" spans="1:26" ht="13.5" customHeight="1" x14ac:dyDescent="0.25">
      <c r="A734" s="235"/>
      <c r="B734" s="235"/>
      <c r="C734" s="235"/>
      <c r="D734" s="235"/>
      <c r="E734" s="235"/>
      <c r="F734" s="235"/>
      <c r="G734" s="235"/>
      <c r="H734" s="235"/>
      <c r="I734" s="235"/>
      <c r="J734" s="235"/>
      <c r="K734" s="235"/>
      <c r="L734" s="235"/>
      <c r="M734" s="235"/>
      <c r="N734" s="235"/>
      <c r="O734" s="235"/>
      <c r="P734" s="235"/>
      <c r="Q734" s="235"/>
      <c r="R734" s="235"/>
      <c r="S734" s="235"/>
      <c r="T734" s="235"/>
      <c r="U734" s="235"/>
      <c r="V734" s="235"/>
      <c r="W734" s="235"/>
      <c r="X734" s="235"/>
      <c r="Y734" s="235"/>
      <c r="Z734" s="235"/>
    </row>
    <row r="735" spans="1:26" ht="13.5" customHeight="1" x14ac:dyDescent="0.25">
      <c r="A735" s="235"/>
      <c r="B735" s="235"/>
      <c r="C735" s="235"/>
      <c r="D735" s="235"/>
      <c r="E735" s="235"/>
      <c r="F735" s="235"/>
      <c r="G735" s="235"/>
      <c r="H735" s="235"/>
      <c r="I735" s="235"/>
      <c r="J735" s="235"/>
      <c r="K735" s="235"/>
      <c r="L735" s="235"/>
      <c r="M735" s="235"/>
      <c r="N735" s="235"/>
      <c r="O735" s="235"/>
      <c r="P735" s="235"/>
      <c r="Q735" s="235"/>
      <c r="R735" s="235"/>
      <c r="S735" s="235"/>
      <c r="T735" s="235"/>
      <c r="U735" s="235"/>
      <c r="V735" s="235"/>
      <c r="W735" s="235"/>
      <c r="X735" s="235"/>
      <c r="Y735" s="235"/>
      <c r="Z735" s="235"/>
    </row>
    <row r="736" spans="1:26" ht="13.5" customHeight="1" x14ac:dyDescent="0.25">
      <c r="A736" s="235"/>
      <c r="B736" s="235"/>
      <c r="C736" s="235"/>
      <c r="D736" s="235"/>
      <c r="E736" s="235"/>
      <c r="F736" s="235"/>
      <c r="G736" s="235"/>
      <c r="H736" s="235"/>
      <c r="I736" s="235"/>
      <c r="J736" s="235"/>
      <c r="K736" s="235"/>
      <c r="L736" s="235"/>
      <c r="M736" s="235"/>
      <c r="N736" s="235"/>
      <c r="O736" s="235"/>
      <c r="P736" s="235"/>
      <c r="Q736" s="235"/>
      <c r="R736" s="235"/>
      <c r="S736" s="235"/>
      <c r="T736" s="235"/>
      <c r="U736" s="235"/>
      <c r="V736" s="235"/>
      <c r="W736" s="235"/>
      <c r="X736" s="235"/>
      <c r="Y736" s="235"/>
      <c r="Z736" s="235"/>
    </row>
    <row r="737" spans="1:26" ht="13.5" customHeight="1" x14ac:dyDescent="0.25">
      <c r="A737" s="235"/>
      <c r="B737" s="235"/>
      <c r="C737" s="235"/>
      <c r="D737" s="235"/>
      <c r="E737" s="235"/>
      <c r="F737" s="235"/>
      <c r="G737" s="235"/>
      <c r="H737" s="235"/>
      <c r="I737" s="235"/>
      <c r="J737" s="235"/>
      <c r="K737" s="235"/>
      <c r="L737" s="235"/>
      <c r="M737" s="235"/>
      <c r="N737" s="235"/>
      <c r="O737" s="235"/>
      <c r="P737" s="235"/>
      <c r="Q737" s="235"/>
      <c r="R737" s="235"/>
      <c r="S737" s="235"/>
      <c r="T737" s="235"/>
      <c r="U737" s="235"/>
      <c r="V737" s="235"/>
      <c r="W737" s="235"/>
      <c r="X737" s="235"/>
      <c r="Y737" s="235"/>
      <c r="Z737" s="235"/>
    </row>
    <row r="738" spans="1:26" ht="13.5" customHeight="1" x14ac:dyDescent="0.25">
      <c r="A738" s="235"/>
      <c r="B738" s="235"/>
      <c r="C738" s="235"/>
      <c r="D738" s="235"/>
      <c r="E738" s="235"/>
      <c r="F738" s="235"/>
      <c r="G738" s="235"/>
      <c r="H738" s="235"/>
      <c r="I738" s="235"/>
      <c r="J738" s="235"/>
      <c r="K738" s="235"/>
      <c r="L738" s="235"/>
      <c r="M738" s="235"/>
      <c r="N738" s="235"/>
      <c r="O738" s="235"/>
      <c r="P738" s="235"/>
      <c r="Q738" s="235"/>
      <c r="R738" s="235"/>
      <c r="S738" s="235"/>
      <c r="T738" s="235"/>
      <c r="U738" s="235"/>
      <c r="V738" s="235"/>
      <c r="W738" s="235"/>
      <c r="X738" s="235"/>
      <c r="Y738" s="235"/>
      <c r="Z738" s="235"/>
    </row>
    <row r="739" spans="1:26" ht="13.5" customHeight="1" x14ac:dyDescent="0.25">
      <c r="A739" s="235"/>
      <c r="B739" s="235"/>
      <c r="C739" s="235"/>
      <c r="D739" s="235"/>
      <c r="E739" s="235"/>
      <c r="F739" s="235"/>
      <c r="G739" s="235"/>
      <c r="H739" s="235"/>
      <c r="I739" s="235"/>
      <c r="J739" s="235"/>
      <c r="K739" s="235"/>
      <c r="L739" s="235"/>
      <c r="M739" s="235"/>
      <c r="N739" s="235"/>
      <c r="O739" s="235"/>
      <c r="P739" s="235"/>
      <c r="Q739" s="235"/>
      <c r="R739" s="235"/>
      <c r="S739" s="235"/>
      <c r="T739" s="235"/>
      <c r="U739" s="235"/>
      <c r="V739" s="235"/>
      <c r="W739" s="235"/>
      <c r="X739" s="235"/>
      <c r="Y739" s="235"/>
      <c r="Z739" s="235"/>
    </row>
    <row r="740" spans="1:26" ht="13.5" customHeight="1" x14ac:dyDescent="0.25">
      <c r="A740" s="235"/>
      <c r="B740" s="235"/>
      <c r="C740" s="235"/>
      <c r="D740" s="235"/>
      <c r="E740" s="235"/>
      <c r="F740" s="235"/>
      <c r="G740" s="235"/>
      <c r="H740" s="235"/>
      <c r="I740" s="235"/>
      <c r="J740" s="235"/>
      <c r="K740" s="235"/>
      <c r="L740" s="235"/>
      <c r="M740" s="235"/>
      <c r="N740" s="235"/>
      <c r="O740" s="235"/>
      <c r="P740" s="235"/>
      <c r="Q740" s="235"/>
      <c r="R740" s="235"/>
      <c r="S740" s="235"/>
      <c r="T740" s="235"/>
      <c r="U740" s="235"/>
      <c r="V740" s="235"/>
      <c r="W740" s="235"/>
      <c r="X740" s="235"/>
      <c r="Y740" s="235"/>
      <c r="Z740" s="235"/>
    </row>
    <row r="741" spans="1:26" ht="13.5" customHeight="1" x14ac:dyDescent="0.25">
      <c r="A741" s="235"/>
      <c r="B741" s="235"/>
      <c r="C741" s="235"/>
      <c r="D741" s="235"/>
      <c r="E741" s="235"/>
      <c r="F741" s="235"/>
      <c r="G741" s="235"/>
      <c r="H741" s="235"/>
      <c r="I741" s="235"/>
      <c r="J741" s="235"/>
      <c r="K741" s="235"/>
      <c r="L741" s="235"/>
      <c r="M741" s="235"/>
      <c r="N741" s="235"/>
      <c r="O741" s="235"/>
      <c r="P741" s="235"/>
      <c r="Q741" s="235"/>
      <c r="R741" s="235"/>
      <c r="S741" s="235"/>
      <c r="T741" s="235"/>
      <c r="U741" s="235"/>
      <c r="V741" s="235"/>
      <c r="W741" s="235"/>
      <c r="X741" s="235"/>
      <c r="Y741" s="235"/>
      <c r="Z741" s="235"/>
    </row>
    <row r="742" spans="1:26" ht="13.5" customHeight="1" x14ac:dyDescent="0.25">
      <c r="A742" s="235"/>
      <c r="B742" s="235"/>
      <c r="C742" s="235"/>
      <c r="D742" s="235"/>
      <c r="E742" s="235"/>
      <c r="F742" s="235"/>
      <c r="G742" s="235"/>
      <c r="H742" s="235"/>
      <c r="I742" s="235"/>
      <c r="J742" s="235"/>
      <c r="K742" s="235"/>
      <c r="L742" s="235"/>
      <c r="M742" s="235"/>
      <c r="N742" s="235"/>
      <c r="O742" s="235"/>
      <c r="P742" s="235"/>
      <c r="Q742" s="235"/>
      <c r="R742" s="235"/>
      <c r="S742" s="235"/>
      <c r="T742" s="235"/>
      <c r="U742" s="235"/>
      <c r="V742" s="235"/>
      <c r="W742" s="235"/>
      <c r="X742" s="235"/>
      <c r="Y742" s="235"/>
      <c r="Z742" s="235"/>
    </row>
    <row r="743" spans="1:26" ht="13.5" customHeight="1" x14ac:dyDescent="0.25">
      <c r="A743" s="235"/>
      <c r="B743" s="235"/>
      <c r="C743" s="235"/>
      <c r="D743" s="235"/>
      <c r="E743" s="235"/>
      <c r="F743" s="235"/>
      <c r="G743" s="235"/>
      <c r="H743" s="235"/>
      <c r="I743" s="235"/>
      <c r="J743" s="235"/>
      <c r="K743" s="235"/>
      <c r="L743" s="235"/>
      <c r="M743" s="235"/>
      <c r="N743" s="235"/>
      <c r="O743" s="235"/>
      <c r="P743" s="235"/>
      <c r="Q743" s="235"/>
      <c r="R743" s="235"/>
      <c r="S743" s="235"/>
      <c r="T743" s="235"/>
      <c r="U743" s="235"/>
      <c r="V743" s="235"/>
      <c r="W743" s="235"/>
      <c r="X743" s="235"/>
      <c r="Y743" s="235"/>
      <c r="Z743" s="235"/>
    </row>
    <row r="744" spans="1:26" ht="13.5" customHeight="1" x14ac:dyDescent="0.25">
      <c r="A744" s="235"/>
      <c r="B744" s="235"/>
      <c r="C744" s="235"/>
      <c r="D744" s="235"/>
      <c r="E744" s="235"/>
      <c r="F744" s="235"/>
      <c r="G744" s="235"/>
      <c r="H744" s="235"/>
      <c r="I744" s="235"/>
      <c r="J744" s="235"/>
      <c r="K744" s="235"/>
      <c r="L744" s="235"/>
      <c r="M744" s="235"/>
      <c r="N744" s="235"/>
      <c r="O744" s="235"/>
      <c r="P744" s="235"/>
      <c r="Q744" s="235"/>
      <c r="R744" s="235"/>
      <c r="S744" s="235"/>
      <c r="T744" s="235"/>
      <c r="U744" s="235"/>
      <c r="V744" s="235"/>
      <c r="W744" s="235"/>
      <c r="X744" s="235"/>
      <c r="Y744" s="235"/>
      <c r="Z744" s="235"/>
    </row>
    <row r="745" spans="1:26" ht="13.5" customHeight="1" x14ac:dyDescent="0.25">
      <c r="A745" s="235"/>
      <c r="B745" s="235"/>
      <c r="C745" s="235"/>
      <c r="D745" s="235"/>
      <c r="E745" s="235"/>
      <c r="F745" s="235"/>
      <c r="G745" s="235"/>
      <c r="H745" s="235"/>
      <c r="I745" s="235"/>
      <c r="J745" s="235"/>
      <c r="K745" s="235"/>
      <c r="L745" s="235"/>
      <c r="M745" s="235"/>
      <c r="N745" s="235"/>
      <c r="O745" s="235"/>
      <c r="P745" s="235"/>
      <c r="Q745" s="235"/>
      <c r="R745" s="235"/>
      <c r="S745" s="235"/>
      <c r="T745" s="235"/>
      <c r="U745" s="235"/>
      <c r="V745" s="235"/>
      <c r="W745" s="235"/>
      <c r="X745" s="235"/>
      <c r="Y745" s="235"/>
      <c r="Z745" s="235"/>
    </row>
    <row r="746" spans="1:26" ht="13.5" customHeight="1" x14ac:dyDescent="0.25">
      <c r="A746" s="235"/>
      <c r="B746" s="235"/>
      <c r="C746" s="235"/>
      <c r="D746" s="235"/>
      <c r="E746" s="235"/>
      <c r="F746" s="235"/>
      <c r="G746" s="235"/>
      <c r="H746" s="235"/>
      <c r="I746" s="235"/>
      <c r="J746" s="235"/>
      <c r="K746" s="235"/>
      <c r="L746" s="235"/>
      <c r="M746" s="235"/>
      <c r="N746" s="235"/>
      <c r="O746" s="235"/>
      <c r="P746" s="235"/>
      <c r="Q746" s="235"/>
      <c r="R746" s="235"/>
      <c r="S746" s="235"/>
      <c r="T746" s="235"/>
      <c r="U746" s="235"/>
      <c r="V746" s="235"/>
      <c r="W746" s="235"/>
      <c r="X746" s="235"/>
      <c r="Y746" s="235"/>
      <c r="Z746" s="235"/>
    </row>
    <row r="747" spans="1:26" ht="13.5" customHeight="1" x14ac:dyDescent="0.25">
      <c r="A747" s="235"/>
      <c r="B747" s="235"/>
      <c r="C747" s="235"/>
      <c r="D747" s="235"/>
      <c r="E747" s="235"/>
      <c r="F747" s="235"/>
      <c r="G747" s="235"/>
      <c r="H747" s="235"/>
      <c r="I747" s="235"/>
      <c r="J747" s="235"/>
      <c r="K747" s="235"/>
      <c r="L747" s="235"/>
      <c r="M747" s="235"/>
      <c r="N747" s="235"/>
      <c r="O747" s="235"/>
      <c r="P747" s="235"/>
      <c r="Q747" s="235"/>
      <c r="R747" s="235"/>
      <c r="S747" s="235"/>
      <c r="T747" s="235"/>
      <c r="U747" s="235"/>
      <c r="V747" s="235"/>
      <c r="W747" s="235"/>
      <c r="X747" s="235"/>
      <c r="Y747" s="235"/>
      <c r="Z747" s="235"/>
    </row>
    <row r="748" spans="1:26" ht="13.5" customHeight="1" x14ac:dyDescent="0.25">
      <c r="A748" s="235"/>
      <c r="B748" s="235"/>
      <c r="C748" s="235"/>
      <c r="D748" s="235"/>
      <c r="E748" s="235"/>
      <c r="F748" s="235"/>
      <c r="G748" s="235"/>
      <c r="H748" s="235"/>
      <c r="I748" s="235"/>
      <c r="J748" s="235"/>
      <c r="K748" s="235"/>
      <c r="L748" s="235"/>
      <c r="M748" s="235"/>
      <c r="N748" s="235"/>
      <c r="O748" s="235"/>
      <c r="P748" s="235"/>
      <c r="Q748" s="235"/>
      <c r="R748" s="235"/>
      <c r="S748" s="235"/>
      <c r="T748" s="235"/>
      <c r="U748" s="235"/>
      <c r="V748" s="235"/>
      <c r="W748" s="235"/>
      <c r="X748" s="235"/>
      <c r="Y748" s="235"/>
      <c r="Z748" s="235"/>
    </row>
    <row r="749" spans="1:26" ht="13.5" customHeight="1" x14ac:dyDescent="0.25">
      <c r="A749" s="235"/>
      <c r="B749" s="235"/>
      <c r="C749" s="235"/>
      <c r="D749" s="235"/>
      <c r="E749" s="235"/>
      <c r="F749" s="235"/>
      <c r="G749" s="235"/>
      <c r="H749" s="235"/>
      <c r="I749" s="235"/>
      <c r="J749" s="235"/>
      <c r="K749" s="235"/>
      <c r="L749" s="235"/>
      <c r="M749" s="235"/>
      <c r="N749" s="235"/>
      <c r="O749" s="235"/>
      <c r="P749" s="235"/>
      <c r="Q749" s="235"/>
      <c r="R749" s="235"/>
      <c r="S749" s="235"/>
      <c r="T749" s="235"/>
      <c r="U749" s="235"/>
      <c r="V749" s="235"/>
      <c r="W749" s="235"/>
      <c r="X749" s="235"/>
      <c r="Y749" s="235"/>
      <c r="Z749" s="235"/>
    </row>
    <row r="750" spans="1:26" ht="13.5" customHeight="1" x14ac:dyDescent="0.25">
      <c r="A750" s="235"/>
      <c r="B750" s="235"/>
      <c r="C750" s="235"/>
      <c r="D750" s="235"/>
      <c r="E750" s="235"/>
      <c r="F750" s="235"/>
      <c r="G750" s="235"/>
      <c r="H750" s="235"/>
      <c r="I750" s="235"/>
      <c r="J750" s="235"/>
      <c r="K750" s="235"/>
      <c r="L750" s="235"/>
      <c r="M750" s="235"/>
      <c r="N750" s="235"/>
      <c r="O750" s="235"/>
      <c r="P750" s="235"/>
      <c r="Q750" s="235"/>
      <c r="R750" s="235"/>
      <c r="S750" s="235"/>
      <c r="T750" s="235"/>
      <c r="U750" s="235"/>
      <c r="V750" s="235"/>
      <c r="W750" s="235"/>
      <c r="X750" s="235"/>
      <c r="Y750" s="235"/>
      <c r="Z750" s="235"/>
    </row>
    <row r="751" spans="1:26" ht="13.5" customHeight="1" x14ac:dyDescent="0.25">
      <c r="A751" s="235"/>
      <c r="B751" s="235"/>
      <c r="C751" s="235"/>
      <c r="D751" s="235"/>
      <c r="E751" s="235"/>
      <c r="F751" s="235"/>
      <c r="G751" s="235"/>
      <c r="H751" s="235"/>
      <c r="I751" s="235"/>
      <c r="J751" s="235"/>
      <c r="K751" s="235"/>
      <c r="L751" s="235"/>
      <c r="M751" s="235"/>
      <c r="N751" s="235"/>
      <c r="O751" s="235"/>
      <c r="P751" s="235"/>
      <c r="Q751" s="235"/>
      <c r="R751" s="235"/>
      <c r="S751" s="235"/>
      <c r="T751" s="235"/>
      <c r="U751" s="235"/>
      <c r="V751" s="235"/>
      <c r="W751" s="235"/>
      <c r="X751" s="235"/>
      <c r="Y751" s="235"/>
      <c r="Z751" s="235"/>
    </row>
    <row r="752" spans="1:26" ht="13.5" customHeight="1" x14ac:dyDescent="0.25">
      <c r="A752" s="235"/>
      <c r="B752" s="235"/>
      <c r="C752" s="235"/>
      <c r="D752" s="235"/>
      <c r="E752" s="235"/>
      <c r="F752" s="235"/>
      <c r="G752" s="235"/>
      <c r="H752" s="235"/>
      <c r="I752" s="235"/>
      <c r="J752" s="235"/>
      <c r="K752" s="235"/>
      <c r="L752" s="235"/>
      <c r="M752" s="235"/>
      <c r="N752" s="235"/>
      <c r="O752" s="235"/>
      <c r="P752" s="235"/>
      <c r="Q752" s="235"/>
      <c r="R752" s="235"/>
      <c r="S752" s="235"/>
      <c r="T752" s="235"/>
      <c r="U752" s="235"/>
      <c r="V752" s="235"/>
      <c r="W752" s="235"/>
      <c r="X752" s="235"/>
      <c r="Y752" s="235"/>
      <c r="Z752" s="235"/>
    </row>
    <row r="753" spans="1:26" ht="13.5" customHeight="1" x14ac:dyDescent="0.25">
      <c r="A753" s="235"/>
      <c r="B753" s="235"/>
      <c r="C753" s="235"/>
      <c r="D753" s="235"/>
      <c r="E753" s="235"/>
      <c r="F753" s="235"/>
      <c r="G753" s="235"/>
      <c r="H753" s="235"/>
      <c r="I753" s="235"/>
      <c r="J753" s="235"/>
      <c r="K753" s="235"/>
      <c r="L753" s="235"/>
      <c r="M753" s="235"/>
      <c r="N753" s="235"/>
      <c r="O753" s="235"/>
      <c r="P753" s="235"/>
      <c r="Q753" s="235"/>
      <c r="R753" s="235"/>
      <c r="S753" s="235"/>
      <c r="T753" s="235"/>
      <c r="U753" s="235"/>
      <c r="V753" s="235"/>
      <c r="W753" s="235"/>
      <c r="X753" s="235"/>
      <c r="Y753" s="235"/>
      <c r="Z753" s="235"/>
    </row>
    <row r="754" spans="1:26" ht="13.5" customHeight="1" x14ac:dyDescent="0.25">
      <c r="A754" s="235"/>
      <c r="B754" s="235"/>
      <c r="C754" s="235"/>
      <c r="D754" s="235"/>
      <c r="E754" s="235"/>
      <c r="F754" s="235"/>
      <c r="G754" s="235"/>
      <c r="H754" s="235"/>
      <c r="I754" s="235"/>
      <c r="J754" s="235"/>
      <c r="K754" s="235"/>
      <c r="L754" s="235"/>
      <c r="M754" s="235"/>
      <c r="N754" s="235"/>
      <c r="O754" s="235"/>
      <c r="P754" s="235"/>
      <c r="Q754" s="235"/>
      <c r="R754" s="235"/>
      <c r="S754" s="235"/>
      <c r="T754" s="235"/>
      <c r="U754" s="235"/>
      <c r="V754" s="235"/>
      <c r="W754" s="235"/>
      <c r="X754" s="235"/>
      <c r="Y754" s="235"/>
      <c r="Z754" s="235"/>
    </row>
    <row r="755" spans="1:26" ht="13.5" customHeight="1" x14ac:dyDescent="0.25">
      <c r="A755" s="235"/>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row>
    <row r="756" spans="1:26" ht="13.5" customHeight="1" x14ac:dyDescent="0.25">
      <c r="A756" s="235"/>
      <c r="B756" s="235"/>
      <c r="C756" s="235"/>
      <c r="D756" s="235"/>
      <c r="E756" s="235"/>
      <c r="F756" s="235"/>
      <c r="G756" s="235"/>
      <c r="H756" s="235"/>
      <c r="I756" s="235"/>
      <c r="J756" s="235"/>
      <c r="K756" s="235"/>
      <c r="L756" s="235"/>
      <c r="M756" s="235"/>
      <c r="N756" s="235"/>
      <c r="O756" s="235"/>
      <c r="P756" s="235"/>
      <c r="Q756" s="235"/>
      <c r="R756" s="235"/>
      <c r="S756" s="235"/>
      <c r="T756" s="235"/>
      <c r="U756" s="235"/>
      <c r="V756" s="235"/>
      <c r="W756" s="235"/>
      <c r="X756" s="235"/>
      <c r="Y756" s="235"/>
      <c r="Z756" s="235"/>
    </row>
    <row r="757" spans="1:26" ht="13.5" customHeight="1" x14ac:dyDescent="0.25">
      <c r="A757" s="235"/>
      <c r="B757" s="235"/>
      <c r="C757" s="235"/>
      <c r="D757" s="235"/>
      <c r="E757" s="235"/>
      <c r="F757" s="235"/>
      <c r="G757" s="235"/>
      <c r="H757" s="235"/>
      <c r="I757" s="235"/>
      <c r="J757" s="235"/>
      <c r="K757" s="235"/>
      <c r="L757" s="235"/>
      <c r="M757" s="235"/>
      <c r="N757" s="235"/>
      <c r="O757" s="235"/>
      <c r="P757" s="235"/>
      <c r="Q757" s="235"/>
      <c r="R757" s="235"/>
      <c r="S757" s="235"/>
      <c r="T757" s="235"/>
      <c r="U757" s="235"/>
      <c r="V757" s="235"/>
      <c r="W757" s="235"/>
      <c r="X757" s="235"/>
      <c r="Y757" s="235"/>
      <c r="Z757" s="235"/>
    </row>
    <row r="758" spans="1:26" ht="13.5" customHeight="1" x14ac:dyDescent="0.25">
      <c r="A758" s="235"/>
      <c r="B758" s="235"/>
      <c r="C758" s="235"/>
      <c r="D758" s="235"/>
      <c r="E758" s="235"/>
      <c r="F758" s="235"/>
      <c r="G758" s="235"/>
      <c r="H758" s="235"/>
      <c r="I758" s="235"/>
      <c r="J758" s="235"/>
      <c r="K758" s="235"/>
      <c r="L758" s="235"/>
      <c r="M758" s="235"/>
      <c r="N758" s="235"/>
      <c r="O758" s="235"/>
      <c r="P758" s="235"/>
      <c r="Q758" s="235"/>
      <c r="R758" s="235"/>
      <c r="S758" s="235"/>
      <c r="T758" s="235"/>
      <c r="U758" s="235"/>
      <c r="V758" s="235"/>
      <c r="W758" s="235"/>
      <c r="X758" s="235"/>
      <c r="Y758" s="235"/>
      <c r="Z758" s="235"/>
    </row>
    <row r="759" spans="1:26" ht="13.5" customHeight="1" x14ac:dyDescent="0.25">
      <c r="A759" s="235"/>
      <c r="B759" s="235"/>
      <c r="C759" s="235"/>
      <c r="D759" s="235"/>
      <c r="E759" s="235"/>
      <c r="F759" s="235"/>
      <c r="G759" s="235"/>
      <c r="H759" s="235"/>
      <c r="I759" s="235"/>
      <c r="J759" s="235"/>
      <c r="K759" s="235"/>
      <c r="L759" s="235"/>
      <c r="M759" s="235"/>
      <c r="N759" s="235"/>
      <c r="O759" s="235"/>
      <c r="P759" s="235"/>
      <c r="Q759" s="235"/>
      <c r="R759" s="235"/>
      <c r="S759" s="235"/>
      <c r="T759" s="235"/>
      <c r="U759" s="235"/>
      <c r="V759" s="235"/>
      <c r="W759" s="235"/>
      <c r="X759" s="235"/>
      <c r="Y759" s="235"/>
      <c r="Z759" s="235"/>
    </row>
    <row r="760" spans="1:26" ht="13.5" customHeight="1" x14ac:dyDescent="0.25">
      <c r="A760" s="235"/>
      <c r="B760" s="235"/>
      <c r="C760" s="235"/>
      <c r="D760" s="235"/>
      <c r="E760" s="235"/>
      <c r="F760" s="235"/>
      <c r="G760" s="235"/>
      <c r="H760" s="235"/>
      <c r="I760" s="235"/>
      <c r="J760" s="235"/>
      <c r="K760" s="235"/>
      <c r="L760" s="235"/>
      <c r="M760" s="235"/>
      <c r="N760" s="235"/>
      <c r="O760" s="235"/>
      <c r="P760" s="235"/>
      <c r="Q760" s="235"/>
      <c r="R760" s="235"/>
      <c r="S760" s="235"/>
      <c r="T760" s="235"/>
      <c r="U760" s="235"/>
      <c r="V760" s="235"/>
      <c r="W760" s="235"/>
      <c r="X760" s="235"/>
      <c r="Y760" s="235"/>
      <c r="Z760" s="235"/>
    </row>
    <row r="761" spans="1:26" ht="13.5" customHeight="1" x14ac:dyDescent="0.25">
      <c r="A761" s="235"/>
      <c r="B761" s="235"/>
      <c r="C761" s="235"/>
      <c r="D761" s="235"/>
      <c r="E761" s="235"/>
      <c r="F761" s="235"/>
      <c r="G761" s="235"/>
      <c r="H761" s="235"/>
      <c r="I761" s="235"/>
      <c r="J761" s="235"/>
      <c r="K761" s="235"/>
      <c r="L761" s="235"/>
      <c r="M761" s="235"/>
      <c r="N761" s="235"/>
      <c r="O761" s="235"/>
      <c r="P761" s="235"/>
      <c r="Q761" s="235"/>
      <c r="R761" s="235"/>
      <c r="S761" s="235"/>
      <c r="T761" s="235"/>
      <c r="U761" s="235"/>
      <c r="V761" s="235"/>
      <c r="W761" s="235"/>
      <c r="X761" s="235"/>
      <c r="Y761" s="235"/>
      <c r="Z761" s="235"/>
    </row>
    <row r="762" spans="1:26" ht="13.5" customHeight="1" x14ac:dyDescent="0.25">
      <c r="A762" s="235"/>
      <c r="B762" s="235"/>
      <c r="C762" s="235"/>
      <c r="D762" s="235"/>
      <c r="E762" s="235"/>
      <c r="F762" s="235"/>
      <c r="G762" s="235"/>
      <c r="H762" s="235"/>
      <c r="I762" s="235"/>
      <c r="J762" s="235"/>
      <c r="K762" s="235"/>
      <c r="L762" s="235"/>
      <c r="M762" s="235"/>
      <c r="N762" s="235"/>
      <c r="O762" s="235"/>
      <c r="P762" s="235"/>
      <c r="Q762" s="235"/>
      <c r="R762" s="235"/>
      <c r="S762" s="235"/>
      <c r="T762" s="235"/>
      <c r="U762" s="235"/>
      <c r="V762" s="235"/>
      <c r="W762" s="235"/>
      <c r="X762" s="235"/>
      <c r="Y762" s="235"/>
      <c r="Z762" s="235"/>
    </row>
    <row r="763" spans="1:26" ht="13.5" customHeight="1" x14ac:dyDescent="0.25">
      <c r="A763" s="235"/>
      <c r="B763" s="235"/>
      <c r="C763" s="235"/>
      <c r="D763" s="235"/>
      <c r="E763" s="235"/>
      <c r="F763" s="235"/>
      <c r="G763" s="235"/>
      <c r="H763" s="235"/>
      <c r="I763" s="235"/>
      <c r="J763" s="235"/>
      <c r="K763" s="235"/>
      <c r="L763" s="235"/>
      <c r="M763" s="235"/>
      <c r="N763" s="235"/>
      <c r="O763" s="235"/>
      <c r="P763" s="235"/>
      <c r="Q763" s="235"/>
      <c r="R763" s="235"/>
      <c r="S763" s="235"/>
      <c r="T763" s="235"/>
      <c r="U763" s="235"/>
      <c r="V763" s="235"/>
      <c r="W763" s="235"/>
      <c r="X763" s="235"/>
      <c r="Y763" s="235"/>
      <c r="Z763" s="235"/>
    </row>
    <row r="764" spans="1:26" ht="13.5" customHeight="1" x14ac:dyDescent="0.25">
      <c r="A764" s="235"/>
      <c r="B764" s="235"/>
      <c r="C764" s="235"/>
      <c r="D764" s="235"/>
      <c r="E764" s="235"/>
      <c r="F764" s="235"/>
      <c r="G764" s="235"/>
      <c r="H764" s="235"/>
      <c r="I764" s="235"/>
      <c r="J764" s="235"/>
      <c r="K764" s="235"/>
      <c r="L764" s="235"/>
      <c r="M764" s="235"/>
      <c r="N764" s="235"/>
      <c r="O764" s="235"/>
      <c r="P764" s="235"/>
      <c r="Q764" s="235"/>
      <c r="R764" s="235"/>
      <c r="S764" s="235"/>
      <c r="T764" s="235"/>
      <c r="U764" s="235"/>
      <c r="V764" s="235"/>
      <c r="W764" s="235"/>
      <c r="X764" s="235"/>
      <c r="Y764" s="235"/>
      <c r="Z764" s="235"/>
    </row>
    <row r="765" spans="1:26" ht="13.5" customHeight="1" x14ac:dyDescent="0.25">
      <c r="A765" s="235"/>
      <c r="B765" s="235"/>
      <c r="C765" s="235"/>
      <c r="D765" s="235"/>
      <c r="E765" s="235"/>
      <c r="F765" s="235"/>
      <c r="G765" s="235"/>
      <c r="H765" s="235"/>
      <c r="I765" s="235"/>
      <c r="J765" s="235"/>
      <c r="K765" s="235"/>
      <c r="L765" s="235"/>
      <c r="M765" s="235"/>
      <c r="N765" s="235"/>
      <c r="O765" s="235"/>
      <c r="P765" s="235"/>
      <c r="Q765" s="235"/>
      <c r="R765" s="235"/>
      <c r="S765" s="235"/>
      <c r="T765" s="235"/>
      <c r="U765" s="235"/>
      <c r="V765" s="235"/>
      <c r="W765" s="235"/>
      <c r="X765" s="235"/>
      <c r="Y765" s="235"/>
      <c r="Z765" s="235"/>
    </row>
    <row r="766" spans="1:26" ht="13.5" customHeight="1" x14ac:dyDescent="0.25">
      <c r="A766" s="235"/>
      <c r="B766" s="235"/>
      <c r="C766" s="235"/>
      <c r="D766" s="235"/>
      <c r="E766" s="235"/>
      <c r="F766" s="235"/>
      <c r="G766" s="235"/>
      <c r="H766" s="235"/>
      <c r="I766" s="235"/>
      <c r="J766" s="235"/>
      <c r="K766" s="235"/>
      <c r="L766" s="235"/>
      <c r="M766" s="235"/>
      <c r="N766" s="235"/>
      <c r="O766" s="235"/>
      <c r="P766" s="235"/>
      <c r="Q766" s="235"/>
      <c r="R766" s="235"/>
      <c r="S766" s="235"/>
      <c r="T766" s="235"/>
      <c r="U766" s="235"/>
      <c r="V766" s="235"/>
      <c r="W766" s="235"/>
      <c r="X766" s="235"/>
      <c r="Y766" s="235"/>
      <c r="Z766" s="235"/>
    </row>
    <row r="767" spans="1:26" ht="13.5" customHeight="1" x14ac:dyDescent="0.25">
      <c r="A767" s="235"/>
      <c r="B767" s="235"/>
      <c r="C767" s="235"/>
      <c r="D767" s="235"/>
      <c r="E767" s="235"/>
      <c r="F767" s="235"/>
      <c r="G767" s="235"/>
      <c r="H767" s="235"/>
      <c r="I767" s="235"/>
      <c r="J767" s="235"/>
      <c r="K767" s="235"/>
      <c r="L767" s="235"/>
      <c r="M767" s="235"/>
      <c r="N767" s="235"/>
      <c r="O767" s="235"/>
      <c r="P767" s="235"/>
      <c r="Q767" s="235"/>
      <c r="R767" s="235"/>
      <c r="S767" s="235"/>
      <c r="T767" s="235"/>
      <c r="U767" s="235"/>
      <c r="V767" s="235"/>
      <c r="W767" s="235"/>
      <c r="X767" s="235"/>
      <c r="Y767" s="235"/>
      <c r="Z767" s="235"/>
    </row>
    <row r="768" spans="1:26" ht="13.5" customHeight="1" x14ac:dyDescent="0.25">
      <c r="A768" s="235"/>
      <c r="B768" s="235"/>
      <c r="C768" s="235"/>
      <c r="D768" s="235"/>
      <c r="E768" s="235"/>
      <c r="F768" s="235"/>
      <c r="G768" s="235"/>
      <c r="H768" s="235"/>
      <c r="I768" s="235"/>
      <c r="J768" s="235"/>
      <c r="K768" s="235"/>
      <c r="L768" s="235"/>
      <c r="M768" s="235"/>
      <c r="N768" s="235"/>
      <c r="O768" s="235"/>
      <c r="P768" s="235"/>
      <c r="Q768" s="235"/>
      <c r="R768" s="235"/>
      <c r="S768" s="235"/>
      <c r="T768" s="235"/>
      <c r="U768" s="235"/>
      <c r="V768" s="235"/>
      <c r="W768" s="235"/>
      <c r="X768" s="235"/>
      <c r="Y768" s="235"/>
      <c r="Z768" s="235"/>
    </row>
    <row r="769" spans="1:26" ht="13.5" customHeight="1" x14ac:dyDescent="0.25">
      <c r="A769" s="235"/>
      <c r="B769" s="235"/>
      <c r="C769" s="235"/>
      <c r="D769" s="235"/>
      <c r="E769" s="235"/>
      <c r="F769" s="235"/>
      <c r="G769" s="235"/>
      <c r="H769" s="235"/>
      <c r="I769" s="235"/>
      <c r="J769" s="235"/>
      <c r="K769" s="235"/>
      <c r="L769" s="235"/>
      <c r="M769" s="235"/>
      <c r="N769" s="235"/>
      <c r="O769" s="235"/>
      <c r="P769" s="235"/>
      <c r="Q769" s="235"/>
      <c r="R769" s="235"/>
      <c r="S769" s="235"/>
      <c r="T769" s="235"/>
      <c r="U769" s="235"/>
      <c r="V769" s="235"/>
      <c r="W769" s="235"/>
      <c r="X769" s="235"/>
      <c r="Y769" s="235"/>
      <c r="Z769" s="235"/>
    </row>
    <row r="770" spans="1:26" ht="13.5" customHeight="1" x14ac:dyDescent="0.25">
      <c r="A770" s="235"/>
      <c r="B770" s="235"/>
      <c r="C770" s="235"/>
      <c r="D770" s="235"/>
      <c r="E770" s="235"/>
      <c r="F770" s="235"/>
      <c r="G770" s="235"/>
      <c r="H770" s="235"/>
      <c r="I770" s="235"/>
      <c r="J770" s="235"/>
      <c r="K770" s="235"/>
      <c r="L770" s="235"/>
      <c r="M770" s="235"/>
      <c r="N770" s="235"/>
      <c r="O770" s="235"/>
      <c r="P770" s="235"/>
      <c r="Q770" s="235"/>
      <c r="R770" s="235"/>
      <c r="S770" s="235"/>
      <c r="T770" s="235"/>
      <c r="U770" s="235"/>
      <c r="V770" s="235"/>
      <c r="W770" s="235"/>
      <c r="X770" s="235"/>
      <c r="Y770" s="235"/>
      <c r="Z770" s="235"/>
    </row>
    <row r="771" spans="1:26" ht="13.5" customHeight="1" x14ac:dyDescent="0.25">
      <c r="A771" s="235"/>
      <c r="B771" s="235"/>
      <c r="C771" s="235"/>
      <c r="D771" s="235"/>
      <c r="E771" s="235"/>
      <c r="F771" s="235"/>
      <c r="G771" s="235"/>
      <c r="H771" s="235"/>
      <c r="I771" s="235"/>
      <c r="J771" s="235"/>
      <c r="K771" s="235"/>
      <c r="L771" s="235"/>
      <c r="M771" s="235"/>
      <c r="N771" s="235"/>
      <c r="O771" s="235"/>
      <c r="P771" s="235"/>
      <c r="Q771" s="235"/>
      <c r="R771" s="235"/>
      <c r="S771" s="235"/>
      <c r="T771" s="235"/>
      <c r="U771" s="235"/>
      <c r="V771" s="235"/>
      <c r="W771" s="235"/>
      <c r="X771" s="235"/>
      <c r="Y771" s="235"/>
      <c r="Z771" s="235"/>
    </row>
    <row r="772" spans="1:26" ht="13.5" customHeight="1" x14ac:dyDescent="0.25">
      <c r="A772" s="235"/>
      <c r="B772" s="235"/>
      <c r="C772" s="235"/>
      <c r="D772" s="235"/>
      <c r="E772" s="235"/>
      <c r="F772" s="235"/>
      <c r="G772" s="235"/>
      <c r="H772" s="235"/>
      <c r="I772" s="235"/>
      <c r="J772" s="235"/>
      <c r="K772" s="235"/>
      <c r="L772" s="235"/>
      <c r="M772" s="235"/>
      <c r="N772" s="235"/>
      <c r="O772" s="235"/>
      <c r="P772" s="235"/>
      <c r="Q772" s="235"/>
      <c r="R772" s="235"/>
      <c r="S772" s="235"/>
      <c r="T772" s="235"/>
      <c r="U772" s="235"/>
      <c r="V772" s="235"/>
      <c r="W772" s="235"/>
      <c r="X772" s="235"/>
      <c r="Y772" s="235"/>
      <c r="Z772" s="235"/>
    </row>
    <row r="773" spans="1:26" ht="13.5" customHeight="1" x14ac:dyDescent="0.25">
      <c r="A773" s="235"/>
      <c r="B773" s="235"/>
      <c r="C773" s="235"/>
      <c r="D773" s="235"/>
      <c r="E773" s="235"/>
      <c r="F773" s="235"/>
      <c r="G773" s="235"/>
      <c r="H773" s="235"/>
      <c r="I773" s="235"/>
      <c r="J773" s="235"/>
      <c r="K773" s="235"/>
      <c r="L773" s="235"/>
      <c r="M773" s="235"/>
      <c r="N773" s="235"/>
      <c r="O773" s="235"/>
      <c r="P773" s="235"/>
      <c r="Q773" s="235"/>
      <c r="R773" s="235"/>
      <c r="S773" s="235"/>
      <c r="T773" s="235"/>
      <c r="U773" s="235"/>
      <c r="V773" s="235"/>
      <c r="W773" s="235"/>
      <c r="X773" s="235"/>
      <c r="Y773" s="235"/>
      <c r="Z773" s="235"/>
    </row>
    <row r="774" spans="1:26" ht="13.5" customHeight="1" x14ac:dyDescent="0.25">
      <c r="A774" s="235"/>
      <c r="B774" s="235"/>
      <c r="C774" s="235"/>
      <c r="D774" s="235"/>
      <c r="E774" s="235"/>
      <c r="F774" s="235"/>
      <c r="G774" s="235"/>
      <c r="H774" s="235"/>
      <c r="I774" s="235"/>
      <c r="J774" s="235"/>
      <c r="K774" s="235"/>
      <c r="L774" s="235"/>
      <c r="M774" s="235"/>
      <c r="N774" s="235"/>
      <c r="O774" s="235"/>
      <c r="P774" s="235"/>
      <c r="Q774" s="235"/>
      <c r="R774" s="235"/>
      <c r="S774" s="235"/>
      <c r="T774" s="235"/>
      <c r="U774" s="235"/>
      <c r="V774" s="235"/>
      <c r="W774" s="235"/>
      <c r="X774" s="235"/>
      <c r="Y774" s="235"/>
      <c r="Z774" s="235"/>
    </row>
    <row r="775" spans="1:26" ht="13.5" customHeight="1" x14ac:dyDescent="0.25">
      <c r="A775" s="235"/>
      <c r="B775" s="235"/>
      <c r="C775" s="235"/>
      <c r="D775" s="235"/>
      <c r="E775" s="235"/>
      <c r="F775" s="235"/>
      <c r="G775" s="235"/>
      <c r="H775" s="235"/>
      <c r="I775" s="235"/>
      <c r="J775" s="235"/>
      <c r="K775" s="235"/>
      <c r="L775" s="235"/>
      <c r="M775" s="235"/>
      <c r="N775" s="235"/>
      <c r="O775" s="235"/>
      <c r="P775" s="235"/>
      <c r="Q775" s="235"/>
      <c r="R775" s="235"/>
      <c r="S775" s="235"/>
      <c r="T775" s="235"/>
      <c r="U775" s="235"/>
      <c r="V775" s="235"/>
      <c r="W775" s="235"/>
      <c r="X775" s="235"/>
      <c r="Y775" s="235"/>
      <c r="Z775" s="235"/>
    </row>
    <row r="776" spans="1:26" ht="13.5" customHeight="1" x14ac:dyDescent="0.25">
      <c r="A776" s="235"/>
      <c r="B776" s="235"/>
      <c r="C776" s="235"/>
      <c r="D776" s="235"/>
      <c r="E776" s="235"/>
      <c r="F776" s="235"/>
      <c r="G776" s="235"/>
      <c r="H776" s="235"/>
      <c r="I776" s="235"/>
      <c r="J776" s="235"/>
      <c r="K776" s="235"/>
      <c r="L776" s="235"/>
      <c r="M776" s="235"/>
      <c r="N776" s="235"/>
      <c r="O776" s="235"/>
      <c r="P776" s="235"/>
      <c r="Q776" s="235"/>
      <c r="R776" s="235"/>
      <c r="S776" s="235"/>
      <c r="T776" s="235"/>
      <c r="U776" s="235"/>
      <c r="V776" s="235"/>
      <c r="W776" s="235"/>
      <c r="X776" s="235"/>
      <c r="Y776" s="235"/>
      <c r="Z776" s="235"/>
    </row>
    <row r="777" spans="1:26" ht="13.5" customHeight="1" x14ac:dyDescent="0.25">
      <c r="A777" s="235"/>
      <c r="B777" s="235"/>
      <c r="C777" s="235"/>
      <c r="D777" s="235"/>
      <c r="E777" s="235"/>
      <c r="F777" s="235"/>
      <c r="G777" s="235"/>
      <c r="H777" s="235"/>
      <c r="I777" s="235"/>
      <c r="J777" s="235"/>
      <c r="K777" s="235"/>
      <c r="L777" s="235"/>
      <c r="M777" s="235"/>
      <c r="N777" s="235"/>
      <c r="O777" s="235"/>
      <c r="P777" s="235"/>
      <c r="Q777" s="235"/>
      <c r="R777" s="235"/>
      <c r="S777" s="235"/>
      <c r="T777" s="235"/>
      <c r="U777" s="235"/>
      <c r="V777" s="235"/>
      <c r="W777" s="235"/>
      <c r="X777" s="235"/>
      <c r="Y777" s="235"/>
      <c r="Z777" s="235"/>
    </row>
    <row r="778" spans="1:26" ht="13.5" customHeight="1" x14ac:dyDescent="0.25">
      <c r="A778" s="235"/>
      <c r="B778" s="235"/>
      <c r="C778" s="235"/>
      <c r="D778" s="235"/>
      <c r="E778" s="235"/>
      <c r="F778" s="235"/>
      <c r="G778" s="235"/>
      <c r="H778" s="235"/>
      <c r="I778" s="235"/>
      <c r="J778" s="235"/>
      <c r="K778" s="235"/>
      <c r="L778" s="235"/>
      <c r="M778" s="235"/>
      <c r="N778" s="235"/>
      <c r="O778" s="235"/>
      <c r="P778" s="235"/>
      <c r="Q778" s="235"/>
      <c r="R778" s="235"/>
      <c r="S778" s="235"/>
      <c r="T778" s="235"/>
      <c r="U778" s="235"/>
      <c r="V778" s="235"/>
      <c r="W778" s="235"/>
      <c r="X778" s="235"/>
      <c r="Y778" s="235"/>
      <c r="Z778" s="235"/>
    </row>
    <row r="779" spans="1:26" ht="13.5" customHeight="1" x14ac:dyDescent="0.25">
      <c r="A779" s="235"/>
      <c r="B779" s="235"/>
      <c r="C779" s="235"/>
      <c r="D779" s="235"/>
      <c r="E779" s="235"/>
      <c r="F779" s="235"/>
      <c r="G779" s="235"/>
      <c r="H779" s="235"/>
      <c r="I779" s="235"/>
      <c r="J779" s="235"/>
      <c r="K779" s="235"/>
      <c r="L779" s="235"/>
      <c r="M779" s="235"/>
      <c r="N779" s="235"/>
      <c r="O779" s="235"/>
      <c r="P779" s="235"/>
      <c r="Q779" s="235"/>
      <c r="R779" s="235"/>
      <c r="S779" s="235"/>
      <c r="T779" s="235"/>
      <c r="U779" s="235"/>
      <c r="V779" s="235"/>
      <c r="W779" s="235"/>
      <c r="X779" s="235"/>
      <c r="Y779" s="235"/>
      <c r="Z779" s="235"/>
    </row>
    <row r="780" spans="1:26" ht="13.5" customHeight="1" x14ac:dyDescent="0.25">
      <c r="A780" s="235"/>
      <c r="B780" s="235"/>
      <c r="C780" s="235"/>
      <c r="D780" s="235"/>
      <c r="E780" s="235"/>
      <c r="F780" s="235"/>
      <c r="G780" s="235"/>
      <c r="H780" s="235"/>
      <c r="I780" s="235"/>
      <c r="J780" s="235"/>
      <c r="K780" s="235"/>
      <c r="L780" s="235"/>
      <c r="M780" s="235"/>
      <c r="N780" s="235"/>
      <c r="O780" s="235"/>
      <c r="P780" s="235"/>
      <c r="Q780" s="235"/>
      <c r="R780" s="235"/>
      <c r="S780" s="235"/>
      <c r="T780" s="235"/>
      <c r="U780" s="235"/>
      <c r="V780" s="235"/>
      <c r="W780" s="235"/>
      <c r="X780" s="235"/>
      <c r="Y780" s="235"/>
      <c r="Z780" s="235"/>
    </row>
    <row r="781" spans="1:26" ht="13.5" customHeight="1" x14ac:dyDescent="0.25">
      <c r="A781" s="235"/>
      <c r="B781" s="235"/>
      <c r="C781" s="235"/>
      <c r="D781" s="235"/>
      <c r="E781" s="235"/>
      <c r="F781" s="235"/>
      <c r="G781" s="235"/>
      <c r="H781" s="235"/>
      <c r="I781" s="235"/>
      <c r="J781" s="235"/>
      <c r="K781" s="235"/>
      <c r="L781" s="235"/>
      <c r="M781" s="235"/>
      <c r="N781" s="235"/>
      <c r="O781" s="235"/>
      <c r="P781" s="235"/>
      <c r="Q781" s="235"/>
      <c r="R781" s="235"/>
      <c r="S781" s="235"/>
      <c r="T781" s="235"/>
      <c r="U781" s="235"/>
      <c r="V781" s="235"/>
      <c r="W781" s="235"/>
      <c r="X781" s="235"/>
      <c r="Y781" s="235"/>
      <c r="Z781" s="235"/>
    </row>
    <row r="782" spans="1:26" ht="13.5" customHeight="1" x14ac:dyDescent="0.25">
      <c r="A782" s="235"/>
      <c r="B782" s="235"/>
      <c r="C782" s="235"/>
      <c r="D782" s="235"/>
      <c r="E782" s="235"/>
      <c r="F782" s="235"/>
      <c r="G782" s="235"/>
      <c r="H782" s="235"/>
      <c r="I782" s="235"/>
      <c r="J782" s="235"/>
      <c r="K782" s="235"/>
      <c r="L782" s="235"/>
      <c r="M782" s="235"/>
      <c r="N782" s="235"/>
      <c r="O782" s="235"/>
      <c r="P782" s="235"/>
      <c r="Q782" s="235"/>
      <c r="R782" s="235"/>
      <c r="S782" s="235"/>
      <c r="T782" s="235"/>
      <c r="U782" s="235"/>
      <c r="V782" s="235"/>
      <c r="W782" s="235"/>
      <c r="X782" s="235"/>
      <c r="Y782" s="235"/>
      <c r="Z782" s="235"/>
    </row>
    <row r="783" spans="1:26" ht="13.5" customHeight="1" x14ac:dyDescent="0.25">
      <c r="A783" s="235"/>
      <c r="B783" s="235"/>
      <c r="C783" s="235"/>
      <c r="D783" s="235"/>
      <c r="E783" s="235"/>
      <c r="F783" s="235"/>
      <c r="G783" s="235"/>
      <c r="H783" s="235"/>
      <c r="I783" s="235"/>
      <c r="J783" s="235"/>
      <c r="K783" s="235"/>
      <c r="L783" s="235"/>
      <c r="M783" s="235"/>
      <c r="N783" s="235"/>
      <c r="O783" s="235"/>
      <c r="P783" s="235"/>
      <c r="Q783" s="235"/>
      <c r="R783" s="235"/>
      <c r="S783" s="235"/>
      <c r="T783" s="235"/>
      <c r="U783" s="235"/>
      <c r="V783" s="235"/>
      <c r="W783" s="235"/>
      <c r="X783" s="235"/>
      <c r="Y783" s="235"/>
      <c r="Z783" s="235"/>
    </row>
    <row r="784" spans="1:26" ht="13.5" customHeight="1" x14ac:dyDescent="0.25">
      <c r="A784" s="235"/>
      <c r="B784" s="235"/>
      <c r="C784" s="235"/>
      <c r="D784" s="235"/>
      <c r="E784" s="235"/>
      <c r="F784" s="235"/>
      <c r="G784" s="235"/>
      <c r="H784" s="235"/>
      <c r="I784" s="235"/>
      <c r="J784" s="235"/>
      <c r="K784" s="235"/>
      <c r="L784" s="235"/>
      <c r="M784" s="235"/>
      <c r="N784" s="235"/>
      <c r="O784" s="235"/>
      <c r="P784" s="235"/>
      <c r="Q784" s="235"/>
      <c r="R784" s="235"/>
      <c r="S784" s="235"/>
      <c r="T784" s="235"/>
      <c r="U784" s="235"/>
      <c r="V784" s="235"/>
      <c r="W784" s="235"/>
      <c r="X784" s="235"/>
      <c r="Y784" s="235"/>
      <c r="Z784" s="235"/>
    </row>
    <row r="785" spans="1:26" ht="13.5" customHeight="1" x14ac:dyDescent="0.25">
      <c r="A785" s="235"/>
      <c r="B785" s="235"/>
      <c r="C785" s="235"/>
      <c r="D785" s="235"/>
      <c r="E785" s="235"/>
      <c r="F785" s="235"/>
      <c r="G785" s="235"/>
      <c r="H785" s="235"/>
      <c r="I785" s="235"/>
      <c r="J785" s="235"/>
      <c r="K785" s="235"/>
      <c r="L785" s="235"/>
      <c r="M785" s="235"/>
      <c r="N785" s="235"/>
      <c r="O785" s="235"/>
      <c r="P785" s="235"/>
      <c r="Q785" s="235"/>
      <c r="R785" s="235"/>
      <c r="S785" s="235"/>
      <c r="T785" s="235"/>
      <c r="U785" s="235"/>
      <c r="V785" s="235"/>
      <c r="W785" s="235"/>
      <c r="X785" s="235"/>
      <c r="Y785" s="235"/>
      <c r="Z785" s="235"/>
    </row>
    <row r="786" spans="1:26" ht="13.5" customHeight="1" x14ac:dyDescent="0.25">
      <c r="A786" s="235"/>
      <c r="B786" s="235"/>
      <c r="C786" s="235"/>
      <c r="D786" s="235"/>
      <c r="E786" s="235"/>
      <c r="F786" s="235"/>
      <c r="G786" s="235"/>
      <c r="H786" s="235"/>
      <c r="I786" s="235"/>
      <c r="J786" s="235"/>
      <c r="K786" s="235"/>
      <c r="L786" s="235"/>
      <c r="M786" s="235"/>
      <c r="N786" s="235"/>
      <c r="O786" s="235"/>
      <c r="P786" s="235"/>
      <c r="Q786" s="235"/>
      <c r="R786" s="235"/>
      <c r="S786" s="235"/>
      <c r="T786" s="235"/>
      <c r="U786" s="235"/>
      <c r="V786" s="235"/>
      <c r="W786" s="235"/>
      <c r="X786" s="235"/>
      <c r="Y786" s="235"/>
      <c r="Z786" s="235"/>
    </row>
    <row r="787" spans="1:26" ht="13.5" customHeight="1" x14ac:dyDescent="0.25">
      <c r="A787" s="235"/>
      <c r="B787" s="235"/>
      <c r="C787" s="235"/>
      <c r="D787" s="235"/>
      <c r="E787" s="235"/>
      <c r="F787" s="235"/>
      <c r="G787" s="235"/>
      <c r="H787" s="235"/>
      <c r="I787" s="235"/>
      <c r="J787" s="235"/>
      <c r="K787" s="235"/>
      <c r="L787" s="235"/>
      <c r="M787" s="235"/>
      <c r="N787" s="235"/>
      <c r="O787" s="235"/>
      <c r="P787" s="235"/>
      <c r="Q787" s="235"/>
      <c r="R787" s="235"/>
      <c r="S787" s="235"/>
      <c r="T787" s="235"/>
      <c r="U787" s="235"/>
      <c r="V787" s="235"/>
      <c r="W787" s="235"/>
      <c r="X787" s="235"/>
      <c r="Y787" s="235"/>
      <c r="Z787" s="235"/>
    </row>
    <row r="788" spans="1:26" ht="13.5" customHeight="1" x14ac:dyDescent="0.25">
      <c r="A788" s="235"/>
      <c r="B788" s="235"/>
      <c r="C788" s="235"/>
      <c r="D788" s="235"/>
      <c r="E788" s="235"/>
      <c r="F788" s="235"/>
      <c r="G788" s="235"/>
      <c r="H788" s="235"/>
      <c r="I788" s="235"/>
      <c r="J788" s="235"/>
      <c r="K788" s="235"/>
      <c r="L788" s="235"/>
      <c r="M788" s="235"/>
      <c r="N788" s="235"/>
      <c r="O788" s="235"/>
      <c r="P788" s="235"/>
      <c r="Q788" s="235"/>
      <c r="R788" s="235"/>
      <c r="S788" s="235"/>
      <c r="T788" s="235"/>
      <c r="U788" s="235"/>
      <c r="V788" s="235"/>
      <c r="W788" s="235"/>
      <c r="X788" s="235"/>
      <c r="Y788" s="235"/>
      <c r="Z788" s="235"/>
    </row>
    <row r="789" spans="1:26" ht="13.5" customHeight="1" x14ac:dyDescent="0.25">
      <c r="A789" s="235"/>
      <c r="B789" s="235"/>
      <c r="C789" s="235"/>
      <c r="D789" s="235"/>
      <c r="E789" s="235"/>
      <c r="F789" s="235"/>
      <c r="G789" s="235"/>
      <c r="H789" s="235"/>
      <c r="I789" s="235"/>
      <c r="J789" s="235"/>
      <c r="K789" s="235"/>
      <c r="L789" s="235"/>
      <c r="M789" s="235"/>
      <c r="N789" s="235"/>
      <c r="O789" s="235"/>
      <c r="P789" s="235"/>
      <c r="Q789" s="235"/>
      <c r="R789" s="235"/>
      <c r="S789" s="235"/>
      <c r="T789" s="235"/>
      <c r="U789" s="235"/>
      <c r="V789" s="235"/>
      <c r="W789" s="235"/>
      <c r="X789" s="235"/>
      <c r="Y789" s="235"/>
      <c r="Z789" s="235"/>
    </row>
    <row r="790" spans="1:26" ht="13.5" customHeight="1" x14ac:dyDescent="0.25">
      <c r="A790" s="235"/>
      <c r="B790" s="235"/>
      <c r="C790" s="235"/>
      <c r="D790" s="235"/>
      <c r="E790" s="235"/>
      <c r="F790" s="235"/>
      <c r="G790" s="235"/>
      <c r="H790" s="235"/>
      <c r="I790" s="235"/>
      <c r="J790" s="235"/>
      <c r="K790" s="235"/>
      <c r="L790" s="235"/>
      <c r="M790" s="235"/>
      <c r="N790" s="235"/>
      <c r="O790" s="235"/>
      <c r="P790" s="235"/>
      <c r="Q790" s="235"/>
      <c r="R790" s="235"/>
      <c r="S790" s="235"/>
      <c r="T790" s="235"/>
      <c r="U790" s="235"/>
      <c r="V790" s="235"/>
      <c r="W790" s="235"/>
      <c r="X790" s="235"/>
      <c r="Y790" s="235"/>
      <c r="Z790" s="235"/>
    </row>
    <row r="791" spans="1:26" ht="13.5" customHeight="1" x14ac:dyDescent="0.25">
      <c r="A791" s="235"/>
      <c r="B791" s="235"/>
      <c r="C791" s="235"/>
      <c r="D791" s="235"/>
      <c r="E791" s="235"/>
      <c r="F791" s="235"/>
      <c r="G791" s="235"/>
      <c r="H791" s="235"/>
      <c r="I791" s="235"/>
      <c r="J791" s="235"/>
      <c r="K791" s="235"/>
      <c r="L791" s="235"/>
      <c r="M791" s="235"/>
      <c r="N791" s="235"/>
      <c r="O791" s="235"/>
      <c r="P791" s="235"/>
      <c r="Q791" s="235"/>
      <c r="R791" s="235"/>
      <c r="S791" s="235"/>
      <c r="T791" s="235"/>
      <c r="U791" s="235"/>
      <c r="V791" s="235"/>
      <c r="W791" s="235"/>
      <c r="X791" s="235"/>
      <c r="Y791" s="235"/>
      <c r="Z791" s="235"/>
    </row>
    <row r="792" spans="1:26" ht="13.5" customHeight="1" x14ac:dyDescent="0.25">
      <c r="A792" s="235"/>
      <c r="B792" s="235"/>
      <c r="C792" s="235"/>
      <c r="D792" s="235"/>
      <c r="E792" s="235"/>
      <c r="F792" s="235"/>
      <c r="G792" s="235"/>
      <c r="H792" s="235"/>
      <c r="I792" s="235"/>
      <c r="J792" s="235"/>
      <c r="K792" s="235"/>
      <c r="L792" s="235"/>
      <c r="M792" s="235"/>
      <c r="N792" s="235"/>
      <c r="O792" s="235"/>
      <c r="P792" s="235"/>
      <c r="Q792" s="235"/>
      <c r="R792" s="235"/>
      <c r="S792" s="235"/>
      <c r="T792" s="235"/>
      <c r="U792" s="235"/>
      <c r="V792" s="235"/>
      <c r="W792" s="235"/>
      <c r="X792" s="235"/>
      <c r="Y792" s="235"/>
      <c r="Z792" s="235"/>
    </row>
    <row r="793" spans="1:26" ht="13.5" customHeight="1" x14ac:dyDescent="0.25">
      <c r="A793" s="235"/>
      <c r="B793" s="235"/>
      <c r="C793" s="235"/>
      <c r="D793" s="235"/>
      <c r="E793" s="235"/>
      <c r="F793" s="235"/>
      <c r="G793" s="235"/>
      <c r="H793" s="235"/>
      <c r="I793" s="235"/>
      <c r="J793" s="235"/>
      <c r="K793" s="235"/>
      <c r="L793" s="235"/>
      <c r="M793" s="235"/>
      <c r="N793" s="235"/>
      <c r="O793" s="235"/>
      <c r="P793" s="235"/>
      <c r="Q793" s="235"/>
      <c r="R793" s="235"/>
      <c r="S793" s="235"/>
      <c r="T793" s="235"/>
      <c r="U793" s="235"/>
      <c r="V793" s="235"/>
      <c r="W793" s="235"/>
      <c r="X793" s="235"/>
      <c r="Y793" s="235"/>
      <c r="Z793" s="235"/>
    </row>
    <row r="794" spans="1:26" ht="13.5" customHeight="1" x14ac:dyDescent="0.25">
      <c r="A794" s="235"/>
      <c r="B794" s="235"/>
      <c r="C794" s="235"/>
      <c r="D794" s="235"/>
      <c r="E794" s="235"/>
      <c r="F794" s="235"/>
      <c r="G794" s="235"/>
      <c r="H794" s="235"/>
      <c r="I794" s="235"/>
      <c r="J794" s="235"/>
      <c r="K794" s="235"/>
      <c r="L794" s="235"/>
      <c r="M794" s="235"/>
      <c r="N794" s="235"/>
      <c r="O794" s="235"/>
      <c r="P794" s="235"/>
      <c r="Q794" s="235"/>
      <c r="R794" s="235"/>
      <c r="S794" s="235"/>
      <c r="T794" s="235"/>
      <c r="U794" s="235"/>
      <c r="V794" s="235"/>
      <c r="W794" s="235"/>
      <c r="X794" s="235"/>
      <c r="Y794" s="235"/>
      <c r="Z794" s="235"/>
    </row>
    <row r="795" spans="1:26" ht="13.5" customHeight="1" x14ac:dyDescent="0.25">
      <c r="A795" s="235"/>
      <c r="B795" s="235"/>
      <c r="C795" s="235"/>
      <c r="D795" s="235"/>
      <c r="E795" s="235"/>
      <c r="F795" s="235"/>
      <c r="G795" s="235"/>
      <c r="H795" s="235"/>
      <c r="I795" s="235"/>
      <c r="J795" s="235"/>
      <c r="K795" s="235"/>
      <c r="L795" s="235"/>
      <c r="M795" s="235"/>
      <c r="N795" s="235"/>
      <c r="O795" s="235"/>
      <c r="P795" s="235"/>
      <c r="Q795" s="235"/>
      <c r="R795" s="235"/>
      <c r="S795" s="235"/>
      <c r="T795" s="235"/>
      <c r="U795" s="235"/>
      <c r="V795" s="235"/>
      <c r="W795" s="235"/>
      <c r="X795" s="235"/>
      <c r="Y795" s="235"/>
      <c r="Z795" s="235"/>
    </row>
    <row r="796" spans="1:26" ht="13.5" customHeight="1" x14ac:dyDescent="0.25">
      <c r="A796" s="235"/>
      <c r="B796" s="235"/>
      <c r="C796" s="235"/>
      <c r="D796" s="235"/>
      <c r="E796" s="235"/>
      <c r="F796" s="235"/>
      <c r="G796" s="235"/>
      <c r="H796" s="235"/>
      <c r="I796" s="235"/>
      <c r="J796" s="235"/>
      <c r="K796" s="235"/>
      <c r="L796" s="235"/>
      <c r="M796" s="235"/>
      <c r="N796" s="235"/>
      <c r="O796" s="235"/>
      <c r="P796" s="235"/>
      <c r="Q796" s="235"/>
      <c r="R796" s="235"/>
      <c r="S796" s="235"/>
      <c r="T796" s="235"/>
      <c r="U796" s="235"/>
      <c r="V796" s="235"/>
      <c r="W796" s="235"/>
      <c r="X796" s="235"/>
      <c r="Y796" s="235"/>
      <c r="Z796" s="235"/>
    </row>
    <row r="797" spans="1:26" ht="13.5" customHeight="1" x14ac:dyDescent="0.25">
      <c r="A797" s="235"/>
      <c r="B797" s="235"/>
      <c r="C797" s="235"/>
      <c r="D797" s="235"/>
      <c r="E797" s="235"/>
      <c r="F797" s="235"/>
      <c r="G797" s="235"/>
      <c r="H797" s="235"/>
      <c r="I797" s="235"/>
      <c r="J797" s="235"/>
      <c r="K797" s="235"/>
      <c r="L797" s="235"/>
      <c r="M797" s="235"/>
      <c r="N797" s="235"/>
      <c r="O797" s="235"/>
      <c r="P797" s="235"/>
      <c r="Q797" s="235"/>
      <c r="R797" s="235"/>
      <c r="S797" s="235"/>
      <c r="T797" s="235"/>
      <c r="U797" s="235"/>
      <c r="V797" s="235"/>
      <c r="W797" s="235"/>
      <c r="X797" s="235"/>
      <c r="Y797" s="235"/>
      <c r="Z797" s="235"/>
    </row>
    <row r="798" spans="1:26" ht="13.5" customHeight="1" x14ac:dyDescent="0.25">
      <c r="A798" s="235"/>
      <c r="B798" s="235"/>
      <c r="C798" s="235"/>
      <c r="D798" s="235"/>
      <c r="E798" s="235"/>
      <c r="F798" s="235"/>
      <c r="G798" s="235"/>
      <c r="H798" s="235"/>
      <c r="I798" s="235"/>
      <c r="J798" s="235"/>
      <c r="K798" s="235"/>
      <c r="L798" s="235"/>
      <c r="M798" s="235"/>
      <c r="N798" s="235"/>
      <c r="O798" s="235"/>
      <c r="P798" s="235"/>
      <c r="Q798" s="235"/>
      <c r="R798" s="235"/>
      <c r="S798" s="235"/>
      <c r="T798" s="235"/>
      <c r="U798" s="235"/>
      <c r="V798" s="235"/>
      <c r="W798" s="235"/>
      <c r="X798" s="235"/>
      <c r="Y798" s="235"/>
      <c r="Z798" s="235"/>
    </row>
    <row r="799" spans="1:26" ht="13.5" customHeight="1" x14ac:dyDescent="0.25">
      <c r="A799" s="235"/>
      <c r="B799" s="235"/>
      <c r="C799" s="235"/>
      <c r="D799" s="235"/>
      <c r="E799" s="235"/>
      <c r="F799" s="235"/>
      <c r="G799" s="235"/>
      <c r="H799" s="235"/>
      <c r="I799" s="235"/>
      <c r="J799" s="235"/>
      <c r="K799" s="235"/>
      <c r="L799" s="235"/>
      <c r="M799" s="235"/>
      <c r="N799" s="235"/>
      <c r="O799" s="235"/>
      <c r="P799" s="235"/>
      <c r="Q799" s="235"/>
      <c r="R799" s="235"/>
      <c r="S799" s="235"/>
      <c r="T799" s="235"/>
      <c r="U799" s="235"/>
      <c r="V799" s="235"/>
      <c r="W799" s="235"/>
      <c r="X799" s="235"/>
      <c r="Y799" s="235"/>
      <c r="Z799" s="235"/>
    </row>
    <row r="800" spans="1:26" ht="13.5" customHeight="1" x14ac:dyDescent="0.25">
      <c r="A800" s="235"/>
      <c r="B800" s="235"/>
      <c r="C800" s="235"/>
      <c r="D800" s="235"/>
      <c r="E800" s="235"/>
      <c r="F800" s="235"/>
      <c r="G800" s="235"/>
      <c r="H800" s="235"/>
      <c r="I800" s="235"/>
      <c r="J800" s="235"/>
      <c r="K800" s="235"/>
      <c r="L800" s="235"/>
      <c r="M800" s="235"/>
      <c r="N800" s="235"/>
      <c r="O800" s="235"/>
      <c r="P800" s="235"/>
      <c r="Q800" s="235"/>
      <c r="R800" s="235"/>
      <c r="S800" s="235"/>
      <c r="T800" s="235"/>
      <c r="U800" s="235"/>
      <c r="V800" s="235"/>
      <c r="W800" s="235"/>
      <c r="X800" s="235"/>
      <c r="Y800" s="235"/>
      <c r="Z800" s="235"/>
    </row>
    <row r="801" spans="1:26" ht="13.5" customHeight="1" x14ac:dyDescent="0.25">
      <c r="A801" s="235"/>
      <c r="B801" s="235"/>
      <c r="C801" s="235"/>
      <c r="D801" s="235"/>
      <c r="E801" s="235"/>
      <c r="F801" s="235"/>
      <c r="G801" s="235"/>
      <c r="H801" s="235"/>
      <c r="I801" s="235"/>
      <c r="J801" s="235"/>
      <c r="K801" s="235"/>
      <c r="L801" s="235"/>
      <c r="M801" s="235"/>
      <c r="N801" s="235"/>
      <c r="O801" s="235"/>
      <c r="P801" s="235"/>
      <c r="Q801" s="235"/>
      <c r="R801" s="235"/>
      <c r="S801" s="235"/>
      <c r="T801" s="235"/>
      <c r="U801" s="235"/>
      <c r="V801" s="235"/>
      <c r="W801" s="235"/>
      <c r="X801" s="235"/>
      <c r="Y801" s="235"/>
      <c r="Z801" s="235"/>
    </row>
    <row r="802" spans="1:26" ht="13.5" customHeight="1" x14ac:dyDescent="0.25">
      <c r="A802" s="235"/>
      <c r="B802" s="235"/>
      <c r="C802" s="235"/>
      <c r="D802" s="235"/>
      <c r="E802" s="235"/>
      <c r="F802" s="235"/>
      <c r="G802" s="235"/>
      <c r="H802" s="235"/>
      <c r="I802" s="235"/>
      <c r="J802" s="235"/>
      <c r="K802" s="235"/>
      <c r="L802" s="235"/>
      <c r="M802" s="235"/>
      <c r="N802" s="235"/>
      <c r="O802" s="235"/>
      <c r="P802" s="235"/>
      <c r="Q802" s="235"/>
      <c r="R802" s="235"/>
      <c r="S802" s="235"/>
      <c r="T802" s="235"/>
      <c r="U802" s="235"/>
      <c r="V802" s="235"/>
      <c r="W802" s="235"/>
      <c r="X802" s="235"/>
      <c r="Y802" s="235"/>
      <c r="Z802" s="235"/>
    </row>
    <row r="803" spans="1:26" ht="13.5" customHeight="1" x14ac:dyDescent="0.25">
      <c r="A803" s="235"/>
      <c r="B803" s="235"/>
      <c r="C803" s="235"/>
      <c r="D803" s="235"/>
      <c r="E803" s="235"/>
      <c r="F803" s="235"/>
      <c r="G803" s="235"/>
      <c r="H803" s="235"/>
      <c r="I803" s="235"/>
      <c r="J803" s="235"/>
      <c r="K803" s="235"/>
      <c r="L803" s="235"/>
      <c r="M803" s="235"/>
      <c r="N803" s="235"/>
      <c r="O803" s="235"/>
      <c r="P803" s="235"/>
      <c r="Q803" s="235"/>
      <c r="R803" s="235"/>
      <c r="S803" s="235"/>
      <c r="T803" s="235"/>
      <c r="U803" s="235"/>
      <c r="V803" s="235"/>
      <c r="W803" s="235"/>
      <c r="X803" s="235"/>
      <c r="Y803" s="235"/>
      <c r="Z803" s="235"/>
    </row>
    <row r="804" spans="1:26" ht="13.5" customHeight="1" x14ac:dyDescent="0.25">
      <c r="A804" s="235"/>
      <c r="B804" s="235"/>
      <c r="C804" s="235"/>
      <c r="D804" s="235"/>
      <c r="E804" s="235"/>
      <c r="F804" s="235"/>
      <c r="G804" s="235"/>
      <c r="H804" s="235"/>
      <c r="I804" s="235"/>
      <c r="J804" s="235"/>
      <c r="K804" s="235"/>
      <c r="L804" s="235"/>
      <c r="M804" s="235"/>
      <c r="N804" s="235"/>
      <c r="O804" s="235"/>
      <c r="P804" s="235"/>
      <c r="Q804" s="235"/>
      <c r="R804" s="235"/>
      <c r="S804" s="235"/>
      <c r="T804" s="235"/>
      <c r="U804" s="235"/>
      <c r="V804" s="235"/>
      <c r="W804" s="235"/>
      <c r="X804" s="235"/>
      <c r="Y804" s="235"/>
      <c r="Z804" s="235"/>
    </row>
    <row r="805" spans="1:26" ht="13.5" customHeight="1" x14ac:dyDescent="0.25">
      <c r="A805" s="235"/>
      <c r="B805" s="235"/>
      <c r="C805" s="235"/>
      <c r="D805" s="235"/>
      <c r="E805" s="235"/>
      <c r="F805" s="235"/>
      <c r="G805" s="235"/>
      <c r="H805" s="235"/>
      <c r="I805" s="235"/>
      <c r="J805" s="235"/>
      <c r="K805" s="235"/>
      <c r="L805" s="235"/>
      <c r="M805" s="235"/>
      <c r="N805" s="235"/>
      <c r="O805" s="235"/>
      <c r="P805" s="235"/>
      <c r="Q805" s="235"/>
      <c r="R805" s="235"/>
      <c r="S805" s="235"/>
      <c r="T805" s="235"/>
      <c r="U805" s="235"/>
      <c r="V805" s="235"/>
      <c r="W805" s="235"/>
      <c r="X805" s="235"/>
      <c r="Y805" s="235"/>
      <c r="Z805" s="235"/>
    </row>
    <row r="806" spans="1:26" ht="13.5" customHeight="1" x14ac:dyDescent="0.25">
      <c r="A806" s="235"/>
      <c r="B806" s="235"/>
      <c r="C806" s="235"/>
      <c r="D806" s="235"/>
      <c r="E806" s="235"/>
      <c r="F806" s="235"/>
      <c r="G806" s="235"/>
      <c r="H806" s="235"/>
      <c r="I806" s="235"/>
      <c r="J806" s="235"/>
      <c r="K806" s="235"/>
      <c r="L806" s="235"/>
      <c r="M806" s="235"/>
      <c r="N806" s="235"/>
      <c r="O806" s="235"/>
      <c r="P806" s="235"/>
      <c r="Q806" s="235"/>
      <c r="R806" s="235"/>
      <c r="S806" s="235"/>
      <c r="T806" s="235"/>
      <c r="U806" s="235"/>
      <c r="V806" s="235"/>
      <c r="W806" s="235"/>
      <c r="X806" s="235"/>
      <c r="Y806" s="235"/>
      <c r="Z806" s="235"/>
    </row>
    <row r="807" spans="1:26" ht="13.5" customHeight="1" x14ac:dyDescent="0.25">
      <c r="A807" s="235"/>
      <c r="B807" s="235"/>
      <c r="C807" s="235"/>
      <c r="D807" s="235"/>
      <c r="E807" s="235"/>
      <c r="F807" s="235"/>
      <c r="G807" s="235"/>
      <c r="H807" s="235"/>
      <c r="I807" s="235"/>
      <c r="J807" s="235"/>
      <c r="K807" s="235"/>
      <c r="L807" s="235"/>
      <c r="M807" s="235"/>
      <c r="N807" s="235"/>
      <c r="O807" s="235"/>
      <c r="P807" s="235"/>
      <c r="Q807" s="235"/>
      <c r="R807" s="235"/>
      <c r="S807" s="235"/>
      <c r="T807" s="235"/>
      <c r="U807" s="235"/>
      <c r="V807" s="235"/>
      <c r="W807" s="235"/>
      <c r="X807" s="235"/>
      <c r="Y807" s="235"/>
      <c r="Z807" s="235"/>
    </row>
    <row r="808" spans="1:26" ht="13.5" customHeight="1" x14ac:dyDescent="0.25">
      <c r="A808" s="235"/>
      <c r="B808" s="235"/>
      <c r="C808" s="235"/>
      <c r="D808" s="235"/>
      <c r="E808" s="235"/>
      <c r="F808" s="235"/>
      <c r="G808" s="235"/>
      <c r="H808" s="235"/>
      <c r="I808" s="235"/>
      <c r="J808" s="235"/>
      <c r="K808" s="235"/>
      <c r="L808" s="235"/>
      <c r="M808" s="235"/>
      <c r="N808" s="235"/>
      <c r="O808" s="235"/>
      <c r="P808" s="235"/>
      <c r="Q808" s="235"/>
      <c r="R808" s="235"/>
      <c r="S808" s="235"/>
      <c r="T808" s="235"/>
      <c r="U808" s="235"/>
      <c r="V808" s="235"/>
      <c r="W808" s="235"/>
      <c r="X808" s="235"/>
      <c r="Y808" s="235"/>
      <c r="Z808" s="235"/>
    </row>
    <row r="809" spans="1:26" ht="13.5" customHeight="1" x14ac:dyDescent="0.25">
      <c r="A809" s="235"/>
      <c r="B809" s="235"/>
      <c r="C809" s="235"/>
      <c r="D809" s="235"/>
      <c r="E809" s="235"/>
      <c r="F809" s="235"/>
      <c r="G809" s="235"/>
      <c r="H809" s="235"/>
      <c r="I809" s="235"/>
      <c r="J809" s="235"/>
      <c r="K809" s="235"/>
      <c r="L809" s="235"/>
      <c r="M809" s="235"/>
      <c r="N809" s="235"/>
      <c r="O809" s="235"/>
      <c r="P809" s="235"/>
      <c r="Q809" s="235"/>
      <c r="R809" s="235"/>
      <c r="S809" s="235"/>
      <c r="T809" s="235"/>
      <c r="U809" s="235"/>
      <c r="V809" s="235"/>
      <c r="W809" s="235"/>
      <c r="X809" s="235"/>
      <c r="Y809" s="235"/>
      <c r="Z809" s="235"/>
    </row>
    <row r="810" spans="1:26" ht="13.5" customHeight="1" x14ac:dyDescent="0.25">
      <c r="A810" s="235"/>
      <c r="B810" s="235"/>
      <c r="C810" s="235"/>
      <c r="D810" s="235"/>
      <c r="E810" s="235"/>
      <c r="F810" s="235"/>
      <c r="G810" s="235"/>
      <c r="H810" s="235"/>
      <c r="I810" s="235"/>
      <c r="J810" s="235"/>
      <c r="K810" s="235"/>
      <c r="L810" s="235"/>
      <c r="M810" s="235"/>
      <c r="N810" s="235"/>
      <c r="O810" s="235"/>
      <c r="P810" s="235"/>
      <c r="Q810" s="235"/>
      <c r="R810" s="235"/>
      <c r="S810" s="235"/>
      <c r="T810" s="235"/>
      <c r="U810" s="235"/>
      <c r="V810" s="235"/>
      <c r="W810" s="235"/>
      <c r="X810" s="235"/>
      <c r="Y810" s="235"/>
      <c r="Z810" s="235"/>
    </row>
    <row r="811" spans="1:26" ht="13.5" customHeight="1" x14ac:dyDescent="0.25">
      <c r="A811" s="235"/>
      <c r="B811" s="235"/>
      <c r="C811" s="235"/>
      <c r="D811" s="235"/>
      <c r="E811" s="235"/>
      <c r="F811" s="235"/>
      <c r="G811" s="235"/>
      <c r="H811" s="235"/>
      <c r="I811" s="235"/>
      <c r="J811" s="235"/>
      <c r="K811" s="235"/>
      <c r="L811" s="235"/>
      <c r="M811" s="235"/>
      <c r="N811" s="235"/>
      <c r="O811" s="235"/>
      <c r="P811" s="235"/>
      <c r="Q811" s="235"/>
      <c r="R811" s="235"/>
      <c r="S811" s="235"/>
      <c r="T811" s="235"/>
      <c r="U811" s="235"/>
      <c r="V811" s="235"/>
      <c r="W811" s="235"/>
      <c r="X811" s="235"/>
      <c r="Y811" s="235"/>
      <c r="Z811" s="235"/>
    </row>
    <row r="812" spans="1:26" ht="13.5" customHeight="1" x14ac:dyDescent="0.25">
      <c r="A812" s="235"/>
      <c r="B812" s="235"/>
      <c r="C812" s="235"/>
      <c r="D812" s="235"/>
      <c r="E812" s="235"/>
      <c r="F812" s="235"/>
      <c r="G812" s="235"/>
      <c r="H812" s="235"/>
      <c r="I812" s="235"/>
      <c r="J812" s="235"/>
      <c r="K812" s="235"/>
      <c r="L812" s="235"/>
      <c r="M812" s="235"/>
      <c r="N812" s="235"/>
      <c r="O812" s="235"/>
      <c r="P812" s="235"/>
      <c r="Q812" s="235"/>
      <c r="R812" s="235"/>
      <c r="S812" s="235"/>
      <c r="T812" s="235"/>
      <c r="U812" s="235"/>
      <c r="V812" s="235"/>
      <c r="W812" s="235"/>
      <c r="X812" s="235"/>
      <c r="Y812" s="235"/>
      <c r="Z812" s="235"/>
    </row>
    <row r="813" spans="1:26" ht="13.5" customHeight="1" x14ac:dyDescent="0.25">
      <c r="A813" s="235"/>
      <c r="B813" s="235"/>
      <c r="C813" s="235"/>
      <c r="D813" s="235"/>
      <c r="E813" s="235"/>
      <c r="F813" s="235"/>
      <c r="G813" s="235"/>
      <c r="H813" s="235"/>
      <c r="I813" s="235"/>
      <c r="J813" s="235"/>
      <c r="K813" s="235"/>
      <c r="L813" s="235"/>
      <c r="M813" s="235"/>
      <c r="N813" s="235"/>
      <c r="O813" s="235"/>
      <c r="P813" s="235"/>
      <c r="Q813" s="235"/>
      <c r="R813" s="235"/>
      <c r="S813" s="235"/>
      <c r="T813" s="235"/>
      <c r="U813" s="235"/>
      <c r="V813" s="235"/>
      <c r="W813" s="235"/>
      <c r="X813" s="235"/>
      <c r="Y813" s="235"/>
      <c r="Z813" s="235"/>
    </row>
    <row r="814" spans="1:26" ht="13.5" customHeight="1" x14ac:dyDescent="0.25">
      <c r="A814" s="235"/>
      <c r="B814" s="235"/>
      <c r="C814" s="235"/>
      <c r="D814" s="235"/>
      <c r="E814" s="235"/>
      <c r="F814" s="235"/>
      <c r="G814" s="235"/>
      <c r="H814" s="235"/>
      <c r="I814" s="235"/>
      <c r="J814" s="235"/>
      <c r="K814" s="235"/>
      <c r="L814" s="235"/>
      <c r="M814" s="235"/>
      <c r="N814" s="235"/>
      <c r="O814" s="235"/>
      <c r="P814" s="235"/>
      <c r="Q814" s="235"/>
      <c r="R814" s="235"/>
      <c r="S814" s="235"/>
      <c r="T814" s="235"/>
      <c r="U814" s="235"/>
      <c r="V814" s="235"/>
      <c r="W814" s="235"/>
      <c r="X814" s="235"/>
      <c r="Y814" s="235"/>
      <c r="Z814" s="235"/>
    </row>
    <row r="815" spans="1:26" ht="13.5" customHeight="1" x14ac:dyDescent="0.25">
      <c r="A815" s="235"/>
      <c r="B815" s="235"/>
      <c r="C815" s="235"/>
      <c r="D815" s="235"/>
      <c r="E815" s="235"/>
      <c r="F815" s="235"/>
      <c r="G815" s="235"/>
      <c r="H815" s="235"/>
      <c r="I815" s="235"/>
      <c r="J815" s="235"/>
      <c r="K815" s="235"/>
      <c r="L815" s="235"/>
      <c r="M815" s="235"/>
      <c r="N815" s="235"/>
      <c r="O815" s="235"/>
      <c r="P815" s="235"/>
      <c r="Q815" s="235"/>
      <c r="R815" s="235"/>
      <c r="S815" s="235"/>
      <c r="T815" s="235"/>
      <c r="U815" s="235"/>
      <c r="V815" s="235"/>
      <c r="W815" s="235"/>
      <c r="X815" s="235"/>
      <c r="Y815" s="235"/>
      <c r="Z815" s="235"/>
    </row>
    <row r="816" spans="1:26" ht="13.5" customHeight="1" x14ac:dyDescent="0.25">
      <c r="A816" s="235"/>
      <c r="B816" s="235"/>
      <c r="C816" s="235"/>
      <c r="D816" s="235"/>
      <c r="E816" s="235"/>
      <c r="F816" s="235"/>
      <c r="G816" s="235"/>
      <c r="H816" s="235"/>
      <c r="I816" s="235"/>
      <c r="J816" s="235"/>
      <c r="K816" s="235"/>
      <c r="L816" s="235"/>
      <c r="M816" s="235"/>
      <c r="N816" s="235"/>
      <c r="O816" s="235"/>
      <c r="P816" s="235"/>
      <c r="Q816" s="235"/>
      <c r="R816" s="235"/>
      <c r="S816" s="235"/>
      <c r="T816" s="235"/>
      <c r="U816" s="235"/>
      <c r="V816" s="235"/>
      <c r="W816" s="235"/>
      <c r="X816" s="235"/>
      <c r="Y816" s="235"/>
      <c r="Z816" s="235"/>
    </row>
    <row r="817" spans="1:26" ht="13.5" customHeight="1" x14ac:dyDescent="0.25">
      <c r="A817" s="235"/>
      <c r="B817" s="235"/>
      <c r="C817" s="235"/>
      <c r="D817" s="235"/>
      <c r="E817" s="235"/>
      <c r="F817" s="235"/>
      <c r="G817" s="235"/>
      <c r="H817" s="235"/>
      <c r="I817" s="235"/>
      <c r="J817" s="235"/>
      <c r="K817" s="235"/>
      <c r="L817" s="235"/>
      <c r="M817" s="235"/>
      <c r="N817" s="235"/>
      <c r="O817" s="235"/>
      <c r="P817" s="235"/>
      <c r="Q817" s="235"/>
      <c r="R817" s="235"/>
      <c r="S817" s="235"/>
      <c r="T817" s="235"/>
      <c r="U817" s="235"/>
      <c r="V817" s="235"/>
      <c r="W817" s="235"/>
      <c r="X817" s="235"/>
      <c r="Y817" s="235"/>
      <c r="Z817" s="235"/>
    </row>
    <row r="818" spans="1:26" ht="13.5" customHeight="1" x14ac:dyDescent="0.25">
      <c r="A818" s="235"/>
      <c r="B818" s="235"/>
      <c r="C818" s="235"/>
      <c r="D818" s="235"/>
      <c r="E818" s="235"/>
      <c r="F818" s="235"/>
      <c r="G818" s="235"/>
      <c r="H818" s="235"/>
      <c r="I818" s="235"/>
      <c r="J818" s="235"/>
      <c r="K818" s="235"/>
      <c r="L818" s="235"/>
      <c r="M818" s="235"/>
      <c r="N818" s="235"/>
      <c r="O818" s="235"/>
      <c r="P818" s="235"/>
      <c r="Q818" s="235"/>
      <c r="R818" s="235"/>
      <c r="S818" s="235"/>
      <c r="T818" s="235"/>
      <c r="U818" s="235"/>
      <c r="V818" s="235"/>
      <c r="W818" s="235"/>
      <c r="X818" s="235"/>
      <c r="Y818" s="235"/>
      <c r="Z818" s="235"/>
    </row>
    <row r="819" spans="1:26" ht="13.5" customHeight="1" x14ac:dyDescent="0.25">
      <c r="A819" s="235"/>
      <c r="B819" s="235"/>
      <c r="C819" s="235"/>
      <c r="D819" s="235"/>
      <c r="E819" s="235"/>
      <c r="F819" s="235"/>
      <c r="G819" s="235"/>
      <c r="H819" s="235"/>
      <c r="I819" s="235"/>
      <c r="J819" s="235"/>
      <c r="K819" s="235"/>
      <c r="L819" s="235"/>
      <c r="M819" s="235"/>
      <c r="N819" s="235"/>
      <c r="O819" s="235"/>
      <c r="P819" s="235"/>
      <c r="Q819" s="235"/>
      <c r="R819" s="235"/>
      <c r="S819" s="235"/>
      <c r="T819" s="235"/>
      <c r="U819" s="235"/>
      <c r="V819" s="235"/>
      <c r="W819" s="235"/>
      <c r="X819" s="235"/>
      <c r="Y819" s="235"/>
      <c r="Z819" s="235"/>
    </row>
    <row r="820" spans="1:26" ht="13.5" customHeight="1" x14ac:dyDescent="0.25">
      <c r="A820" s="235"/>
      <c r="B820" s="235"/>
      <c r="C820" s="235"/>
      <c r="D820" s="235"/>
      <c r="E820" s="235"/>
      <c r="F820" s="235"/>
      <c r="G820" s="235"/>
      <c r="H820" s="235"/>
      <c r="I820" s="235"/>
      <c r="J820" s="235"/>
      <c r="K820" s="235"/>
      <c r="L820" s="235"/>
      <c r="M820" s="235"/>
      <c r="N820" s="235"/>
      <c r="O820" s="235"/>
      <c r="P820" s="235"/>
      <c r="Q820" s="235"/>
      <c r="R820" s="235"/>
      <c r="S820" s="235"/>
      <c r="T820" s="235"/>
      <c r="U820" s="235"/>
      <c r="V820" s="235"/>
      <c r="W820" s="235"/>
      <c r="X820" s="235"/>
      <c r="Y820" s="235"/>
      <c r="Z820" s="235"/>
    </row>
    <row r="821" spans="1:26" ht="13.5" customHeight="1" x14ac:dyDescent="0.25">
      <c r="A821" s="235"/>
      <c r="B821" s="235"/>
      <c r="C821" s="235"/>
      <c r="D821" s="235"/>
      <c r="E821" s="235"/>
      <c r="F821" s="235"/>
      <c r="G821" s="235"/>
      <c r="H821" s="235"/>
      <c r="I821" s="235"/>
      <c r="J821" s="235"/>
      <c r="K821" s="235"/>
      <c r="L821" s="235"/>
      <c r="M821" s="235"/>
      <c r="N821" s="235"/>
      <c r="O821" s="235"/>
      <c r="P821" s="235"/>
      <c r="Q821" s="235"/>
      <c r="R821" s="235"/>
      <c r="S821" s="235"/>
      <c r="T821" s="235"/>
      <c r="U821" s="235"/>
      <c r="V821" s="235"/>
      <c r="W821" s="235"/>
      <c r="X821" s="235"/>
      <c r="Y821" s="235"/>
      <c r="Z821" s="235"/>
    </row>
    <row r="822" spans="1:26" ht="13.5" customHeight="1" x14ac:dyDescent="0.25">
      <c r="A822" s="235"/>
      <c r="B822" s="235"/>
      <c r="C822" s="235"/>
      <c r="D822" s="235"/>
      <c r="E822" s="235"/>
      <c r="F822" s="235"/>
      <c r="G822" s="235"/>
      <c r="H822" s="235"/>
      <c r="I822" s="235"/>
      <c r="J822" s="235"/>
      <c r="K822" s="235"/>
      <c r="L822" s="235"/>
      <c r="M822" s="235"/>
      <c r="N822" s="235"/>
      <c r="O822" s="235"/>
      <c r="P822" s="235"/>
      <c r="Q822" s="235"/>
      <c r="R822" s="235"/>
      <c r="S822" s="235"/>
      <c r="T822" s="235"/>
      <c r="U822" s="235"/>
      <c r="V822" s="235"/>
      <c r="W822" s="235"/>
      <c r="X822" s="235"/>
      <c r="Y822" s="235"/>
      <c r="Z822" s="235"/>
    </row>
    <row r="823" spans="1:26" ht="13.5" customHeight="1" x14ac:dyDescent="0.25">
      <c r="A823" s="235"/>
      <c r="B823" s="235"/>
      <c r="C823" s="235"/>
      <c r="D823" s="235"/>
      <c r="E823" s="235"/>
      <c r="F823" s="235"/>
      <c r="G823" s="235"/>
      <c r="H823" s="235"/>
      <c r="I823" s="235"/>
      <c r="J823" s="235"/>
      <c r="K823" s="235"/>
      <c r="L823" s="235"/>
      <c r="M823" s="235"/>
      <c r="N823" s="235"/>
      <c r="O823" s="235"/>
      <c r="P823" s="235"/>
      <c r="Q823" s="235"/>
      <c r="R823" s="235"/>
      <c r="S823" s="235"/>
      <c r="T823" s="235"/>
      <c r="U823" s="235"/>
      <c r="V823" s="235"/>
      <c r="W823" s="235"/>
      <c r="X823" s="235"/>
      <c r="Y823" s="235"/>
      <c r="Z823" s="235"/>
    </row>
    <row r="824" spans="1:26" ht="13.5" customHeight="1" x14ac:dyDescent="0.25">
      <c r="A824" s="235"/>
      <c r="B824" s="235"/>
      <c r="C824" s="235"/>
      <c r="D824" s="235"/>
      <c r="E824" s="235"/>
      <c r="F824" s="235"/>
      <c r="G824" s="235"/>
      <c r="H824" s="235"/>
      <c r="I824" s="235"/>
      <c r="J824" s="235"/>
      <c r="K824" s="235"/>
      <c r="L824" s="235"/>
      <c r="M824" s="235"/>
      <c r="N824" s="235"/>
      <c r="O824" s="235"/>
      <c r="P824" s="235"/>
      <c r="Q824" s="235"/>
      <c r="R824" s="235"/>
      <c r="S824" s="235"/>
      <c r="T824" s="235"/>
      <c r="U824" s="235"/>
      <c r="V824" s="235"/>
      <c r="W824" s="235"/>
      <c r="X824" s="235"/>
      <c r="Y824" s="235"/>
      <c r="Z824" s="235"/>
    </row>
    <row r="825" spans="1:26" ht="13.5" customHeight="1" x14ac:dyDescent="0.25">
      <c r="A825" s="235"/>
      <c r="B825" s="235"/>
      <c r="C825" s="235"/>
      <c r="D825" s="235"/>
      <c r="E825" s="235"/>
      <c r="F825" s="235"/>
      <c r="G825" s="235"/>
      <c r="H825" s="235"/>
      <c r="I825" s="235"/>
      <c r="J825" s="235"/>
      <c r="K825" s="235"/>
      <c r="L825" s="235"/>
      <c r="M825" s="235"/>
      <c r="N825" s="235"/>
      <c r="O825" s="235"/>
      <c r="P825" s="235"/>
      <c r="Q825" s="235"/>
      <c r="R825" s="235"/>
      <c r="S825" s="235"/>
      <c r="T825" s="235"/>
      <c r="U825" s="235"/>
      <c r="V825" s="235"/>
      <c r="W825" s="235"/>
      <c r="X825" s="235"/>
      <c r="Y825" s="235"/>
      <c r="Z825" s="235"/>
    </row>
    <row r="826" spans="1:26" ht="13.5" customHeight="1" x14ac:dyDescent="0.25">
      <c r="A826" s="235"/>
      <c r="B826" s="235"/>
      <c r="C826" s="235"/>
      <c r="D826" s="235"/>
      <c r="E826" s="235"/>
      <c r="F826" s="235"/>
      <c r="G826" s="235"/>
      <c r="H826" s="235"/>
      <c r="I826" s="235"/>
      <c r="J826" s="235"/>
      <c r="K826" s="235"/>
      <c r="L826" s="235"/>
      <c r="M826" s="235"/>
      <c r="N826" s="235"/>
      <c r="O826" s="235"/>
      <c r="P826" s="235"/>
      <c r="Q826" s="235"/>
      <c r="R826" s="235"/>
      <c r="S826" s="235"/>
      <c r="T826" s="235"/>
      <c r="U826" s="235"/>
      <c r="V826" s="235"/>
      <c r="W826" s="235"/>
      <c r="X826" s="235"/>
      <c r="Y826" s="235"/>
      <c r="Z826" s="235"/>
    </row>
    <row r="827" spans="1:26" ht="13.5" customHeight="1" x14ac:dyDescent="0.25">
      <c r="A827" s="235"/>
      <c r="B827" s="235"/>
      <c r="C827" s="235"/>
      <c r="D827" s="235"/>
      <c r="E827" s="235"/>
      <c r="F827" s="235"/>
      <c r="G827" s="235"/>
      <c r="H827" s="235"/>
      <c r="I827" s="235"/>
      <c r="J827" s="235"/>
      <c r="K827" s="235"/>
      <c r="L827" s="235"/>
      <c r="M827" s="235"/>
      <c r="N827" s="235"/>
      <c r="O827" s="235"/>
      <c r="P827" s="235"/>
      <c r="Q827" s="235"/>
      <c r="R827" s="235"/>
      <c r="S827" s="235"/>
      <c r="T827" s="235"/>
      <c r="U827" s="235"/>
      <c r="V827" s="235"/>
      <c r="W827" s="235"/>
      <c r="X827" s="235"/>
      <c r="Y827" s="235"/>
      <c r="Z827" s="235"/>
    </row>
    <row r="828" spans="1:26" ht="13.5" customHeight="1" x14ac:dyDescent="0.25">
      <c r="A828" s="235"/>
      <c r="B828" s="235"/>
      <c r="C828" s="235"/>
      <c r="D828" s="235"/>
      <c r="E828" s="235"/>
      <c r="F828" s="235"/>
      <c r="G828" s="235"/>
      <c r="H828" s="235"/>
      <c r="I828" s="235"/>
      <c r="J828" s="235"/>
      <c r="K828" s="235"/>
      <c r="L828" s="235"/>
      <c r="M828" s="235"/>
      <c r="N828" s="235"/>
      <c r="O828" s="235"/>
      <c r="P828" s="235"/>
      <c r="Q828" s="235"/>
      <c r="R828" s="235"/>
      <c r="S828" s="235"/>
      <c r="T828" s="235"/>
      <c r="U828" s="235"/>
      <c r="V828" s="235"/>
      <c r="W828" s="235"/>
      <c r="X828" s="235"/>
      <c r="Y828" s="235"/>
      <c r="Z828" s="235"/>
    </row>
    <row r="829" spans="1:26" ht="13.5" customHeight="1" x14ac:dyDescent="0.25">
      <c r="A829" s="235"/>
      <c r="B829" s="235"/>
      <c r="C829" s="235"/>
      <c r="D829" s="235"/>
      <c r="E829" s="235"/>
      <c r="F829" s="235"/>
      <c r="G829" s="235"/>
      <c r="H829" s="235"/>
      <c r="I829" s="235"/>
      <c r="J829" s="235"/>
      <c r="K829" s="235"/>
      <c r="L829" s="235"/>
      <c r="M829" s="235"/>
      <c r="N829" s="235"/>
      <c r="O829" s="235"/>
      <c r="P829" s="235"/>
      <c r="Q829" s="235"/>
      <c r="R829" s="235"/>
      <c r="S829" s="235"/>
      <c r="T829" s="235"/>
      <c r="U829" s="235"/>
      <c r="V829" s="235"/>
      <c r="W829" s="235"/>
      <c r="X829" s="235"/>
      <c r="Y829" s="235"/>
      <c r="Z829" s="235"/>
    </row>
    <row r="830" spans="1:26" ht="13.5" customHeight="1" x14ac:dyDescent="0.25">
      <c r="A830" s="235"/>
      <c r="B830" s="235"/>
      <c r="C830" s="235"/>
      <c r="D830" s="235"/>
      <c r="E830" s="235"/>
      <c r="F830" s="235"/>
      <c r="G830" s="235"/>
      <c r="H830" s="235"/>
      <c r="I830" s="235"/>
      <c r="J830" s="235"/>
      <c r="K830" s="235"/>
      <c r="L830" s="235"/>
      <c r="M830" s="235"/>
      <c r="N830" s="235"/>
      <c r="O830" s="235"/>
      <c r="P830" s="235"/>
      <c r="Q830" s="235"/>
      <c r="R830" s="235"/>
      <c r="S830" s="235"/>
      <c r="T830" s="235"/>
      <c r="U830" s="235"/>
      <c r="V830" s="235"/>
      <c r="W830" s="235"/>
      <c r="X830" s="235"/>
      <c r="Y830" s="235"/>
      <c r="Z830" s="235"/>
    </row>
    <row r="831" spans="1:26" ht="13.5" customHeight="1" x14ac:dyDescent="0.25">
      <c r="A831" s="235"/>
      <c r="B831" s="235"/>
      <c r="C831" s="235"/>
      <c r="D831" s="235"/>
      <c r="E831" s="235"/>
      <c r="F831" s="235"/>
      <c r="G831" s="235"/>
      <c r="H831" s="235"/>
      <c r="I831" s="235"/>
      <c r="J831" s="235"/>
      <c r="K831" s="235"/>
      <c r="L831" s="235"/>
      <c r="M831" s="235"/>
      <c r="N831" s="235"/>
      <c r="O831" s="235"/>
      <c r="P831" s="235"/>
      <c r="Q831" s="235"/>
      <c r="R831" s="235"/>
      <c r="S831" s="235"/>
      <c r="T831" s="235"/>
      <c r="U831" s="235"/>
      <c r="V831" s="235"/>
      <c r="W831" s="235"/>
      <c r="X831" s="235"/>
      <c r="Y831" s="235"/>
      <c r="Z831" s="235"/>
    </row>
    <row r="832" spans="1:26" ht="13.5" customHeight="1" x14ac:dyDescent="0.25">
      <c r="A832" s="235"/>
      <c r="B832" s="235"/>
      <c r="C832" s="235"/>
      <c r="D832" s="235"/>
      <c r="E832" s="235"/>
      <c r="F832" s="235"/>
      <c r="G832" s="235"/>
      <c r="H832" s="235"/>
      <c r="I832" s="235"/>
      <c r="J832" s="235"/>
      <c r="K832" s="235"/>
      <c r="L832" s="235"/>
      <c r="M832" s="235"/>
      <c r="N832" s="235"/>
      <c r="O832" s="235"/>
      <c r="P832" s="235"/>
      <c r="Q832" s="235"/>
      <c r="R832" s="235"/>
      <c r="S832" s="235"/>
      <c r="T832" s="235"/>
      <c r="U832" s="235"/>
      <c r="V832" s="235"/>
      <c r="W832" s="235"/>
      <c r="X832" s="235"/>
      <c r="Y832" s="235"/>
      <c r="Z832" s="235"/>
    </row>
    <row r="833" spans="1:26" ht="13.5" customHeight="1" x14ac:dyDescent="0.25">
      <c r="A833" s="235"/>
      <c r="B833" s="235"/>
      <c r="C833" s="235"/>
      <c r="D833" s="235"/>
      <c r="E833" s="235"/>
      <c r="F833" s="235"/>
      <c r="G833" s="235"/>
      <c r="H833" s="235"/>
      <c r="I833" s="235"/>
      <c r="J833" s="235"/>
      <c r="K833" s="235"/>
      <c r="L833" s="235"/>
      <c r="M833" s="235"/>
      <c r="N833" s="235"/>
      <c r="O833" s="235"/>
      <c r="P833" s="235"/>
      <c r="Q833" s="235"/>
      <c r="R833" s="235"/>
      <c r="S833" s="235"/>
      <c r="T833" s="235"/>
      <c r="U833" s="235"/>
      <c r="V833" s="235"/>
      <c r="W833" s="235"/>
      <c r="X833" s="235"/>
      <c r="Y833" s="235"/>
      <c r="Z833" s="235"/>
    </row>
    <row r="834" spans="1:26" ht="13.5" customHeight="1" x14ac:dyDescent="0.25">
      <c r="A834" s="235"/>
      <c r="B834" s="235"/>
      <c r="C834" s="235"/>
      <c r="D834" s="235"/>
      <c r="E834" s="235"/>
      <c r="F834" s="235"/>
      <c r="G834" s="235"/>
      <c r="H834" s="235"/>
      <c r="I834" s="235"/>
      <c r="J834" s="235"/>
      <c r="K834" s="235"/>
      <c r="L834" s="235"/>
      <c r="M834" s="235"/>
      <c r="N834" s="235"/>
      <c r="O834" s="235"/>
      <c r="P834" s="235"/>
      <c r="Q834" s="235"/>
      <c r="R834" s="235"/>
      <c r="S834" s="235"/>
      <c r="T834" s="235"/>
      <c r="U834" s="235"/>
      <c r="V834" s="235"/>
      <c r="W834" s="235"/>
      <c r="X834" s="235"/>
      <c r="Y834" s="235"/>
      <c r="Z834" s="235"/>
    </row>
    <row r="835" spans="1:26" ht="13.5" customHeight="1" x14ac:dyDescent="0.25">
      <c r="A835" s="235"/>
      <c r="B835" s="235"/>
      <c r="C835" s="235"/>
      <c r="D835" s="235"/>
      <c r="E835" s="235"/>
      <c r="F835" s="235"/>
      <c r="G835" s="235"/>
      <c r="H835" s="235"/>
      <c r="I835" s="235"/>
      <c r="J835" s="235"/>
      <c r="K835" s="235"/>
      <c r="L835" s="235"/>
      <c r="M835" s="235"/>
      <c r="N835" s="235"/>
      <c r="O835" s="235"/>
      <c r="P835" s="235"/>
      <c r="Q835" s="235"/>
      <c r="R835" s="235"/>
      <c r="S835" s="235"/>
      <c r="T835" s="235"/>
      <c r="U835" s="235"/>
      <c r="V835" s="235"/>
      <c r="W835" s="235"/>
      <c r="X835" s="235"/>
      <c r="Y835" s="235"/>
      <c r="Z835" s="235"/>
    </row>
    <row r="836" spans="1:26" ht="13.5" customHeight="1" x14ac:dyDescent="0.25">
      <c r="A836" s="235"/>
      <c r="B836" s="235"/>
      <c r="C836" s="235"/>
      <c r="D836" s="235"/>
      <c r="E836" s="235"/>
      <c r="F836" s="235"/>
      <c r="G836" s="235"/>
      <c r="H836" s="235"/>
      <c r="I836" s="235"/>
      <c r="J836" s="235"/>
      <c r="K836" s="235"/>
      <c r="L836" s="235"/>
      <c r="M836" s="235"/>
      <c r="N836" s="235"/>
      <c r="O836" s="235"/>
      <c r="P836" s="235"/>
      <c r="Q836" s="235"/>
      <c r="R836" s="235"/>
      <c r="S836" s="235"/>
      <c r="T836" s="235"/>
      <c r="U836" s="235"/>
      <c r="V836" s="235"/>
      <c r="W836" s="235"/>
      <c r="X836" s="235"/>
      <c r="Y836" s="235"/>
      <c r="Z836" s="235"/>
    </row>
    <row r="837" spans="1:26" ht="13.5" customHeight="1" x14ac:dyDescent="0.25">
      <c r="A837" s="235"/>
      <c r="B837" s="235"/>
      <c r="C837" s="235"/>
      <c r="D837" s="235"/>
      <c r="E837" s="235"/>
      <c r="F837" s="235"/>
      <c r="G837" s="235"/>
      <c r="H837" s="235"/>
      <c r="I837" s="235"/>
      <c r="J837" s="235"/>
      <c r="K837" s="235"/>
      <c r="L837" s="235"/>
      <c r="M837" s="235"/>
      <c r="N837" s="235"/>
      <c r="O837" s="235"/>
      <c r="P837" s="235"/>
      <c r="Q837" s="235"/>
      <c r="R837" s="235"/>
      <c r="S837" s="235"/>
      <c r="T837" s="235"/>
      <c r="U837" s="235"/>
      <c r="V837" s="235"/>
      <c r="W837" s="235"/>
      <c r="X837" s="235"/>
      <c r="Y837" s="235"/>
      <c r="Z837" s="235"/>
    </row>
    <row r="838" spans="1:26" ht="13.5" customHeight="1" x14ac:dyDescent="0.25">
      <c r="A838" s="235"/>
      <c r="B838" s="235"/>
      <c r="C838" s="235"/>
      <c r="D838" s="235"/>
      <c r="E838" s="235"/>
      <c r="F838" s="235"/>
      <c r="G838" s="235"/>
      <c r="H838" s="235"/>
      <c r="I838" s="235"/>
      <c r="J838" s="235"/>
      <c r="K838" s="235"/>
      <c r="L838" s="235"/>
      <c r="M838" s="235"/>
      <c r="N838" s="235"/>
      <c r="O838" s="235"/>
      <c r="P838" s="235"/>
      <c r="Q838" s="235"/>
      <c r="R838" s="235"/>
      <c r="S838" s="235"/>
      <c r="T838" s="235"/>
      <c r="U838" s="235"/>
      <c r="V838" s="235"/>
      <c r="W838" s="235"/>
      <c r="X838" s="235"/>
      <c r="Y838" s="235"/>
      <c r="Z838" s="235"/>
    </row>
    <row r="839" spans="1:26" ht="13.5" customHeight="1" x14ac:dyDescent="0.25">
      <c r="A839" s="235"/>
      <c r="B839" s="235"/>
      <c r="C839" s="235"/>
      <c r="D839" s="235"/>
      <c r="E839" s="235"/>
      <c r="F839" s="235"/>
      <c r="G839" s="235"/>
      <c r="H839" s="235"/>
      <c r="I839" s="235"/>
      <c r="J839" s="235"/>
      <c r="K839" s="235"/>
      <c r="L839" s="235"/>
      <c r="M839" s="235"/>
      <c r="N839" s="235"/>
      <c r="O839" s="235"/>
      <c r="P839" s="235"/>
      <c r="Q839" s="235"/>
      <c r="R839" s="235"/>
      <c r="S839" s="235"/>
      <c r="T839" s="235"/>
      <c r="U839" s="235"/>
      <c r="V839" s="235"/>
      <c r="W839" s="235"/>
      <c r="X839" s="235"/>
      <c r="Y839" s="235"/>
      <c r="Z839" s="235"/>
    </row>
    <row r="840" spans="1:26" ht="13.5" customHeight="1" x14ac:dyDescent="0.25">
      <c r="A840" s="235"/>
      <c r="B840" s="235"/>
      <c r="C840" s="235"/>
      <c r="D840" s="235"/>
      <c r="E840" s="235"/>
      <c r="F840" s="235"/>
      <c r="G840" s="235"/>
      <c r="H840" s="235"/>
      <c r="I840" s="235"/>
      <c r="J840" s="235"/>
      <c r="K840" s="235"/>
      <c r="L840" s="235"/>
      <c r="M840" s="235"/>
      <c r="N840" s="235"/>
      <c r="O840" s="235"/>
      <c r="P840" s="235"/>
      <c r="Q840" s="235"/>
      <c r="R840" s="235"/>
      <c r="S840" s="235"/>
      <c r="T840" s="235"/>
      <c r="U840" s="235"/>
      <c r="V840" s="235"/>
      <c r="W840" s="235"/>
      <c r="X840" s="235"/>
      <c r="Y840" s="235"/>
      <c r="Z840" s="235"/>
    </row>
    <row r="841" spans="1:26" ht="13.5" customHeight="1" x14ac:dyDescent="0.25">
      <c r="A841" s="235"/>
      <c r="B841" s="235"/>
      <c r="C841" s="235"/>
      <c r="D841" s="235"/>
      <c r="E841" s="235"/>
      <c r="F841" s="235"/>
      <c r="G841" s="235"/>
      <c r="H841" s="235"/>
      <c r="I841" s="235"/>
      <c r="J841" s="235"/>
      <c r="K841" s="235"/>
      <c r="L841" s="235"/>
      <c r="M841" s="235"/>
      <c r="N841" s="235"/>
      <c r="O841" s="235"/>
      <c r="P841" s="235"/>
      <c r="Q841" s="235"/>
      <c r="R841" s="235"/>
      <c r="S841" s="235"/>
      <c r="T841" s="235"/>
      <c r="U841" s="235"/>
      <c r="V841" s="235"/>
      <c r="W841" s="235"/>
      <c r="X841" s="235"/>
      <c r="Y841" s="235"/>
      <c r="Z841" s="235"/>
    </row>
    <row r="842" spans="1:26" ht="13.5" customHeight="1" x14ac:dyDescent="0.25">
      <c r="A842" s="235"/>
      <c r="B842" s="235"/>
      <c r="C842" s="235"/>
      <c r="D842" s="235"/>
      <c r="E842" s="235"/>
      <c r="F842" s="235"/>
      <c r="G842" s="235"/>
      <c r="H842" s="235"/>
      <c r="I842" s="235"/>
      <c r="J842" s="235"/>
      <c r="K842" s="235"/>
      <c r="L842" s="235"/>
      <c r="M842" s="235"/>
      <c r="N842" s="235"/>
      <c r="O842" s="235"/>
      <c r="P842" s="235"/>
      <c r="Q842" s="235"/>
      <c r="R842" s="235"/>
      <c r="S842" s="235"/>
      <c r="T842" s="235"/>
      <c r="U842" s="235"/>
      <c r="V842" s="235"/>
      <c r="W842" s="235"/>
      <c r="X842" s="235"/>
      <c r="Y842" s="235"/>
      <c r="Z842" s="235"/>
    </row>
    <row r="843" spans="1:26" ht="13.5" customHeight="1" x14ac:dyDescent="0.25">
      <c r="A843" s="235"/>
      <c r="B843" s="235"/>
      <c r="C843" s="235"/>
      <c r="D843" s="235"/>
      <c r="E843" s="235"/>
      <c r="F843" s="235"/>
      <c r="G843" s="235"/>
      <c r="H843" s="235"/>
      <c r="I843" s="235"/>
      <c r="J843" s="235"/>
      <c r="K843" s="235"/>
      <c r="L843" s="235"/>
      <c r="M843" s="235"/>
      <c r="N843" s="235"/>
      <c r="O843" s="235"/>
      <c r="P843" s="235"/>
      <c r="Q843" s="235"/>
      <c r="R843" s="235"/>
      <c r="S843" s="235"/>
      <c r="T843" s="235"/>
      <c r="U843" s="235"/>
      <c r="V843" s="235"/>
      <c r="W843" s="235"/>
      <c r="X843" s="235"/>
      <c r="Y843" s="235"/>
      <c r="Z843" s="235"/>
    </row>
    <row r="844" spans="1:26" ht="13.5" customHeight="1" x14ac:dyDescent="0.25">
      <c r="A844" s="235"/>
      <c r="B844" s="235"/>
      <c r="C844" s="235"/>
      <c r="D844" s="235"/>
      <c r="E844" s="235"/>
      <c r="F844" s="235"/>
      <c r="G844" s="235"/>
      <c r="H844" s="235"/>
      <c r="I844" s="235"/>
      <c r="J844" s="235"/>
      <c r="K844" s="235"/>
      <c r="L844" s="235"/>
      <c r="M844" s="235"/>
      <c r="N844" s="235"/>
      <c r="O844" s="235"/>
      <c r="P844" s="235"/>
      <c r="Q844" s="235"/>
      <c r="R844" s="235"/>
      <c r="S844" s="235"/>
      <c r="T844" s="235"/>
      <c r="U844" s="235"/>
      <c r="V844" s="235"/>
      <c r="W844" s="235"/>
      <c r="X844" s="235"/>
      <c r="Y844" s="235"/>
      <c r="Z844" s="235"/>
    </row>
    <row r="845" spans="1:26" ht="13.5" customHeight="1" x14ac:dyDescent="0.25">
      <c r="A845" s="235"/>
      <c r="B845" s="235"/>
      <c r="C845" s="235"/>
      <c r="D845" s="235"/>
      <c r="E845" s="235"/>
      <c r="F845" s="235"/>
      <c r="G845" s="235"/>
      <c r="H845" s="235"/>
      <c r="I845" s="235"/>
      <c r="J845" s="235"/>
      <c r="K845" s="235"/>
      <c r="L845" s="235"/>
      <c r="M845" s="235"/>
      <c r="N845" s="235"/>
      <c r="O845" s="235"/>
      <c r="P845" s="235"/>
      <c r="Q845" s="235"/>
      <c r="R845" s="235"/>
      <c r="S845" s="235"/>
      <c r="T845" s="235"/>
      <c r="U845" s="235"/>
      <c r="V845" s="235"/>
      <c r="W845" s="235"/>
      <c r="X845" s="235"/>
      <c r="Y845" s="235"/>
      <c r="Z845" s="235"/>
    </row>
    <row r="846" spans="1:26" ht="13.5" customHeight="1" x14ac:dyDescent="0.25">
      <c r="A846" s="235"/>
      <c r="B846" s="235"/>
      <c r="C846" s="235"/>
      <c r="D846" s="235"/>
      <c r="E846" s="235"/>
      <c r="F846" s="235"/>
      <c r="G846" s="235"/>
      <c r="H846" s="235"/>
      <c r="I846" s="235"/>
      <c r="J846" s="235"/>
      <c r="K846" s="235"/>
      <c r="L846" s="235"/>
      <c r="M846" s="235"/>
      <c r="N846" s="235"/>
      <c r="O846" s="235"/>
      <c r="P846" s="235"/>
      <c r="Q846" s="235"/>
      <c r="R846" s="235"/>
      <c r="S846" s="235"/>
      <c r="T846" s="235"/>
      <c r="U846" s="235"/>
      <c r="V846" s="235"/>
      <c r="W846" s="235"/>
      <c r="X846" s="235"/>
      <c r="Y846" s="235"/>
      <c r="Z846" s="235"/>
    </row>
    <row r="847" spans="1:26" ht="13.5" customHeight="1" x14ac:dyDescent="0.25">
      <c r="A847" s="235"/>
      <c r="B847" s="235"/>
      <c r="C847" s="235"/>
      <c r="D847" s="235"/>
      <c r="E847" s="235"/>
      <c r="F847" s="235"/>
      <c r="G847" s="235"/>
      <c r="H847" s="235"/>
      <c r="I847" s="235"/>
      <c r="J847" s="235"/>
      <c r="K847" s="235"/>
      <c r="L847" s="235"/>
      <c r="M847" s="235"/>
      <c r="N847" s="235"/>
      <c r="O847" s="235"/>
      <c r="P847" s="235"/>
      <c r="Q847" s="235"/>
      <c r="R847" s="235"/>
      <c r="S847" s="235"/>
      <c r="T847" s="235"/>
      <c r="U847" s="235"/>
      <c r="V847" s="235"/>
      <c r="W847" s="235"/>
      <c r="X847" s="235"/>
      <c r="Y847" s="235"/>
      <c r="Z847" s="235"/>
    </row>
    <row r="848" spans="1:26" ht="13.5" customHeight="1" x14ac:dyDescent="0.25">
      <c r="A848" s="235"/>
      <c r="B848" s="235"/>
      <c r="C848" s="235"/>
      <c r="D848" s="235"/>
      <c r="E848" s="235"/>
      <c r="F848" s="235"/>
      <c r="G848" s="235"/>
      <c r="H848" s="235"/>
      <c r="I848" s="235"/>
      <c r="J848" s="235"/>
      <c r="K848" s="235"/>
      <c r="L848" s="235"/>
      <c r="M848" s="235"/>
      <c r="N848" s="235"/>
      <c r="O848" s="235"/>
      <c r="P848" s="235"/>
      <c r="Q848" s="235"/>
      <c r="R848" s="235"/>
      <c r="S848" s="235"/>
      <c r="T848" s="235"/>
      <c r="U848" s="235"/>
      <c r="V848" s="235"/>
      <c r="W848" s="235"/>
      <c r="X848" s="235"/>
      <c r="Y848" s="235"/>
      <c r="Z848" s="235"/>
    </row>
    <row r="849" spans="1:26" ht="13.5" customHeight="1" x14ac:dyDescent="0.25">
      <c r="A849" s="235"/>
      <c r="B849" s="235"/>
      <c r="C849" s="235"/>
      <c r="D849" s="235"/>
      <c r="E849" s="235"/>
      <c r="F849" s="235"/>
      <c r="G849" s="235"/>
      <c r="H849" s="235"/>
      <c r="I849" s="235"/>
      <c r="J849" s="235"/>
      <c r="K849" s="235"/>
      <c r="L849" s="235"/>
      <c r="M849" s="235"/>
      <c r="N849" s="235"/>
      <c r="O849" s="235"/>
      <c r="P849" s="235"/>
      <c r="Q849" s="235"/>
      <c r="R849" s="235"/>
      <c r="S849" s="235"/>
      <c r="T849" s="235"/>
      <c r="U849" s="235"/>
      <c r="V849" s="235"/>
      <c r="W849" s="235"/>
      <c r="X849" s="235"/>
      <c r="Y849" s="235"/>
      <c r="Z849" s="235"/>
    </row>
    <row r="850" spans="1:26" ht="13.5" customHeight="1" x14ac:dyDescent="0.25">
      <c r="A850" s="235"/>
      <c r="B850" s="235"/>
      <c r="C850" s="235"/>
      <c r="D850" s="235"/>
      <c r="E850" s="235"/>
      <c r="F850" s="235"/>
      <c r="G850" s="235"/>
      <c r="H850" s="235"/>
      <c r="I850" s="235"/>
      <c r="J850" s="235"/>
      <c r="K850" s="235"/>
      <c r="L850" s="235"/>
      <c r="M850" s="235"/>
      <c r="N850" s="235"/>
      <c r="O850" s="235"/>
      <c r="P850" s="235"/>
      <c r="Q850" s="235"/>
      <c r="R850" s="235"/>
      <c r="S850" s="235"/>
      <c r="T850" s="235"/>
      <c r="U850" s="235"/>
      <c r="V850" s="235"/>
      <c r="W850" s="235"/>
      <c r="X850" s="235"/>
      <c r="Y850" s="235"/>
      <c r="Z850" s="235"/>
    </row>
    <row r="851" spans="1:26" ht="13.5" customHeight="1" x14ac:dyDescent="0.25">
      <c r="A851" s="235"/>
      <c r="B851" s="235"/>
      <c r="C851" s="235"/>
      <c r="D851" s="235"/>
      <c r="E851" s="235"/>
      <c r="F851" s="235"/>
      <c r="G851" s="235"/>
      <c r="H851" s="235"/>
      <c r="I851" s="235"/>
      <c r="J851" s="235"/>
      <c r="K851" s="235"/>
      <c r="L851" s="235"/>
      <c r="M851" s="235"/>
      <c r="N851" s="235"/>
      <c r="O851" s="235"/>
      <c r="P851" s="235"/>
      <c r="Q851" s="235"/>
      <c r="R851" s="235"/>
      <c r="S851" s="235"/>
      <c r="T851" s="235"/>
      <c r="U851" s="235"/>
      <c r="V851" s="235"/>
      <c r="W851" s="235"/>
      <c r="X851" s="235"/>
      <c r="Y851" s="235"/>
      <c r="Z851" s="235"/>
    </row>
    <row r="852" spans="1:26" ht="13.5" customHeight="1" x14ac:dyDescent="0.25">
      <c r="A852" s="235"/>
      <c r="B852" s="235"/>
      <c r="C852" s="235"/>
      <c r="D852" s="235"/>
      <c r="E852" s="235"/>
      <c r="F852" s="235"/>
      <c r="G852" s="235"/>
      <c r="H852" s="235"/>
      <c r="I852" s="235"/>
      <c r="J852" s="235"/>
      <c r="K852" s="235"/>
      <c r="L852" s="235"/>
      <c r="M852" s="235"/>
      <c r="N852" s="235"/>
      <c r="O852" s="235"/>
      <c r="P852" s="235"/>
      <c r="Q852" s="235"/>
      <c r="R852" s="235"/>
      <c r="S852" s="235"/>
      <c r="T852" s="235"/>
      <c r="U852" s="235"/>
      <c r="V852" s="235"/>
      <c r="W852" s="235"/>
      <c r="X852" s="235"/>
      <c r="Y852" s="235"/>
      <c r="Z852" s="235"/>
    </row>
    <row r="853" spans="1:26" ht="13.5" customHeight="1" x14ac:dyDescent="0.25">
      <c r="A853" s="235"/>
      <c r="B853" s="235"/>
      <c r="C853" s="235"/>
      <c r="D853" s="235"/>
      <c r="E853" s="235"/>
      <c r="F853" s="235"/>
      <c r="G853" s="235"/>
      <c r="H853" s="235"/>
      <c r="I853" s="235"/>
      <c r="J853" s="235"/>
      <c r="K853" s="235"/>
      <c r="L853" s="235"/>
      <c r="M853" s="235"/>
      <c r="N853" s="235"/>
      <c r="O853" s="235"/>
      <c r="P853" s="235"/>
      <c r="Q853" s="235"/>
      <c r="R853" s="235"/>
      <c r="S853" s="235"/>
      <c r="T853" s="235"/>
      <c r="U853" s="235"/>
      <c r="V853" s="235"/>
      <c r="W853" s="235"/>
      <c r="X853" s="235"/>
      <c r="Y853" s="235"/>
      <c r="Z853" s="235"/>
    </row>
    <row r="854" spans="1:26" ht="13.5" customHeight="1" x14ac:dyDescent="0.25">
      <c r="A854" s="235"/>
      <c r="B854" s="235"/>
      <c r="C854" s="235"/>
      <c r="D854" s="235"/>
      <c r="E854" s="235"/>
      <c r="F854" s="235"/>
      <c r="G854" s="235"/>
      <c r="H854" s="235"/>
      <c r="I854" s="235"/>
      <c r="J854" s="235"/>
      <c r="K854" s="235"/>
      <c r="L854" s="235"/>
      <c r="M854" s="235"/>
      <c r="N854" s="235"/>
      <c r="O854" s="235"/>
      <c r="P854" s="235"/>
      <c r="Q854" s="235"/>
      <c r="R854" s="235"/>
      <c r="S854" s="235"/>
      <c r="T854" s="235"/>
      <c r="U854" s="235"/>
      <c r="V854" s="235"/>
      <c r="W854" s="235"/>
      <c r="X854" s="235"/>
      <c r="Y854" s="235"/>
      <c r="Z854" s="235"/>
    </row>
    <row r="855" spans="1:26" ht="13.5" customHeight="1" x14ac:dyDescent="0.25">
      <c r="A855" s="235"/>
      <c r="B855" s="235"/>
      <c r="C855" s="235"/>
      <c r="D855" s="235"/>
      <c r="E855" s="235"/>
      <c r="F855" s="235"/>
      <c r="G855" s="235"/>
      <c r="H855" s="235"/>
      <c r="I855" s="235"/>
      <c r="J855" s="235"/>
      <c r="K855" s="235"/>
      <c r="L855" s="235"/>
      <c r="M855" s="235"/>
      <c r="N855" s="235"/>
      <c r="O855" s="235"/>
      <c r="P855" s="235"/>
      <c r="Q855" s="235"/>
      <c r="R855" s="235"/>
      <c r="S855" s="235"/>
      <c r="T855" s="235"/>
      <c r="U855" s="235"/>
      <c r="V855" s="235"/>
      <c r="W855" s="235"/>
      <c r="X855" s="235"/>
      <c r="Y855" s="235"/>
      <c r="Z855" s="235"/>
    </row>
    <row r="856" spans="1:26" ht="13.5" customHeight="1" x14ac:dyDescent="0.25">
      <c r="A856" s="235"/>
      <c r="B856" s="235"/>
      <c r="C856" s="235"/>
      <c r="D856" s="235"/>
      <c r="E856" s="235"/>
      <c r="F856" s="235"/>
      <c r="G856" s="235"/>
      <c r="H856" s="235"/>
      <c r="I856" s="235"/>
      <c r="J856" s="235"/>
      <c r="K856" s="235"/>
      <c r="L856" s="235"/>
      <c r="M856" s="235"/>
      <c r="N856" s="235"/>
      <c r="O856" s="235"/>
      <c r="P856" s="235"/>
      <c r="Q856" s="235"/>
      <c r="R856" s="235"/>
      <c r="S856" s="235"/>
      <c r="T856" s="235"/>
      <c r="U856" s="235"/>
      <c r="V856" s="235"/>
      <c r="W856" s="235"/>
      <c r="X856" s="235"/>
      <c r="Y856" s="235"/>
      <c r="Z856" s="235"/>
    </row>
    <row r="857" spans="1:26" ht="13.5" customHeight="1" x14ac:dyDescent="0.25">
      <c r="A857" s="235"/>
      <c r="B857" s="235"/>
      <c r="C857" s="235"/>
      <c r="D857" s="235"/>
      <c r="E857" s="235"/>
      <c r="F857" s="235"/>
      <c r="G857" s="235"/>
      <c r="H857" s="235"/>
      <c r="I857" s="235"/>
      <c r="J857" s="235"/>
      <c r="K857" s="235"/>
      <c r="L857" s="235"/>
      <c r="M857" s="235"/>
      <c r="N857" s="235"/>
      <c r="O857" s="235"/>
      <c r="P857" s="235"/>
      <c r="Q857" s="235"/>
      <c r="R857" s="235"/>
      <c r="S857" s="235"/>
      <c r="T857" s="235"/>
      <c r="U857" s="235"/>
      <c r="V857" s="235"/>
      <c r="W857" s="235"/>
      <c r="X857" s="235"/>
      <c r="Y857" s="235"/>
      <c r="Z857" s="235"/>
    </row>
    <row r="858" spans="1:26" ht="13.5" customHeight="1" x14ac:dyDescent="0.25">
      <c r="A858" s="235"/>
      <c r="B858" s="235"/>
      <c r="C858" s="235"/>
      <c r="D858" s="235"/>
      <c r="E858" s="235"/>
      <c r="F858" s="235"/>
      <c r="G858" s="235"/>
      <c r="H858" s="235"/>
      <c r="I858" s="235"/>
      <c r="J858" s="235"/>
      <c r="K858" s="235"/>
      <c r="L858" s="235"/>
      <c r="M858" s="235"/>
      <c r="N858" s="235"/>
      <c r="O858" s="235"/>
      <c r="P858" s="235"/>
      <c r="Q858" s="235"/>
      <c r="R858" s="235"/>
      <c r="S858" s="235"/>
      <c r="T858" s="235"/>
      <c r="U858" s="235"/>
      <c r="V858" s="235"/>
      <c r="W858" s="235"/>
      <c r="X858" s="235"/>
      <c r="Y858" s="235"/>
      <c r="Z858" s="235"/>
    </row>
    <row r="859" spans="1:26" ht="13.5" customHeight="1" x14ac:dyDescent="0.25">
      <c r="A859" s="235"/>
      <c r="B859" s="235"/>
      <c r="C859" s="235"/>
      <c r="D859" s="235"/>
      <c r="E859" s="235"/>
      <c r="F859" s="235"/>
      <c r="G859" s="235"/>
      <c r="H859" s="235"/>
      <c r="I859" s="235"/>
      <c r="J859" s="235"/>
      <c r="K859" s="235"/>
      <c r="L859" s="235"/>
      <c r="M859" s="235"/>
      <c r="N859" s="235"/>
      <c r="O859" s="235"/>
      <c r="P859" s="235"/>
      <c r="Q859" s="235"/>
      <c r="R859" s="235"/>
      <c r="S859" s="235"/>
      <c r="T859" s="235"/>
      <c r="U859" s="235"/>
      <c r="V859" s="235"/>
      <c r="W859" s="235"/>
      <c r="X859" s="235"/>
      <c r="Y859" s="235"/>
      <c r="Z859" s="235"/>
    </row>
    <row r="860" spans="1:26" ht="13.5" customHeight="1" x14ac:dyDescent="0.25">
      <c r="A860" s="235"/>
      <c r="B860" s="235"/>
      <c r="C860" s="235"/>
      <c r="D860" s="235"/>
      <c r="E860" s="235"/>
      <c r="F860" s="235"/>
      <c r="G860" s="235"/>
      <c r="H860" s="235"/>
      <c r="I860" s="235"/>
      <c r="J860" s="235"/>
      <c r="K860" s="235"/>
      <c r="L860" s="235"/>
      <c r="M860" s="235"/>
      <c r="N860" s="235"/>
      <c r="O860" s="235"/>
      <c r="P860" s="235"/>
      <c r="Q860" s="235"/>
      <c r="R860" s="235"/>
      <c r="S860" s="235"/>
      <c r="T860" s="235"/>
      <c r="U860" s="235"/>
      <c r="V860" s="235"/>
      <c r="W860" s="235"/>
      <c r="X860" s="235"/>
      <c r="Y860" s="235"/>
      <c r="Z860" s="235"/>
    </row>
    <row r="861" spans="1:26" ht="13.5" customHeight="1" x14ac:dyDescent="0.25">
      <c r="A861" s="235"/>
      <c r="B861" s="235"/>
      <c r="C861" s="235"/>
      <c r="D861" s="235"/>
      <c r="E861" s="235"/>
      <c r="F861" s="235"/>
      <c r="G861" s="235"/>
      <c r="H861" s="235"/>
      <c r="I861" s="235"/>
      <c r="J861" s="235"/>
      <c r="K861" s="235"/>
      <c r="L861" s="235"/>
      <c r="M861" s="235"/>
      <c r="N861" s="235"/>
      <c r="O861" s="235"/>
      <c r="P861" s="235"/>
      <c r="Q861" s="235"/>
      <c r="R861" s="235"/>
      <c r="S861" s="235"/>
      <c r="T861" s="235"/>
      <c r="U861" s="235"/>
      <c r="V861" s="235"/>
      <c r="W861" s="235"/>
      <c r="X861" s="235"/>
      <c r="Y861" s="235"/>
      <c r="Z861" s="235"/>
    </row>
    <row r="862" spans="1:26" ht="13.5" customHeight="1" x14ac:dyDescent="0.25">
      <c r="A862" s="235"/>
      <c r="B862" s="235"/>
      <c r="C862" s="235"/>
      <c r="D862" s="235"/>
      <c r="E862" s="235"/>
      <c r="F862" s="235"/>
      <c r="G862" s="235"/>
      <c r="H862" s="235"/>
      <c r="I862" s="235"/>
      <c r="J862" s="235"/>
      <c r="K862" s="235"/>
      <c r="L862" s="235"/>
      <c r="M862" s="235"/>
      <c r="N862" s="235"/>
      <c r="O862" s="235"/>
      <c r="P862" s="235"/>
      <c r="Q862" s="235"/>
      <c r="R862" s="235"/>
      <c r="S862" s="235"/>
      <c r="T862" s="235"/>
      <c r="U862" s="235"/>
      <c r="V862" s="235"/>
      <c r="W862" s="235"/>
      <c r="X862" s="235"/>
      <c r="Y862" s="235"/>
      <c r="Z862" s="235"/>
    </row>
    <row r="863" spans="1:26" ht="13.5" customHeight="1" x14ac:dyDescent="0.25">
      <c r="A863" s="235"/>
      <c r="B863" s="235"/>
      <c r="C863" s="235"/>
      <c r="D863" s="235"/>
      <c r="E863" s="235"/>
      <c r="F863" s="235"/>
      <c r="G863" s="235"/>
      <c r="H863" s="235"/>
      <c r="I863" s="235"/>
      <c r="J863" s="235"/>
      <c r="K863" s="235"/>
      <c r="L863" s="235"/>
      <c r="M863" s="235"/>
      <c r="N863" s="235"/>
      <c r="O863" s="235"/>
      <c r="P863" s="235"/>
      <c r="Q863" s="235"/>
      <c r="R863" s="235"/>
      <c r="S863" s="235"/>
      <c r="T863" s="235"/>
      <c r="U863" s="235"/>
      <c r="V863" s="235"/>
      <c r="W863" s="235"/>
      <c r="X863" s="235"/>
      <c r="Y863" s="235"/>
      <c r="Z863" s="235"/>
    </row>
    <row r="864" spans="1:26" ht="13.5" customHeight="1" x14ac:dyDescent="0.25">
      <c r="A864" s="235"/>
      <c r="B864" s="235"/>
      <c r="C864" s="235"/>
      <c r="D864" s="235"/>
      <c r="E864" s="235"/>
      <c r="F864" s="235"/>
      <c r="G864" s="235"/>
      <c r="H864" s="235"/>
      <c r="I864" s="235"/>
      <c r="J864" s="235"/>
      <c r="K864" s="235"/>
      <c r="L864" s="235"/>
      <c r="M864" s="235"/>
      <c r="N864" s="235"/>
      <c r="O864" s="235"/>
      <c r="P864" s="235"/>
      <c r="Q864" s="235"/>
      <c r="R864" s="235"/>
      <c r="S864" s="235"/>
      <c r="T864" s="235"/>
      <c r="U864" s="235"/>
      <c r="V864" s="235"/>
      <c r="W864" s="235"/>
      <c r="X864" s="235"/>
      <c r="Y864" s="235"/>
      <c r="Z864" s="235"/>
    </row>
    <row r="865" spans="1:26" ht="13.5" customHeight="1" x14ac:dyDescent="0.25">
      <c r="A865" s="235"/>
      <c r="B865" s="235"/>
      <c r="C865" s="235"/>
      <c r="D865" s="235"/>
      <c r="E865" s="235"/>
      <c r="F865" s="235"/>
      <c r="G865" s="235"/>
      <c r="H865" s="235"/>
      <c r="I865" s="235"/>
      <c r="J865" s="235"/>
      <c r="K865" s="235"/>
      <c r="L865" s="235"/>
      <c r="M865" s="235"/>
      <c r="N865" s="235"/>
      <c r="O865" s="235"/>
      <c r="P865" s="235"/>
      <c r="Q865" s="235"/>
      <c r="R865" s="235"/>
      <c r="S865" s="235"/>
      <c r="T865" s="235"/>
      <c r="U865" s="235"/>
      <c r="V865" s="235"/>
      <c r="W865" s="235"/>
      <c r="X865" s="235"/>
      <c r="Y865" s="235"/>
      <c r="Z865" s="235"/>
    </row>
    <row r="866" spans="1:26" ht="13.5" customHeight="1" x14ac:dyDescent="0.25">
      <c r="A866" s="235"/>
      <c r="B866" s="235"/>
      <c r="C866" s="235"/>
      <c r="D866" s="235"/>
      <c r="E866" s="235"/>
      <c r="F866" s="235"/>
      <c r="G866" s="235"/>
      <c r="H866" s="235"/>
      <c r="I866" s="235"/>
      <c r="J866" s="235"/>
      <c r="K866" s="235"/>
      <c r="L866" s="235"/>
      <c r="M866" s="235"/>
      <c r="N866" s="235"/>
      <c r="O866" s="235"/>
      <c r="P866" s="235"/>
      <c r="Q866" s="235"/>
      <c r="R866" s="235"/>
      <c r="S866" s="235"/>
      <c r="T866" s="235"/>
      <c r="U866" s="235"/>
      <c r="V866" s="235"/>
      <c r="W866" s="235"/>
      <c r="X866" s="235"/>
      <c r="Y866" s="235"/>
      <c r="Z866" s="235"/>
    </row>
    <row r="867" spans="1:26" ht="13.5" customHeight="1" x14ac:dyDescent="0.25">
      <c r="A867" s="235"/>
      <c r="B867" s="235"/>
      <c r="C867" s="235"/>
      <c r="D867" s="235"/>
      <c r="E867" s="235"/>
      <c r="F867" s="235"/>
      <c r="G867" s="235"/>
      <c r="H867" s="235"/>
      <c r="I867" s="235"/>
      <c r="J867" s="235"/>
      <c r="K867" s="235"/>
      <c r="L867" s="235"/>
      <c r="M867" s="235"/>
      <c r="N867" s="235"/>
      <c r="O867" s="235"/>
      <c r="P867" s="235"/>
      <c r="Q867" s="235"/>
      <c r="R867" s="235"/>
      <c r="S867" s="235"/>
      <c r="T867" s="235"/>
      <c r="U867" s="235"/>
      <c r="V867" s="235"/>
      <c r="W867" s="235"/>
      <c r="X867" s="235"/>
      <c r="Y867" s="235"/>
      <c r="Z867" s="235"/>
    </row>
    <row r="868" spans="1:26" ht="13.5" customHeight="1" x14ac:dyDescent="0.25">
      <c r="A868" s="235"/>
      <c r="B868" s="235"/>
      <c r="C868" s="235"/>
      <c r="D868" s="235"/>
      <c r="E868" s="235"/>
      <c r="F868" s="235"/>
      <c r="G868" s="235"/>
      <c r="H868" s="235"/>
      <c r="I868" s="235"/>
      <c r="J868" s="235"/>
      <c r="K868" s="235"/>
      <c r="L868" s="235"/>
      <c r="M868" s="235"/>
      <c r="N868" s="235"/>
      <c r="O868" s="235"/>
      <c r="P868" s="235"/>
      <c r="Q868" s="235"/>
      <c r="R868" s="235"/>
      <c r="S868" s="235"/>
      <c r="T868" s="235"/>
      <c r="U868" s="235"/>
      <c r="V868" s="235"/>
      <c r="W868" s="235"/>
      <c r="X868" s="235"/>
      <c r="Y868" s="235"/>
      <c r="Z868" s="235"/>
    </row>
    <row r="869" spans="1:26" ht="13.5" customHeight="1" x14ac:dyDescent="0.25">
      <c r="A869" s="235"/>
      <c r="B869" s="235"/>
      <c r="C869" s="235"/>
      <c r="D869" s="235"/>
      <c r="E869" s="235"/>
      <c r="F869" s="235"/>
      <c r="G869" s="235"/>
      <c r="H869" s="235"/>
      <c r="I869" s="235"/>
      <c r="J869" s="235"/>
      <c r="K869" s="235"/>
      <c r="L869" s="235"/>
      <c r="M869" s="235"/>
      <c r="N869" s="235"/>
      <c r="O869" s="235"/>
      <c r="P869" s="235"/>
      <c r="Q869" s="235"/>
      <c r="R869" s="235"/>
      <c r="S869" s="235"/>
      <c r="T869" s="235"/>
      <c r="U869" s="235"/>
      <c r="V869" s="235"/>
      <c r="W869" s="235"/>
      <c r="X869" s="235"/>
      <c r="Y869" s="235"/>
      <c r="Z869" s="235"/>
    </row>
    <row r="870" spans="1:26" ht="13.5" customHeight="1" x14ac:dyDescent="0.25">
      <c r="A870" s="235"/>
      <c r="B870" s="235"/>
      <c r="C870" s="235"/>
      <c r="D870" s="235"/>
      <c r="E870" s="235"/>
      <c r="F870" s="235"/>
      <c r="G870" s="235"/>
      <c r="H870" s="235"/>
      <c r="I870" s="235"/>
      <c r="J870" s="235"/>
      <c r="K870" s="235"/>
      <c r="L870" s="235"/>
      <c r="M870" s="235"/>
      <c r="N870" s="235"/>
      <c r="O870" s="235"/>
      <c r="P870" s="235"/>
      <c r="Q870" s="235"/>
      <c r="R870" s="235"/>
      <c r="S870" s="235"/>
      <c r="T870" s="235"/>
      <c r="U870" s="235"/>
      <c r="V870" s="235"/>
      <c r="W870" s="235"/>
      <c r="X870" s="235"/>
      <c r="Y870" s="235"/>
      <c r="Z870" s="235"/>
    </row>
    <row r="871" spans="1:26" ht="13.5" customHeight="1" x14ac:dyDescent="0.25">
      <c r="A871" s="235"/>
      <c r="B871" s="235"/>
      <c r="C871" s="235"/>
      <c r="D871" s="235"/>
      <c r="E871" s="235"/>
      <c r="F871" s="235"/>
      <c r="G871" s="235"/>
      <c r="H871" s="235"/>
      <c r="I871" s="235"/>
      <c r="J871" s="235"/>
      <c r="K871" s="235"/>
      <c r="L871" s="235"/>
      <c r="M871" s="235"/>
      <c r="N871" s="235"/>
      <c r="O871" s="235"/>
      <c r="P871" s="235"/>
      <c r="Q871" s="235"/>
      <c r="R871" s="235"/>
      <c r="S871" s="235"/>
      <c r="T871" s="235"/>
      <c r="U871" s="235"/>
      <c r="V871" s="235"/>
      <c r="W871" s="235"/>
      <c r="X871" s="235"/>
      <c r="Y871" s="235"/>
      <c r="Z871" s="235"/>
    </row>
    <row r="872" spans="1:26" ht="13.5" customHeight="1" x14ac:dyDescent="0.25">
      <c r="A872" s="235"/>
      <c r="B872" s="235"/>
      <c r="C872" s="235"/>
      <c r="D872" s="235"/>
      <c r="E872" s="235"/>
      <c r="F872" s="235"/>
      <c r="G872" s="235"/>
      <c r="H872" s="235"/>
      <c r="I872" s="235"/>
      <c r="J872" s="235"/>
      <c r="K872" s="235"/>
      <c r="L872" s="235"/>
      <c r="M872" s="235"/>
      <c r="N872" s="235"/>
      <c r="O872" s="235"/>
      <c r="P872" s="235"/>
      <c r="Q872" s="235"/>
      <c r="R872" s="235"/>
      <c r="S872" s="235"/>
      <c r="T872" s="235"/>
      <c r="U872" s="235"/>
      <c r="V872" s="235"/>
      <c r="W872" s="235"/>
      <c r="X872" s="235"/>
      <c r="Y872" s="235"/>
      <c r="Z872" s="235"/>
    </row>
    <row r="873" spans="1:26" ht="13.5" customHeight="1" x14ac:dyDescent="0.25">
      <c r="A873" s="235"/>
      <c r="B873" s="235"/>
      <c r="C873" s="235"/>
      <c r="D873" s="235"/>
      <c r="E873" s="235"/>
      <c r="F873" s="235"/>
      <c r="G873" s="235"/>
      <c r="H873" s="235"/>
      <c r="I873" s="235"/>
      <c r="J873" s="235"/>
      <c r="K873" s="235"/>
      <c r="L873" s="235"/>
      <c r="M873" s="235"/>
      <c r="N873" s="235"/>
      <c r="O873" s="235"/>
      <c r="P873" s="235"/>
      <c r="Q873" s="235"/>
      <c r="R873" s="235"/>
      <c r="S873" s="235"/>
      <c r="T873" s="235"/>
      <c r="U873" s="235"/>
      <c r="V873" s="235"/>
      <c r="W873" s="235"/>
      <c r="X873" s="235"/>
      <c r="Y873" s="235"/>
      <c r="Z873" s="235"/>
    </row>
    <row r="874" spans="1:26" ht="13.5" customHeight="1" x14ac:dyDescent="0.25">
      <c r="A874" s="235"/>
      <c r="B874" s="235"/>
      <c r="C874" s="235"/>
      <c r="D874" s="235"/>
      <c r="E874" s="235"/>
      <c r="F874" s="235"/>
      <c r="G874" s="235"/>
      <c r="H874" s="235"/>
      <c r="I874" s="235"/>
      <c r="J874" s="235"/>
      <c r="K874" s="235"/>
      <c r="L874" s="235"/>
      <c r="M874" s="235"/>
      <c r="N874" s="235"/>
      <c r="O874" s="235"/>
      <c r="P874" s="235"/>
      <c r="Q874" s="235"/>
      <c r="R874" s="235"/>
      <c r="S874" s="235"/>
      <c r="T874" s="235"/>
      <c r="U874" s="235"/>
      <c r="V874" s="235"/>
      <c r="W874" s="235"/>
      <c r="X874" s="235"/>
      <c r="Y874" s="235"/>
      <c r="Z874" s="235"/>
    </row>
    <row r="875" spans="1:26" ht="13.5" customHeight="1" x14ac:dyDescent="0.25">
      <c r="A875" s="235"/>
      <c r="B875" s="235"/>
      <c r="C875" s="235"/>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row>
    <row r="876" spans="1:26" ht="13.5" customHeight="1" x14ac:dyDescent="0.25">
      <c r="A876" s="235"/>
      <c r="B876" s="235"/>
      <c r="C876" s="235"/>
      <c r="D876" s="235"/>
      <c r="E876" s="235"/>
      <c r="F876" s="235"/>
      <c r="G876" s="235"/>
      <c r="H876" s="235"/>
      <c r="I876" s="235"/>
      <c r="J876" s="235"/>
      <c r="K876" s="235"/>
      <c r="L876" s="235"/>
      <c r="M876" s="235"/>
      <c r="N876" s="235"/>
      <c r="O876" s="235"/>
      <c r="P876" s="235"/>
      <c r="Q876" s="235"/>
      <c r="R876" s="235"/>
      <c r="S876" s="235"/>
      <c r="T876" s="235"/>
      <c r="U876" s="235"/>
      <c r="V876" s="235"/>
      <c r="W876" s="235"/>
      <c r="X876" s="235"/>
      <c r="Y876" s="235"/>
      <c r="Z876" s="235"/>
    </row>
    <row r="877" spans="1:26" ht="13.5" customHeight="1" x14ac:dyDescent="0.25">
      <c r="A877" s="235"/>
      <c r="B877" s="235"/>
      <c r="C877" s="235"/>
      <c r="D877" s="235"/>
      <c r="E877" s="235"/>
      <c r="F877" s="235"/>
      <c r="G877" s="235"/>
      <c r="H877" s="235"/>
      <c r="I877" s="235"/>
      <c r="J877" s="235"/>
      <c r="K877" s="235"/>
      <c r="L877" s="235"/>
      <c r="M877" s="235"/>
      <c r="N877" s="235"/>
      <c r="O877" s="235"/>
      <c r="P877" s="235"/>
      <c r="Q877" s="235"/>
      <c r="R877" s="235"/>
      <c r="S877" s="235"/>
      <c r="T877" s="235"/>
      <c r="U877" s="235"/>
      <c r="V877" s="235"/>
      <c r="W877" s="235"/>
      <c r="X877" s="235"/>
      <c r="Y877" s="235"/>
      <c r="Z877" s="235"/>
    </row>
    <row r="878" spans="1:26" ht="13.5" customHeight="1" x14ac:dyDescent="0.25">
      <c r="A878" s="235"/>
      <c r="B878" s="235"/>
      <c r="C878" s="235"/>
      <c r="D878" s="235"/>
      <c r="E878" s="235"/>
      <c r="F878" s="235"/>
      <c r="G878" s="235"/>
      <c r="H878" s="235"/>
      <c r="I878" s="235"/>
      <c r="J878" s="235"/>
      <c r="K878" s="235"/>
      <c r="L878" s="235"/>
      <c r="M878" s="235"/>
      <c r="N878" s="235"/>
      <c r="O878" s="235"/>
      <c r="P878" s="235"/>
      <c r="Q878" s="235"/>
      <c r="R878" s="235"/>
      <c r="S878" s="235"/>
      <c r="T878" s="235"/>
      <c r="U878" s="235"/>
      <c r="V878" s="235"/>
      <c r="W878" s="235"/>
      <c r="X878" s="235"/>
      <c r="Y878" s="235"/>
      <c r="Z878" s="235"/>
    </row>
    <row r="879" spans="1:26" ht="13.5" customHeight="1" x14ac:dyDescent="0.25">
      <c r="A879" s="235"/>
      <c r="B879" s="235"/>
      <c r="C879" s="235"/>
      <c r="D879" s="235"/>
      <c r="E879" s="235"/>
      <c r="F879" s="235"/>
      <c r="G879" s="235"/>
      <c r="H879" s="235"/>
      <c r="I879" s="235"/>
      <c r="J879" s="235"/>
      <c r="K879" s="235"/>
      <c r="L879" s="235"/>
      <c r="M879" s="235"/>
      <c r="N879" s="235"/>
      <c r="O879" s="235"/>
      <c r="P879" s="235"/>
      <c r="Q879" s="235"/>
      <c r="R879" s="235"/>
      <c r="S879" s="235"/>
      <c r="T879" s="235"/>
      <c r="U879" s="235"/>
      <c r="V879" s="235"/>
      <c r="W879" s="235"/>
      <c r="X879" s="235"/>
      <c r="Y879" s="235"/>
      <c r="Z879" s="235"/>
    </row>
    <row r="880" spans="1:26" ht="13.5" customHeight="1" x14ac:dyDescent="0.25">
      <c r="A880" s="235"/>
      <c r="B880" s="235"/>
      <c r="C880" s="235"/>
      <c r="D880" s="235"/>
      <c r="E880" s="235"/>
      <c r="F880" s="235"/>
      <c r="G880" s="235"/>
      <c r="H880" s="235"/>
      <c r="I880" s="235"/>
      <c r="J880" s="235"/>
      <c r="K880" s="235"/>
      <c r="L880" s="235"/>
      <c r="M880" s="235"/>
      <c r="N880" s="235"/>
      <c r="O880" s="235"/>
      <c r="P880" s="235"/>
      <c r="Q880" s="235"/>
      <c r="R880" s="235"/>
      <c r="S880" s="235"/>
      <c r="T880" s="235"/>
      <c r="U880" s="235"/>
      <c r="V880" s="235"/>
      <c r="W880" s="235"/>
      <c r="X880" s="235"/>
      <c r="Y880" s="235"/>
      <c r="Z880" s="235"/>
    </row>
    <row r="881" spans="1:26" ht="13.5" customHeight="1" x14ac:dyDescent="0.25">
      <c r="A881" s="235"/>
      <c r="B881" s="235"/>
      <c r="C881" s="235"/>
      <c r="D881" s="235"/>
      <c r="E881" s="235"/>
      <c r="F881" s="235"/>
      <c r="G881" s="235"/>
      <c r="H881" s="235"/>
      <c r="I881" s="235"/>
      <c r="J881" s="235"/>
      <c r="K881" s="235"/>
      <c r="L881" s="235"/>
      <c r="M881" s="235"/>
      <c r="N881" s="235"/>
      <c r="O881" s="235"/>
      <c r="P881" s="235"/>
      <c r="Q881" s="235"/>
      <c r="R881" s="235"/>
      <c r="S881" s="235"/>
      <c r="T881" s="235"/>
      <c r="U881" s="235"/>
      <c r="V881" s="235"/>
      <c r="W881" s="235"/>
      <c r="X881" s="235"/>
      <c r="Y881" s="235"/>
      <c r="Z881" s="235"/>
    </row>
    <row r="882" spans="1:26" ht="13.5" customHeight="1" x14ac:dyDescent="0.25">
      <c r="A882" s="235"/>
      <c r="B882" s="235"/>
      <c r="C882" s="235"/>
      <c r="D882" s="235"/>
      <c r="E882" s="235"/>
      <c r="F882" s="235"/>
      <c r="G882" s="235"/>
      <c r="H882" s="235"/>
      <c r="I882" s="235"/>
      <c r="J882" s="235"/>
      <c r="K882" s="235"/>
      <c r="L882" s="235"/>
      <c r="M882" s="235"/>
      <c r="N882" s="235"/>
      <c r="O882" s="235"/>
      <c r="P882" s="235"/>
      <c r="Q882" s="235"/>
      <c r="R882" s="235"/>
      <c r="S882" s="235"/>
      <c r="T882" s="235"/>
      <c r="U882" s="235"/>
      <c r="V882" s="235"/>
      <c r="W882" s="235"/>
      <c r="X882" s="235"/>
      <c r="Y882" s="235"/>
      <c r="Z882" s="235"/>
    </row>
    <row r="883" spans="1:26" ht="13.5" customHeight="1" x14ac:dyDescent="0.25">
      <c r="A883" s="235"/>
      <c r="B883" s="235"/>
      <c r="C883" s="235"/>
      <c r="D883" s="235"/>
      <c r="E883" s="235"/>
      <c r="F883" s="235"/>
      <c r="G883" s="235"/>
      <c r="H883" s="235"/>
      <c r="I883" s="235"/>
      <c r="J883" s="235"/>
      <c r="K883" s="235"/>
      <c r="L883" s="235"/>
      <c r="M883" s="235"/>
      <c r="N883" s="235"/>
      <c r="O883" s="235"/>
      <c r="P883" s="235"/>
      <c r="Q883" s="235"/>
      <c r="R883" s="235"/>
      <c r="S883" s="235"/>
      <c r="T883" s="235"/>
      <c r="U883" s="235"/>
      <c r="V883" s="235"/>
      <c r="W883" s="235"/>
      <c r="X883" s="235"/>
      <c r="Y883" s="235"/>
      <c r="Z883" s="235"/>
    </row>
    <row r="884" spans="1:26" ht="13.5" customHeight="1" x14ac:dyDescent="0.25">
      <c r="A884" s="235"/>
      <c r="B884" s="235"/>
      <c r="C884" s="235"/>
      <c r="D884" s="235"/>
      <c r="E884" s="235"/>
      <c r="F884" s="235"/>
      <c r="G884" s="235"/>
      <c r="H884" s="235"/>
      <c r="I884" s="235"/>
      <c r="J884" s="235"/>
      <c r="K884" s="235"/>
      <c r="L884" s="235"/>
      <c r="M884" s="235"/>
      <c r="N884" s="235"/>
      <c r="O884" s="235"/>
      <c r="P884" s="235"/>
      <c r="Q884" s="235"/>
      <c r="R884" s="235"/>
      <c r="S884" s="235"/>
      <c r="T884" s="235"/>
      <c r="U884" s="235"/>
      <c r="V884" s="235"/>
      <c r="W884" s="235"/>
      <c r="X884" s="235"/>
      <c r="Y884" s="235"/>
      <c r="Z884" s="235"/>
    </row>
    <row r="885" spans="1:26" ht="13.5" customHeight="1" x14ac:dyDescent="0.25">
      <c r="A885" s="235"/>
      <c r="B885" s="235"/>
      <c r="C885" s="235"/>
      <c r="D885" s="235"/>
      <c r="E885" s="235"/>
      <c r="F885" s="235"/>
      <c r="G885" s="235"/>
      <c r="H885" s="235"/>
      <c r="I885" s="235"/>
      <c r="J885" s="235"/>
      <c r="K885" s="235"/>
      <c r="L885" s="235"/>
      <c r="M885" s="235"/>
      <c r="N885" s="235"/>
      <c r="O885" s="235"/>
      <c r="P885" s="235"/>
      <c r="Q885" s="235"/>
      <c r="R885" s="235"/>
      <c r="S885" s="235"/>
      <c r="T885" s="235"/>
      <c r="U885" s="235"/>
      <c r="V885" s="235"/>
      <c r="W885" s="235"/>
      <c r="X885" s="235"/>
      <c r="Y885" s="235"/>
      <c r="Z885" s="235"/>
    </row>
    <row r="886" spans="1:26" ht="13.5" customHeight="1" x14ac:dyDescent="0.25">
      <c r="A886" s="235"/>
      <c r="B886" s="235"/>
      <c r="C886" s="235"/>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row>
    <row r="887" spans="1:26" ht="13.5" customHeight="1" x14ac:dyDescent="0.25">
      <c r="A887" s="235"/>
      <c r="B887" s="235"/>
      <c r="C887" s="235"/>
      <c r="D887" s="235"/>
      <c r="E887" s="235"/>
      <c r="F887" s="235"/>
      <c r="G887" s="235"/>
      <c r="H887" s="235"/>
      <c r="I887" s="235"/>
      <c r="J887" s="235"/>
      <c r="K887" s="235"/>
      <c r="L887" s="235"/>
      <c r="M887" s="235"/>
      <c r="N887" s="235"/>
      <c r="O887" s="235"/>
      <c r="P887" s="235"/>
      <c r="Q887" s="235"/>
      <c r="R887" s="235"/>
      <c r="S887" s="235"/>
      <c r="T887" s="235"/>
      <c r="U887" s="235"/>
      <c r="V887" s="235"/>
      <c r="W887" s="235"/>
      <c r="X887" s="235"/>
      <c r="Y887" s="235"/>
      <c r="Z887" s="235"/>
    </row>
    <row r="888" spans="1:26" ht="13.5" customHeight="1" x14ac:dyDescent="0.25">
      <c r="A888" s="235"/>
      <c r="B888" s="235"/>
      <c r="C888" s="235"/>
      <c r="D888" s="235"/>
      <c r="E888" s="235"/>
      <c r="F888" s="235"/>
      <c r="G888" s="235"/>
      <c r="H888" s="235"/>
      <c r="I888" s="235"/>
      <c r="J888" s="235"/>
      <c r="K888" s="235"/>
      <c r="L888" s="235"/>
      <c r="M888" s="235"/>
      <c r="N888" s="235"/>
      <c r="O888" s="235"/>
      <c r="P888" s="235"/>
      <c r="Q888" s="235"/>
      <c r="R888" s="235"/>
      <c r="S888" s="235"/>
      <c r="T888" s="235"/>
      <c r="U888" s="235"/>
      <c r="V888" s="235"/>
      <c r="W888" s="235"/>
      <c r="X888" s="235"/>
      <c r="Y888" s="235"/>
      <c r="Z888" s="235"/>
    </row>
    <row r="889" spans="1:26" ht="13.5" customHeight="1" x14ac:dyDescent="0.25">
      <c r="A889" s="235"/>
      <c r="B889" s="235"/>
      <c r="C889" s="235"/>
      <c r="D889" s="235"/>
      <c r="E889" s="235"/>
      <c r="F889" s="235"/>
      <c r="G889" s="235"/>
      <c r="H889" s="235"/>
      <c r="I889" s="235"/>
      <c r="J889" s="235"/>
      <c r="K889" s="235"/>
      <c r="L889" s="235"/>
      <c r="M889" s="235"/>
      <c r="N889" s="235"/>
      <c r="O889" s="235"/>
      <c r="P889" s="235"/>
      <c r="Q889" s="235"/>
      <c r="R889" s="235"/>
      <c r="S889" s="235"/>
      <c r="T889" s="235"/>
      <c r="U889" s="235"/>
      <c r="V889" s="235"/>
      <c r="W889" s="235"/>
      <c r="X889" s="235"/>
      <c r="Y889" s="235"/>
      <c r="Z889" s="235"/>
    </row>
    <row r="890" spans="1:26" ht="13.5" customHeight="1" x14ac:dyDescent="0.25">
      <c r="A890" s="235"/>
      <c r="B890" s="235"/>
      <c r="C890" s="235"/>
      <c r="D890" s="235"/>
      <c r="E890" s="235"/>
      <c r="F890" s="235"/>
      <c r="G890" s="235"/>
      <c r="H890" s="235"/>
      <c r="I890" s="235"/>
      <c r="J890" s="235"/>
      <c r="K890" s="235"/>
      <c r="L890" s="235"/>
      <c r="M890" s="235"/>
      <c r="N890" s="235"/>
      <c r="O890" s="235"/>
      <c r="P890" s="235"/>
      <c r="Q890" s="235"/>
      <c r="R890" s="235"/>
      <c r="S890" s="235"/>
      <c r="T890" s="235"/>
      <c r="U890" s="235"/>
      <c r="V890" s="235"/>
      <c r="W890" s="235"/>
      <c r="X890" s="235"/>
      <c r="Y890" s="235"/>
      <c r="Z890" s="235"/>
    </row>
    <row r="891" spans="1:26" ht="13.5" customHeight="1" x14ac:dyDescent="0.25">
      <c r="A891" s="235"/>
      <c r="B891" s="235"/>
      <c r="C891" s="235"/>
      <c r="D891" s="235"/>
      <c r="E891" s="235"/>
      <c r="F891" s="235"/>
      <c r="G891" s="235"/>
      <c r="H891" s="235"/>
      <c r="I891" s="235"/>
      <c r="J891" s="235"/>
      <c r="K891" s="235"/>
      <c r="L891" s="235"/>
      <c r="M891" s="235"/>
      <c r="N891" s="235"/>
      <c r="O891" s="235"/>
      <c r="P891" s="235"/>
      <c r="Q891" s="235"/>
      <c r="R891" s="235"/>
      <c r="S891" s="235"/>
      <c r="T891" s="235"/>
      <c r="U891" s="235"/>
      <c r="V891" s="235"/>
      <c r="W891" s="235"/>
      <c r="X891" s="235"/>
      <c r="Y891" s="235"/>
      <c r="Z891" s="235"/>
    </row>
    <row r="892" spans="1:26" ht="13.5" customHeight="1" x14ac:dyDescent="0.25">
      <c r="A892" s="235"/>
      <c r="B892" s="235"/>
      <c r="C892" s="235"/>
      <c r="D892" s="235"/>
      <c r="E892" s="235"/>
      <c r="F892" s="235"/>
      <c r="G892" s="235"/>
      <c r="H892" s="235"/>
      <c r="I892" s="235"/>
      <c r="J892" s="235"/>
      <c r="K892" s="235"/>
      <c r="L892" s="235"/>
      <c r="M892" s="235"/>
      <c r="N892" s="235"/>
      <c r="O892" s="235"/>
      <c r="P892" s="235"/>
      <c r="Q892" s="235"/>
      <c r="R892" s="235"/>
      <c r="S892" s="235"/>
      <c r="T892" s="235"/>
      <c r="U892" s="235"/>
      <c r="V892" s="235"/>
      <c r="W892" s="235"/>
      <c r="X892" s="235"/>
      <c r="Y892" s="235"/>
      <c r="Z892" s="235"/>
    </row>
    <row r="893" spans="1:26" ht="13.5" customHeight="1" x14ac:dyDescent="0.25">
      <c r="A893" s="235"/>
      <c r="B893" s="235"/>
      <c r="C893" s="235"/>
      <c r="D893" s="235"/>
      <c r="E893" s="235"/>
      <c r="F893" s="235"/>
      <c r="G893" s="235"/>
      <c r="H893" s="235"/>
      <c r="I893" s="235"/>
      <c r="J893" s="235"/>
      <c r="K893" s="235"/>
      <c r="L893" s="235"/>
      <c r="M893" s="235"/>
      <c r="N893" s="235"/>
      <c r="O893" s="235"/>
      <c r="P893" s="235"/>
      <c r="Q893" s="235"/>
      <c r="R893" s="235"/>
      <c r="S893" s="235"/>
      <c r="T893" s="235"/>
      <c r="U893" s="235"/>
      <c r="V893" s="235"/>
      <c r="W893" s="235"/>
      <c r="X893" s="235"/>
      <c r="Y893" s="235"/>
      <c r="Z893" s="235"/>
    </row>
    <row r="894" spans="1:26" ht="13.5" customHeight="1" x14ac:dyDescent="0.25">
      <c r="A894" s="235"/>
      <c r="B894" s="235"/>
      <c r="C894" s="235"/>
      <c r="D894" s="235"/>
      <c r="E894" s="235"/>
      <c r="F894" s="235"/>
      <c r="G894" s="235"/>
      <c r="H894" s="235"/>
      <c r="I894" s="235"/>
      <c r="J894" s="235"/>
      <c r="K894" s="235"/>
      <c r="L894" s="235"/>
      <c r="M894" s="235"/>
      <c r="N894" s="235"/>
      <c r="O894" s="235"/>
      <c r="P894" s="235"/>
      <c r="Q894" s="235"/>
      <c r="R894" s="235"/>
      <c r="S894" s="235"/>
      <c r="T894" s="235"/>
      <c r="U894" s="235"/>
      <c r="V894" s="235"/>
      <c r="W894" s="235"/>
      <c r="X894" s="235"/>
      <c r="Y894" s="235"/>
      <c r="Z894" s="235"/>
    </row>
    <row r="895" spans="1:26" ht="13.5" customHeight="1" x14ac:dyDescent="0.25">
      <c r="A895" s="235"/>
      <c r="B895" s="235"/>
      <c r="C895" s="235"/>
      <c r="D895" s="235"/>
      <c r="E895" s="235"/>
      <c r="F895" s="235"/>
      <c r="G895" s="235"/>
      <c r="H895" s="235"/>
      <c r="I895" s="235"/>
      <c r="J895" s="235"/>
      <c r="K895" s="235"/>
      <c r="L895" s="235"/>
      <c r="M895" s="235"/>
      <c r="N895" s="235"/>
      <c r="O895" s="235"/>
      <c r="P895" s="235"/>
      <c r="Q895" s="235"/>
      <c r="R895" s="235"/>
      <c r="S895" s="235"/>
      <c r="T895" s="235"/>
      <c r="U895" s="235"/>
      <c r="V895" s="235"/>
      <c r="W895" s="235"/>
      <c r="X895" s="235"/>
      <c r="Y895" s="235"/>
      <c r="Z895" s="235"/>
    </row>
    <row r="896" spans="1:26" ht="13.5" customHeight="1" x14ac:dyDescent="0.25">
      <c r="A896" s="235"/>
      <c r="B896" s="235"/>
      <c r="C896" s="235"/>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row>
    <row r="897" spans="1:26" ht="13.5" customHeight="1" x14ac:dyDescent="0.25">
      <c r="A897" s="235"/>
      <c r="B897" s="235"/>
      <c r="C897" s="235"/>
      <c r="D897" s="235"/>
      <c r="E897" s="235"/>
      <c r="F897" s="235"/>
      <c r="G897" s="235"/>
      <c r="H897" s="235"/>
      <c r="I897" s="235"/>
      <c r="J897" s="235"/>
      <c r="K897" s="235"/>
      <c r="L897" s="235"/>
      <c r="M897" s="235"/>
      <c r="N897" s="235"/>
      <c r="O897" s="235"/>
      <c r="P897" s="235"/>
      <c r="Q897" s="235"/>
      <c r="R897" s="235"/>
      <c r="S897" s="235"/>
      <c r="T897" s="235"/>
      <c r="U897" s="235"/>
      <c r="V897" s="235"/>
      <c r="W897" s="235"/>
      <c r="X897" s="235"/>
      <c r="Y897" s="235"/>
      <c r="Z897" s="235"/>
    </row>
    <row r="898" spans="1:26" ht="13.5" customHeight="1" x14ac:dyDescent="0.25">
      <c r="A898" s="235"/>
      <c r="B898" s="235"/>
      <c r="C898" s="235"/>
      <c r="D898" s="235"/>
      <c r="E898" s="235"/>
      <c r="F898" s="235"/>
      <c r="G898" s="235"/>
      <c r="H898" s="235"/>
      <c r="I898" s="235"/>
      <c r="J898" s="235"/>
      <c r="K898" s="235"/>
      <c r="L898" s="235"/>
      <c r="M898" s="235"/>
      <c r="N898" s="235"/>
      <c r="O898" s="235"/>
      <c r="P898" s="235"/>
      <c r="Q898" s="235"/>
      <c r="R898" s="235"/>
      <c r="S898" s="235"/>
      <c r="T898" s="235"/>
      <c r="U898" s="235"/>
      <c r="V898" s="235"/>
      <c r="W898" s="235"/>
      <c r="X898" s="235"/>
      <c r="Y898" s="235"/>
      <c r="Z898" s="235"/>
    </row>
    <row r="899" spans="1:26" ht="13.5" customHeight="1" x14ac:dyDescent="0.25">
      <c r="A899" s="235"/>
      <c r="B899" s="235"/>
      <c r="C899" s="235"/>
      <c r="D899" s="235"/>
      <c r="E899" s="235"/>
      <c r="F899" s="235"/>
      <c r="G899" s="235"/>
      <c r="H899" s="235"/>
      <c r="I899" s="235"/>
      <c r="J899" s="235"/>
      <c r="K899" s="235"/>
      <c r="L899" s="235"/>
      <c r="M899" s="235"/>
      <c r="N899" s="235"/>
      <c r="O899" s="235"/>
      <c r="P899" s="235"/>
      <c r="Q899" s="235"/>
      <c r="R899" s="235"/>
      <c r="S899" s="235"/>
      <c r="T899" s="235"/>
      <c r="U899" s="235"/>
      <c r="V899" s="235"/>
      <c r="W899" s="235"/>
      <c r="X899" s="235"/>
      <c r="Y899" s="235"/>
      <c r="Z899" s="235"/>
    </row>
    <row r="900" spans="1:26" ht="13.5" customHeight="1" x14ac:dyDescent="0.25">
      <c r="A900" s="235"/>
      <c r="B900" s="235"/>
      <c r="C900" s="235"/>
      <c r="D900" s="235"/>
      <c r="E900" s="235"/>
      <c r="F900" s="235"/>
      <c r="G900" s="235"/>
      <c r="H900" s="235"/>
      <c r="I900" s="235"/>
      <c r="J900" s="235"/>
      <c r="K900" s="235"/>
      <c r="L900" s="235"/>
      <c r="M900" s="235"/>
      <c r="N900" s="235"/>
      <c r="O900" s="235"/>
      <c r="P900" s="235"/>
      <c r="Q900" s="235"/>
      <c r="R900" s="235"/>
      <c r="S900" s="235"/>
      <c r="T900" s="235"/>
      <c r="U900" s="235"/>
      <c r="V900" s="235"/>
      <c r="W900" s="235"/>
      <c r="X900" s="235"/>
      <c r="Y900" s="235"/>
      <c r="Z900" s="235"/>
    </row>
    <row r="901" spans="1:26" ht="13.5" customHeight="1" x14ac:dyDescent="0.25">
      <c r="A901" s="235"/>
      <c r="B901" s="235"/>
      <c r="C901" s="235"/>
      <c r="D901" s="235"/>
      <c r="E901" s="235"/>
      <c r="F901" s="235"/>
      <c r="G901" s="235"/>
      <c r="H901" s="235"/>
      <c r="I901" s="235"/>
      <c r="J901" s="235"/>
      <c r="K901" s="235"/>
      <c r="L901" s="235"/>
      <c r="M901" s="235"/>
      <c r="N901" s="235"/>
      <c r="O901" s="235"/>
      <c r="P901" s="235"/>
      <c r="Q901" s="235"/>
      <c r="R901" s="235"/>
      <c r="S901" s="235"/>
      <c r="T901" s="235"/>
      <c r="U901" s="235"/>
      <c r="V901" s="235"/>
      <c r="W901" s="235"/>
      <c r="X901" s="235"/>
      <c r="Y901" s="235"/>
      <c r="Z901" s="235"/>
    </row>
    <row r="902" spans="1:26" ht="13.5" customHeight="1" x14ac:dyDescent="0.25">
      <c r="A902" s="235"/>
      <c r="B902" s="235"/>
      <c r="C902" s="235"/>
      <c r="D902" s="235"/>
      <c r="E902" s="235"/>
      <c r="F902" s="235"/>
      <c r="G902" s="235"/>
      <c r="H902" s="235"/>
      <c r="I902" s="235"/>
      <c r="J902" s="235"/>
      <c r="K902" s="235"/>
      <c r="L902" s="235"/>
      <c r="M902" s="235"/>
      <c r="N902" s="235"/>
      <c r="O902" s="235"/>
      <c r="P902" s="235"/>
      <c r="Q902" s="235"/>
      <c r="R902" s="235"/>
      <c r="S902" s="235"/>
      <c r="T902" s="235"/>
      <c r="U902" s="235"/>
      <c r="V902" s="235"/>
      <c r="W902" s="235"/>
      <c r="X902" s="235"/>
      <c r="Y902" s="235"/>
      <c r="Z902" s="235"/>
    </row>
    <row r="903" spans="1:26" ht="13.5" customHeight="1" x14ac:dyDescent="0.25">
      <c r="A903" s="235"/>
      <c r="B903" s="235"/>
      <c r="C903" s="235"/>
      <c r="D903" s="235"/>
      <c r="E903" s="235"/>
      <c r="F903" s="235"/>
      <c r="G903" s="235"/>
      <c r="H903" s="235"/>
      <c r="I903" s="235"/>
      <c r="J903" s="235"/>
      <c r="K903" s="235"/>
      <c r="L903" s="235"/>
      <c r="M903" s="235"/>
      <c r="N903" s="235"/>
      <c r="O903" s="235"/>
      <c r="P903" s="235"/>
      <c r="Q903" s="235"/>
      <c r="R903" s="235"/>
      <c r="S903" s="235"/>
      <c r="T903" s="235"/>
      <c r="U903" s="235"/>
      <c r="V903" s="235"/>
      <c r="W903" s="235"/>
      <c r="X903" s="235"/>
      <c r="Y903" s="235"/>
      <c r="Z903" s="235"/>
    </row>
    <row r="904" spans="1:26" ht="13.5" customHeight="1" x14ac:dyDescent="0.25">
      <c r="A904" s="235"/>
      <c r="B904" s="235"/>
      <c r="C904" s="235"/>
      <c r="D904" s="235"/>
      <c r="E904" s="235"/>
      <c r="F904" s="235"/>
      <c r="G904" s="235"/>
      <c r="H904" s="235"/>
      <c r="I904" s="235"/>
      <c r="J904" s="235"/>
      <c r="K904" s="235"/>
      <c r="L904" s="235"/>
      <c r="M904" s="235"/>
      <c r="N904" s="235"/>
      <c r="O904" s="235"/>
      <c r="P904" s="235"/>
      <c r="Q904" s="235"/>
      <c r="R904" s="235"/>
      <c r="S904" s="235"/>
      <c r="T904" s="235"/>
      <c r="U904" s="235"/>
      <c r="V904" s="235"/>
      <c r="W904" s="235"/>
      <c r="X904" s="235"/>
      <c r="Y904" s="235"/>
      <c r="Z904" s="235"/>
    </row>
    <row r="905" spans="1:26" ht="13.5" customHeight="1" x14ac:dyDescent="0.25">
      <c r="A905" s="235"/>
      <c r="B905" s="235"/>
      <c r="C905" s="235"/>
      <c r="D905" s="235"/>
      <c r="E905" s="235"/>
      <c r="F905" s="235"/>
      <c r="G905" s="235"/>
      <c r="H905" s="235"/>
      <c r="I905" s="235"/>
      <c r="J905" s="235"/>
      <c r="K905" s="235"/>
      <c r="L905" s="235"/>
      <c r="M905" s="235"/>
      <c r="N905" s="235"/>
      <c r="O905" s="235"/>
      <c r="P905" s="235"/>
      <c r="Q905" s="235"/>
      <c r="R905" s="235"/>
      <c r="S905" s="235"/>
      <c r="T905" s="235"/>
      <c r="U905" s="235"/>
      <c r="V905" s="235"/>
      <c r="W905" s="235"/>
      <c r="X905" s="235"/>
      <c r="Y905" s="235"/>
      <c r="Z905" s="235"/>
    </row>
    <row r="906" spans="1:26" ht="13.5" customHeight="1" x14ac:dyDescent="0.25">
      <c r="A906" s="235"/>
      <c r="B906" s="235"/>
      <c r="C906" s="235"/>
      <c r="D906" s="235"/>
      <c r="E906" s="235"/>
      <c r="F906" s="235"/>
      <c r="G906" s="235"/>
      <c r="H906" s="235"/>
      <c r="I906" s="235"/>
      <c r="J906" s="235"/>
      <c r="K906" s="235"/>
      <c r="L906" s="235"/>
      <c r="M906" s="235"/>
      <c r="N906" s="235"/>
      <c r="O906" s="235"/>
      <c r="P906" s="235"/>
      <c r="Q906" s="235"/>
      <c r="R906" s="235"/>
      <c r="S906" s="235"/>
      <c r="T906" s="235"/>
      <c r="U906" s="235"/>
      <c r="V906" s="235"/>
      <c r="W906" s="235"/>
      <c r="X906" s="235"/>
      <c r="Y906" s="235"/>
      <c r="Z906" s="235"/>
    </row>
    <row r="907" spans="1:26" ht="13.5" customHeight="1" x14ac:dyDescent="0.25">
      <c r="A907" s="235"/>
      <c r="B907" s="235"/>
      <c r="C907" s="235"/>
      <c r="D907" s="235"/>
      <c r="E907" s="235"/>
      <c r="F907" s="235"/>
      <c r="G907" s="235"/>
      <c r="H907" s="235"/>
      <c r="I907" s="235"/>
      <c r="J907" s="235"/>
      <c r="K907" s="235"/>
      <c r="L907" s="235"/>
      <c r="M907" s="235"/>
      <c r="N907" s="235"/>
      <c r="O907" s="235"/>
      <c r="P907" s="235"/>
      <c r="Q907" s="235"/>
      <c r="R907" s="235"/>
      <c r="S907" s="235"/>
      <c r="T907" s="235"/>
      <c r="U907" s="235"/>
      <c r="V907" s="235"/>
      <c r="W907" s="235"/>
      <c r="X907" s="235"/>
      <c r="Y907" s="235"/>
      <c r="Z907" s="235"/>
    </row>
    <row r="908" spans="1:26" ht="13.5" customHeight="1" x14ac:dyDescent="0.25">
      <c r="A908" s="235"/>
      <c r="B908" s="235"/>
      <c r="C908" s="235"/>
      <c r="D908" s="235"/>
      <c r="E908" s="235"/>
      <c r="F908" s="235"/>
      <c r="G908" s="235"/>
      <c r="H908" s="235"/>
      <c r="I908" s="235"/>
      <c r="J908" s="235"/>
      <c r="K908" s="235"/>
      <c r="L908" s="235"/>
      <c r="M908" s="235"/>
      <c r="N908" s="235"/>
      <c r="O908" s="235"/>
      <c r="P908" s="235"/>
      <c r="Q908" s="235"/>
      <c r="R908" s="235"/>
      <c r="S908" s="235"/>
      <c r="T908" s="235"/>
      <c r="U908" s="235"/>
      <c r="V908" s="235"/>
      <c r="W908" s="235"/>
      <c r="X908" s="235"/>
      <c r="Y908" s="235"/>
      <c r="Z908" s="235"/>
    </row>
    <row r="909" spans="1:26" ht="13.5" customHeight="1" x14ac:dyDescent="0.25">
      <c r="A909" s="235"/>
      <c r="B909" s="235"/>
      <c r="C909" s="235"/>
      <c r="D909" s="235"/>
      <c r="E909" s="235"/>
      <c r="F909" s="235"/>
      <c r="G909" s="235"/>
      <c r="H909" s="235"/>
      <c r="I909" s="235"/>
      <c r="J909" s="235"/>
      <c r="K909" s="235"/>
      <c r="L909" s="235"/>
      <c r="M909" s="235"/>
      <c r="N909" s="235"/>
      <c r="O909" s="235"/>
      <c r="P909" s="235"/>
      <c r="Q909" s="235"/>
      <c r="R909" s="235"/>
      <c r="S909" s="235"/>
      <c r="T909" s="235"/>
      <c r="U909" s="235"/>
      <c r="V909" s="235"/>
      <c r="W909" s="235"/>
      <c r="X909" s="235"/>
      <c r="Y909" s="235"/>
      <c r="Z909" s="235"/>
    </row>
    <row r="910" spans="1:26" ht="13.5" customHeight="1" x14ac:dyDescent="0.25">
      <c r="A910" s="235"/>
      <c r="B910" s="235"/>
      <c r="C910" s="235"/>
      <c r="D910" s="235"/>
      <c r="E910" s="235"/>
      <c r="F910" s="235"/>
      <c r="G910" s="235"/>
      <c r="H910" s="235"/>
      <c r="I910" s="235"/>
      <c r="J910" s="235"/>
      <c r="K910" s="235"/>
      <c r="L910" s="235"/>
      <c r="M910" s="235"/>
      <c r="N910" s="235"/>
      <c r="O910" s="235"/>
      <c r="P910" s="235"/>
      <c r="Q910" s="235"/>
      <c r="R910" s="235"/>
      <c r="S910" s="235"/>
      <c r="T910" s="235"/>
      <c r="U910" s="235"/>
      <c r="V910" s="235"/>
      <c r="W910" s="235"/>
      <c r="X910" s="235"/>
      <c r="Y910" s="235"/>
      <c r="Z910" s="235"/>
    </row>
    <row r="911" spans="1:26" ht="13.5" customHeight="1" x14ac:dyDescent="0.25">
      <c r="A911" s="235"/>
      <c r="B911" s="235"/>
      <c r="C911" s="235"/>
      <c r="D911" s="235"/>
      <c r="E911" s="235"/>
      <c r="F911" s="235"/>
      <c r="G911" s="235"/>
      <c r="H911" s="235"/>
      <c r="I911" s="235"/>
      <c r="J911" s="235"/>
      <c r="K911" s="235"/>
      <c r="L911" s="235"/>
      <c r="M911" s="235"/>
      <c r="N911" s="235"/>
      <c r="O911" s="235"/>
      <c r="P911" s="235"/>
      <c r="Q911" s="235"/>
      <c r="R911" s="235"/>
      <c r="S911" s="235"/>
      <c r="T911" s="235"/>
      <c r="U911" s="235"/>
      <c r="V911" s="235"/>
      <c r="W911" s="235"/>
      <c r="X911" s="235"/>
      <c r="Y911" s="235"/>
      <c r="Z911" s="235"/>
    </row>
    <row r="912" spans="1:26" ht="13.5" customHeight="1" x14ac:dyDescent="0.25">
      <c r="A912" s="235"/>
      <c r="B912" s="235"/>
      <c r="C912" s="235"/>
      <c r="D912" s="235"/>
      <c r="E912" s="235"/>
      <c r="F912" s="235"/>
      <c r="G912" s="235"/>
      <c r="H912" s="235"/>
      <c r="I912" s="235"/>
      <c r="J912" s="235"/>
      <c r="K912" s="235"/>
      <c r="L912" s="235"/>
      <c r="M912" s="235"/>
      <c r="N912" s="235"/>
      <c r="O912" s="235"/>
      <c r="P912" s="235"/>
      <c r="Q912" s="235"/>
      <c r="R912" s="235"/>
      <c r="S912" s="235"/>
      <c r="T912" s="235"/>
      <c r="U912" s="235"/>
      <c r="V912" s="235"/>
      <c r="W912" s="235"/>
      <c r="X912" s="235"/>
      <c r="Y912" s="235"/>
      <c r="Z912" s="235"/>
    </row>
    <row r="913" spans="1:26" ht="13.5" customHeight="1" x14ac:dyDescent="0.25">
      <c r="A913" s="235"/>
      <c r="B913" s="235"/>
      <c r="C913" s="235"/>
      <c r="D913" s="235"/>
      <c r="E913" s="235"/>
      <c r="F913" s="235"/>
      <c r="G913" s="235"/>
      <c r="H913" s="235"/>
      <c r="I913" s="235"/>
      <c r="J913" s="235"/>
      <c r="K913" s="235"/>
      <c r="L913" s="235"/>
      <c r="M913" s="235"/>
      <c r="N913" s="235"/>
      <c r="O913" s="235"/>
      <c r="P913" s="235"/>
      <c r="Q913" s="235"/>
      <c r="R913" s="235"/>
      <c r="S913" s="235"/>
      <c r="T913" s="235"/>
      <c r="U913" s="235"/>
      <c r="V913" s="235"/>
      <c r="W913" s="235"/>
      <c r="X913" s="235"/>
      <c r="Y913" s="235"/>
      <c r="Z913" s="235"/>
    </row>
    <row r="914" spans="1:26" ht="13.5" customHeight="1" x14ac:dyDescent="0.25">
      <c r="A914" s="235"/>
      <c r="B914" s="235"/>
      <c r="C914" s="235"/>
      <c r="D914" s="235"/>
      <c r="E914" s="235"/>
      <c r="F914" s="235"/>
      <c r="G914" s="235"/>
      <c r="H914" s="235"/>
      <c r="I914" s="235"/>
      <c r="J914" s="235"/>
      <c r="K914" s="235"/>
      <c r="L914" s="235"/>
      <c r="M914" s="235"/>
      <c r="N914" s="235"/>
      <c r="O914" s="235"/>
      <c r="P914" s="235"/>
      <c r="Q914" s="235"/>
      <c r="R914" s="235"/>
      <c r="S914" s="235"/>
      <c r="T914" s="235"/>
      <c r="U914" s="235"/>
      <c r="V914" s="235"/>
      <c r="W914" s="235"/>
      <c r="X914" s="235"/>
      <c r="Y914" s="235"/>
      <c r="Z914" s="235"/>
    </row>
    <row r="915" spans="1:26" ht="13.5" customHeight="1" x14ac:dyDescent="0.25">
      <c r="A915" s="235"/>
      <c r="B915" s="235"/>
      <c r="C915" s="235"/>
      <c r="D915" s="235"/>
      <c r="E915" s="235"/>
      <c r="F915" s="235"/>
      <c r="G915" s="235"/>
      <c r="H915" s="235"/>
      <c r="I915" s="235"/>
      <c r="J915" s="235"/>
      <c r="K915" s="235"/>
      <c r="L915" s="235"/>
      <c r="M915" s="235"/>
      <c r="N915" s="235"/>
      <c r="O915" s="235"/>
      <c r="P915" s="235"/>
      <c r="Q915" s="235"/>
      <c r="R915" s="235"/>
      <c r="S915" s="235"/>
      <c r="T915" s="235"/>
      <c r="U915" s="235"/>
      <c r="V915" s="235"/>
      <c r="W915" s="235"/>
      <c r="X915" s="235"/>
      <c r="Y915" s="235"/>
      <c r="Z915" s="235"/>
    </row>
    <row r="916" spans="1:26" ht="13.5" customHeight="1" x14ac:dyDescent="0.25">
      <c r="A916" s="235"/>
      <c r="B916" s="235"/>
      <c r="C916" s="235"/>
      <c r="D916" s="235"/>
      <c r="E916" s="235"/>
      <c r="F916" s="235"/>
      <c r="G916" s="235"/>
      <c r="H916" s="235"/>
      <c r="I916" s="235"/>
      <c r="J916" s="235"/>
      <c r="K916" s="235"/>
      <c r="L916" s="235"/>
      <c r="M916" s="235"/>
      <c r="N916" s="235"/>
      <c r="O916" s="235"/>
      <c r="P916" s="235"/>
      <c r="Q916" s="235"/>
      <c r="R916" s="235"/>
      <c r="S916" s="235"/>
      <c r="T916" s="235"/>
      <c r="U916" s="235"/>
      <c r="V916" s="235"/>
      <c r="W916" s="235"/>
      <c r="X916" s="235"/>
      <c r="Y916" s="235"/>
      <c r="Z916" s="235"/>
    </row>
    <row r="917" spans="1:26" ht="13.5" customHeight="1" x14ac:dyDescent="0.25">
      <c r="A917" s="235"/>
      <c r="B917" s="235"/>
      <c r="C917" s="235"/>
      <c r="D917" s="235"/>
      <c r="E917" s="235"/>
      <c r="F917" s="235"/>
      <c r="G917" s="235"/>
      <c r="H917" s="235"/>
      <c r="I917" s="235"/>
      <c r="J917" s="235"/>
      <c r="K917" s="235"/>
      <c r="L917" s="235"/>
      <c r="M917" s="235"/>
      <c r="N917" s="235"/>
      <c r="O917" s="235"/>
      <c r="P917" s="235"/>
      <c r="Q917" s="235"/>
      <c r="R917" s="235"/>
      <c r="S917" s="235"/>
      <c r="T917" s="235"/>
      <c r="U917" s="235"/>
      <c r="V917" s="235"/>
      <c r="W917" s="235"/>
      <c r="X917" s="235"/>
      <c r="Y917" s="235"/>
      <c r="Z917" s="235"/>
    </row>
    <row r="918" spans="1:26" ht="13.5" customHeight="1" x14ac:dyDescent="0.25">
      <c r="A918" s="235"/>
      <c r="B918" s="235"/>
      <c r="C918" s="235"/>
      <c r="D918" s="235"/>
      <c r="E918" s="235"/>
      <c r="F918" s="235"/>
      <c r="G918" s="235"/>
      <c r="H918" s="235"/>
      <c r="I918" s="235"/>
      <c r="J918" s="235"/>
      <c r="K918" s="235"/>
      <c r="L918" s="235"/>
      <c r="M918" s="235"/>
      <c r="N918" s="235"/>
      <c r="O918" s="235"/>
      <c r="P918" s="235"/>
      <c r="Q918" s="235"/>
      <c r="R918" s="235"/>
      <c r="S918" s="235"/>
      <c r="T918" s="235"/>
      <c r="U918" s="235"/>
      <c r="V918" s="235"/>
      <c r="W918" s="235"/>
      <c r="X918" s="235"/>
      <c r="Y918" s="235"/>
      <c r="Z918" s="235"/>
    </row>
    <row r="919" spans="1:26" ht="13.5" customHeight="1" x14ac:dyDescent="0.25">
      <c r="A919" s="235"/>
      <c r="B919" s="235"/>
      <c r="C919" s="235"/>
      <c r="D919" s="235"/>
      <c r="E919" s="235"/>
      <c r="F919" s="235"/>
      <c r="G919" s="235"/>
      <c r="H919" s="235"/>
      <c r="I919" s="235"/>
      <c r="J919" s="235"/>
      <c r="K919" s="235"/>
      <c r="L919" s="235"/>
      <c r="M919" s="235"/>
      <c r="N919" s="235"/>
      <c r="O919" s="235"/>
      <c r="P919" s="235"/>
      <c r="Q919" s="235"/>
      <c r="R919" s="235"/>
      <c r="S919" s="235"/>
      <c r="T919" s="235"/>
      <c r="U919" s="235"/>
      <c r="V919" s="235"/>
      <c r="W919" s="235"/>
      <c r="X919" s="235"/>
      <c r="Y919" s="235"/>
      <c r="Z919" s="235"/>
    </row>
    <row r="920" spans="1:26" ht="13.5" customHeight="1" x14ac:dyDescent="0.25">
      <c r="A920" s="235"/>
      <c r="B920" s="235"/>
      <c r="C920" s="235"/>
      <c r="D920" s="235"/>
      <c r="E920" s="235"/>
      <c r="F920" s="235"/>
      <c r="G920" s="235"/>
      <c r="H920" s="235"/>
      <c r="I920" s="235"/>
      <c r="J920" s="235"/>
      <c r="K920" s="235"/>
      <c r="L920" s="235"/>
      <c r="M920" s="235"/>
      <c r="N920" s="235"/>
      <c r="O920" s="235"/>
      <c r="P920" s="235"/>
      <c r="Q920" s="235"/>
      <c r="R920" s="235"/>
      <c r="S920" s="235"/>
      <c r="T920" s="235"/>
      <c r="U920" s="235"/>
      <c r="V920" s="235"/>
      <c r="W920" s="235"/>
      <c r="X920" s="235"/>
      <c r="Y920" s="235"/>
      <c r="Z920" s="235"/>
    </row>
    <row r="921" spans="1:26" ht="13.5" customHeight="1" x14ac:dyDescent="0.25">
      <c r="A921" s="235"/>
      <c r="B921" s="235"/>
      <c r="C921" s="235"/>
      <c r="D921" s="235"/>
      <c r="E921" s="235"/>
      <c r="F921" s="235"/>
      <c r="G921" s="235"/>
      <c r="H921" s="235"/>
      <c r="I921" s="235"/>
      <c r="J921" s="235"/>
      <c r="K921" s="235"/>
      <c r="L921" s="235"/>
      <c r="M921" s="235"/>
      <c r="N921" s="235"/>
      <c r="O921" s="235"/>
      <c r="P921" s="235"/>
      <c r="Q921" s="235"/>
      <c r="R921" s="235"/>
      <c r="S921" s="235"/>
      <c r="T921" s="235"/>
      <c r="U921" s="235"/>
      <c r="V921" s="235"/>
      <c r="W921" s="235"/>
      <c r="X921" s="235"/>
      <c r="Y921" s="235"/>
      <c r="Z921" s="235"/>
    </row>
    <row r="922" spans="1:26" ht="13.5" customHeight="1" x14ac:dyDescent="0.25">
      <c r="A922" s="235"/>
      <c r="B922" s="235"/>
      <c r="C922" s="235"/>
      <c r="D922" s="235"/>
      <c r="E922" s="235"/>
      <c r="F922" s="235"/>
      <c r="G922" s="235"/>
      <c r="H922" s="235"/>
      <c r="I922" s="235"/>
      <c r="J922" s="235"/>
      <c r="K922" s="235"/>
      <c r="L922" s="235"/>
      <c r="M922" s="235"/>
      <c r="N922" s="235"/>
      <c r="O922" s="235"/>
      <c r="P922" s="235"/>
      <c r="Q922" s="235"/>
      <c r="R922" s="235"/>
      <c r="S922" s="235"/>
      <c r="T922" s="235"/>
      <c r="U922" s="235"/>
      <c r="V922" s="235"/>
      <c r="W922" s="235"/>
      <c r="X922" s="235"/>
      <c r="Y922" s="235"/>
      <c r="Z922" s="235"/>
    </row>
    <row r="923" spans="1:26" ht="13.5" customHeight="1" x14ac:dyDescent="0.25">
      <c r="A923" s="235"/>
      <c r="B923" s="235"/>
      <c r="C923" s="235"/>
      <c r="D923" s="235"/>
      <c r="E923" s="235"/>
      <c r="F923" s="235"/>
      <c r="G923" s="235"/>
      <c r="H923" s="235"/>
      <c r="I923" s="235"/>
      <c r="J923" s="235"/>
      <c r="K923" s="235"/>
      <c r="L923" s="235"/>
      <c r="M923" s="235"/>
      <c r="N923" s="235"/>
      <c r="O923" s="235"/>
      <c r="P923" s="235"/>
      <c r="Q923" s="235"/>
      <c r="R923" s="235"/>
      <c r="S923" s="235"/>
      <c r="T923" s="235"/>
      <c r="U923" s="235"/>
      <c r="V923" s="235"/>
      <c r="W923" s="235"/>
      <c r="X923" s="235"/>
      <c r="Y923" s="235"/>
      <c r="Z923" s="235"/>
    </row>
    <row r="924" spans="1:26" ht="13.5" customHeight="1" x14ac:dyDescent="0.25">
      <c r="A924" s="235"/>
      <c r="B924" s="235"/>
      <c r="C924" s="235"/>
      <c r="D924" s="235"/>
      <c r="E924" s="235"/>
      <c r="F924" s="235"/>
      <c r="G924" s="235"/>
      <c r="H924" s="235"/>
      <c r="I924" s="235"/>
      <c r="J924" s="235"/>
      <c r="K924" s="235"/>
      <c r="L924" s="235"/>
      <c r="M924" s="235"/>
      <c r="N924" s="235"/>
      <c r="O924" s="235"/>
      <c r="P924" s="235"/>
      <c r="Q924" s="235"/>
      <c r="R924" s="235"/>
      <c r="S924" s="235"/>
      <c r="T924" s="235"/>
      <c r="U924" s="235"/>
      <c r="V924" s="235"/>
      <c r="W924" s="235"/>
      <c r="X924" s="235"/>
      <c r="Y924" s="235"/>
      <c r="Z924" s="235"/>
    </row>
    <row r="925" spans="1:26" ht="13.5" customHeight="1" x14ac:dyDescent="0.25">
      <c r="A925" s="235"/>
      <c r="B925" s="235"/>
      <c r="C925" s="235"/>
      <c r="D925" s="235"/>
      <c r="E925" s="235"/>
      <c r="F925" s="235"/>
      <c r="G925" s="235"/>
      <c r="H925" s="235"/>
      <c r="I925" s="235"/>
      <c r="J925" s="235"/>
      <c r="K925" s="235"/>
      <c r="L925" s="235"/>
      <c r="M925" s="235"/>
      <c r="N925" s="235"/>
      <c r="O925" s="235"/>
      <c r="P925" s="235"/>
      <c r="Q925" s="235"/>
      <c r="R925" s="235"/>
      <c r="S925" s="235"/>
      <c r="T925" s="235"/>
      <c r="U925" s="235"/>
      <c r="V925" s="235"/>
      <c r="W925" s="235"/>
      <c r="X925" s="235"/>
      <c r="Y925" s="235"/>
      <c r="Z925" s="235"/>
    </row>
    <row r="926" spans="1:26" ht="13.5" customHeight="1" x14ac:dyDescent="0.25">
      <c r="A926" s="235"/>
      <c r="B926" s="235"/>
      <c r="C926" s="235"/>
      <c r="D926" s="235"/>
      <c r="E926" s="235"/>
      <c r="F926" s="235"/>
      <c r="G926" s="235"/>
      <c r="H926" s="235"/>
      <c r="I926" s="235"/>
      <c r="J926" s="235"/>
      <c r="K926" s="235"/>
      <c r="L926" s="235"/>
      <c r="M926" s="235"/>
      <c r="N926" s="235"/>
      <c r="O926" s="235"/>
      <c r="P926" s="235"/>
      <c r="Q926" s="235"/>
      <c r="R926" s="235"/>
      <c r="S926" s="235"/>
      <c r="T926" s="235"/>
      <c r="U926" s="235"/>
      <c r="V926" s="235"/>
      <c r="W926" s="235"/>
      <c r="X926" s="235"/>
      <c r="Y926" s="235"/>
      <c r="Z926" s="235"/>
    </row>
    <row r="927" spans="1:26" ht="13.5" customHeight="1" x14ac:dyDescent="0.25">
      <c r="A927" s="235"/>
      <c r="B927" s="235"/>
      <c r="C927" s="235"/>
      <c r="D927" s="235"/>
      <c r="E927" s="235"/>
      <c r="F927" s="235"/>
      <c r="G927" s="235"/>
      <c r="H927" s="235"/>
      <c r="I927" s="235"/>
      <c r="J927" s="235"/>
      <c r="K927" s="235"/>
      <c r="L927" s="235"/>
      <c r="M927" s="235"/>
      <c r="N927" s="235"/>
      <c r="O927" s="235"/>
      <c r="P927" s="235"/>
      <c r="Q927" s="235"/>
      <c r="R927" s="235"/>
      <c r="S927" s="235"/>
      <c r="T927" s="235"/>
      <c r="U927" s="235"/>
      <c r="V927" s="235"/>
      <c r="W927" s="235"/>
      <c r="X927" s="235"/>
      <c r="Y927" s="235"/>
      <c r="Z927" s="235"/>
    </row>
    <row r="928" spans="1:26" ht="13.5" customHeight="1" x14ac:dyDescent="0.25">
      <c r="A928" s="235"/>
      <c r="B928" s="235"/>
      <c r="C928" s="235"/>
      <c r="D928" s="235"/>
      <c r="E928" s="235"/>
      <c r="F928" s="235"/>
      <c r="G928" s="235"/>
      <c r="H928" s="235"/>
      <c r="I928" s="235"/>
      <c r="J928" s="235"/>
      <c r="K928" s="235"/>
      <c r="L928" s="235"/>
      <c r="M928" s="235"/>
      <c r="N928" s="235"/>
      <c r="O928" s="235"/>
      <c r="P928" s="235"/>
      <c r="Q928" s="235"/>
      <c r="R928" s="235"/>
      <c r="S928" s="235"/>
      <c r="T928" s="235"/>
      <c r="U928" s="235"/>
      <c r="V928" s="235"/>
      <c r="W928" s="235"/>
      <c r="X928" s="235"/>
      <c r="Y928" s="235"/>
      <c r="Z928" s="235"/>
    </row>
    <row r="929" spans="1:26" ht="13.5" customHeight="1" x14ac:dyDescent="0.25">
      <c r="A929" s="235"/>
      <c r="B929" s="235"/>
      <c r="C929" s="235"/>
      <c r="D929" s="235"/>
      <c r="E929" s="235"/>
      <c r="F929" s="235"/>
      <c r="G929" s="235"/>
      <c r="H929" s="235"/>
      <c r="I929" s="235"/>
      <c r="J929" s="235"/>
      <c r="K929" s="235"/>
      <c r="L929" s="235"/>
      <c r="M929" s="235"/>
      <c r="N929" s="235"/>
      <c r="O929" s="235"/>
      <c r="P929" s="235"/>
      <c r="Q929" s="235"/>
      <c r="R929" s="235"/>
      <c r="S929" s="235"/>
      <c r="T929" s="235"/>
      <c r="U929" s="235"/>
      <c r="V929" s="235"/>
      <c r="W929" s="235"/>
      <c r="X929" s="235"/>
      <c r="Y929" s="235"/>
      <c r="Z929" s="235"/>
    </row>
    <row r="930" spans="1:26" ht="13.5" customHeight="1" x14ac:dyDescent="0.25">
      <c r="A930" s="235"/>
      <c r="B930" s="235"/>
      <c r="C930" s="235"/>
      <c r="D930" s="235"/>
      <c r="E930" s="235"/>
      <c r="F930" s="235"/>
      <c r="G930" s="235"/>
      <c r="H930" s="235"/>
      <c r="I930" s="235"/>
      <c r="J930" s="235"/>
      <c r="K930" s="235"/>
      <c r="L930" s="235"/>
      <c r="M930" s="235"/>
      <c r="N930" s="235"/>
      <c r="O930" s="235"/>
      <c r="P930" s="235"/>
      <c r="Q930" s="235"/>
      <c r="R930" s="235"/>
      <c r="S930" s="235"/>
      <c r="T930" s="235"/>
      <c r="U930" s="235"/>
      <c r="V930" s="235"/>
      <c r="W930" s="235"/>
      <c r="X930" s="235"/>
      <c r="Y930" s="235"/>
      <c r="Z930" s="235"/>
    </row>
    <row r="931" spans="1:26" ht="13.5" customHeight="1" x14ac:dyDescent="0.25">
      <c r="A931" s="235"/>
      <c r="B931" s="235"/>
      <c r="C931" s="235"/>
      <c r="D931" s="235"/>
      <c r="E931" s="235"/>
      <c r="F931" s="235"/>
      <c r="G931" s="235"/>
      <c r="H931" s="235"/>
      <c r="I931" s="235"/>
      <c r="J931" s="235"/>
      <c r="K931" s="235"/>
      <c r="L931" s="235"/>
      <c r="M931" s="235"/>
      <c r="N931" s="235"/>
      <c r="O931" s="235"/>
      <c r="P931" s="235"/>
      <c r="Q931" s="235"/>
      <c r="R931" s="235"/>
      <c r="S931" s="235"/>
      <c r="T931" s="235"/>
      <c r="U931" s="235"/>
      <c r="V931" s="235"/>
      <c r="W931" s="235"/>
      <c r="X931" s="235"/>
      <c r="Y931" s="235"/>
      <c r="Z931" s="235"/>
    </row>
    <row r="932" spans="1:26" ht="13.5" customHeight="1" x14ac:dyDescent="0.25">
      <c r="A932" s="235"/>
      <c r="B932" s="235"/>
      <c r="C932" s="235"/>
      <c r="D932" s="235"/>
      <c r="E932" s="235"/>
      <c r="F932" s="235"/>
      <c r="G932" s="235"/>
      <c r="H932" s="235"/>
      <c r="I932" s="235"/>
      <c r="J932" s="235"/>
      <c r="K932" s="235"/>
      <c r="L932" s="235"/>
      <c r="M932" s="235"/>
      <c r="N932" s="235"/>
      <c r="O932" s="235"/>
      <c r="P932" s="235"/>
      <c r="Q932" s="235"/>
      <c r="R932" s="235"/>
      <c r="S932" s="235"/>
      <c r="T932" s="235"/>
      <c r="U932" s="235"/>
      <c r="V932" s="235"/>
      <c r="W932" s="235"/>
      <c r="X932" s="235"/>
      <c r="Y932" s="235"/>
      <c r="Z932" s="235"/>
    </row>
    <row r="933" spans="1:26" ht="13.5" customHeight="1" x14ac:dyDescent="0.25">
      <c r="A933" s="235"/>
      <c r="B933" s="235"/>
      <c r="C933" s="235"/>
      <c r="D933" s="235"/>
      <c r="E933" s="235"/>
      <c r="F933" s="235"/>
      <c r="G933" s="235"/>
      <c r="H933" s="235"/>
      <c r="I933" s="235"/>
      <c r="J933" s="235"/>
      <c r="K933" s="235"/>
      <c r="L933" s="235"/>
      <c r="M933" s="235"/>
      <c r="N933" s="235"/>
      <c r="O933" s="235"/>
      <c r="P933" s="235"/>
      <c r="Q933" s="235"/>
      <c r="R933" s="235"/>
      <c r="S933" s="235"/>
      <c r="T933" s="235"/>
      <c r="U933" s="235"/>
      <c r="V933" s="235"/>
      <c r="W933" s="235"/>
      <c r="X933" s="235"/>
      <c r="Y933" s="235"/>
      <c r="Z933" s="235"/>
    </row>
    <row r="934" spans="1:26" ht="13.5" customHeight="1" x14ac:dyDescent="0.25">
      <c r="A934" s="235"/>
      <c r="B934" s="235"/>
      <c r="C934" s="235"/>
      <c r="D934" s="235"/>
      <c r="E934" s="235"/>
      <c r="F934" s="235"/>
      <c r="G934" s="235"/>
      <c r="H934" s="235"/>
      <c r="I934" s="235"/>
      <c r="J934" s="235"/>
      <c r="K934" s="235"/>
      <c r="L934" s="235"/>
      <c r="M934" s="235"/>
      <c r="N934" s="235"/>
      <c r="O934" s="235"/>
      <c r="P934" s="235"/>
      <c r="Q934" s="235"/>
      <c r="R934" s="235"/>
      <c r="S934" s="235"/>
      <c r="T934" s="235"/>
      <c r="U934" s="235"/>
      <c r="V934" s="235"/>
      <c r="W934" s="235"/>
      <c r="X934" s="235"/>
      <c r="Y934" s="235"/>
      <c r="Z934" s="235"/>
    </row>
    <row r="935" spans="1:26" ht="13.5" customHeight="1" x14ac:dyDescent="0.25">
      <c r="A935" s="235"/>
      <c r="B935" s="235"/>
      <c r="C935" s="235"/>
      <c r="D935" s="235"/>
      <c r="E935" s="235"/>
      <c r="F935" s="235"/>
      <c r="G935" s="235"/>
      <c r="H935" s="235"/>
      <c r="I935" s="235"/>
      <c r="J935" s="235"/>
      <c r="K935" s="235"/>
      <c r="L935" s="235"/>
      <c r="M935" s="235"/>
      <c r="N935" s="235"/>
      <c r="O935" s="235"/>
      <c r="P935" s="235"/>
      <c r="Q935" s="235"/>
      <c r="R935" s="235"/>
      <c r="S935" s="235"/>
      <c r="T935" s="235"/>
      <c r="U935" s="235"/>
      <c r="V935" s="235"/>
      <c r="W935" s="235"/>
      <c r="X935" s="235"/>
      <c r="Y935" s="235"/>
      <c r="Z935" s="235"/>
    </row>
    <row r="936" spans="1:26" ht="13.5" customHeight="1" x14ac:dyDescent="0.25">
      <c r="A936" s="235"/>
      <c r="B936" s="235"/>
      <c r="C936" s="235"/>
      <c r="D936" s="235"/>
      <c r="E936" s="235"/>
      <c r="F936" s="235"/>
      <c r="G936" s="235"/>
      <c r="H936" s="235"/>
      <c r="I936" s="235"/>
      <c r="J936" s="235"/>
      <c r="K936" s="235"/>
      <c r="L936" s="235"/>
      <c r="M936" s="235"/>
      <c r="N936" s="235"/>
      <c r="O936" s="235"/>
      <c r="P936" s="235"/>
      <c r="Q936" s="235"/>
      <c r="R936" s="235"/>
      <c r="S936" s="235"/>
      <c r="T936" s="235"/>
      <c r="U936" s="235"/>
      <c r="V936" s="235"/>
      <c r="W936" s="235"/>
      <c r="X936" s="235"/>
      <c r="Y936" s="235"/>
      <c r="Z936" s="235"/>
    </row>
    <row r="937" spans="1:26" ht="13.5" customHeight="1" x14ac:dyDescent="0.25">
      <c r="A937" s="235"/>
      <c r="B937" s="235"/>
      <c r="C937" s="235"/>
      <c r="D937" s="235"/>
      <c r="E937" s="235"/>
      <c r="F937" s="235"/>
      <c r="G937" s="235"/>
      <c r="H937" s="235"/>
      <c r="I937" s="235"/>
      <c r="J937" s="235"/>
      <c r="K937" s="235"/>
      <c r="L937" s="235"/>
      <c r="M937" s="235"/>
      <c r="N937" s="235"/>
      <c r="O937" s="235"/>
      <c r="P937" s="235"/>
      <c r="Q937" s="235"/>
      <c r="R937" s="235"/>
      <c r="S937" s="235"/>
      <c r="T937" s="235"/>
      <c r="U937" s="235"/>
      <c r="V937" s="235"/>
      <c r="W937" s="235"/>
      <c r="X937" s="235"/>
      <c r="Y937" s="235"/>
      <c r="Z937" s="235"/>
    </row>
    <row r="938" spans="1:26" ht="13.5" customHeight="1" x14ac:dyDescent="0.25">
      <c r="A938" s="235"/>
      <c r="B938" s="235"/>
      <c r="C938" s="235"/>
      <c r="D938" s="235"/>
      <c r="E938" s="235"/>
      <c r="F938" s="235"/>
      <c r="G938" s="235"/>
      <c r="H938" s="235"/>
      <c r="I938" s="235"/>
      <c r="J938" s="235"/>
      <c r="K938" s="235"/>
      <c r="L938" s="235"/>
      <c r="M938" s="235"/>
      <c r="N938" s="235"/>
      <c r="O938" s="235"/>
      <c r="P938" s="235"/>
      <c r="Q938" s="235"/>
      <c r="R938" s="235"/>
      <c r="S938" s="235"/>
      <c r="T938" s="235"/>
      <c r="U938" s="235"/>
      <c r="V938" s="235"/>
      <c r="W938" s="235"/>
      <c r="X938" s="235"/>
      <c r="Y938" s="235"/>
      <c r="Z938" s="235"/>
    </row>
    <row r="939" spans="1:26" ht="13.5" customHeight="1" x14ac:dyDescent="0.25">
      <c r="A939" s="235"/>
      <c r="B939" s="235"/>
      <c r="C939" s="235"/>
      <c r="D939" s="235"/>
      <c r="E939" s="235"/>
      <c r="F939" s="235"/>
      <c r="G939" s="235"/>
      <c r="H939" s="235"/>
      <c r="I939" s="235"/>
      <c r="J939" s="235"/>
      <c r="K939" s="235"/>
      <c r="L939" s="235"/>
      <c r="M939" s="235"/>
      <c r="N939" s="235"/>
      <c r="O939" s="235"/>
      <c r="P939" s="235"/>
      <c r="Q939" s="235"/>
      <c r="R939" s="235"/>
      <c r="S939" s="235"/>
      <c r="T939" s="235"/>
      <c r="U939" s="235"/>
      <c r="V939" s="235"/>
      <c r="W939" s="235"/>
      <c r="X939" s="235"/>
      <c r="Y939" s="235"/>
      <c r="Z939" s="235"/>
    </row>
    <row r="940" spans="1:26" ht="13.5" customHeight="1" x14ac:dyDescent="0.25">
      <c r="A940" s="235"/>
      <c r="B940" s="235"/>
      <c r="C940" s="235"/>
      <c r="D940" s="235"/>
      <c r="E940" s="235"/>
      <c r="F940" s="235"/>
      <c r="G940" s="235"/>
      <c r="H940" s="235"/>
      <c r="I940" s="235"/>
      <c r="J940" s="235"/>
      <c r="K940" s="235"/>
      <c r="L940" s="235"/>
      <c r="M940" s="235"/>
      <c r="N940" s="235"/>
      <c r="O940" s="235"/>
      <c r="P940" s="235"/>
      <c r="Q940" s="235"/>
      <c r="R940" s="235"/>
      <c r="S940" s="235"/>
      <c r="T940" s="235"/>
      <c r="U940" s="235"/>
      <c r="V940" s="235"/>
      <c r="W940" s="235"/>
      <c r="X940" s="235"/>
      <c r="Y940" s="235"/>
      <c r="Z940" s="235"/>
    </row>
    <row r="941" spans="1:26" ht="13.5" customHeight="1" x14ac:dyDescent="0.25">
      <c r="A941" s="235"/>
      <c r="B941" s="235"/>
      <c r="C941" s="235"/>
      <c r="D941" s="235"/>
      <c r="E941" s="235"/>
      <c r="F941" s="235"/>
      <c r="G941" s="235"/>
      <c r="H941" s="235"/>
      <c r="I941" s="235"/>
      <c r="J941" s="235"/>
      <c r="K941" s="235"/>
      <c r="L941" s="235"/>
      <c r="M941" s="235"/>
      <c r="N941" s="235"/>
      <c r="O941" s="235"/>
      <c r="P941" s="235"/>
      <c r="Q941" s="235"/>
      <c r="R941" s="235"/>
      <c r="S941" s="235"/>
      <c r="T941" s="235"/>
      <c r="U941" s="235"/>
      <c r="V941" s="235"/>
      <c r="W941" s="235"/>
      <c r="X941" s="235"/>
      <c r="Y941" s="235"/>
      <c r="Z941" s="235"/>
    </row>
    <row r="942" spans="1:26" ht="13.5" customHeight="1" x14ac:dyDescent="0.25">
      <c r="A942" s="235"/>
      <c r="B942" s="235"/>
      <c r="C942" s="235"/>
      <c r="D942" s="235"/>
      <c r="E942" s="235"/>
      <c r="F942" s="235"/>
      <c r="G942" s="235"/>
      <c r="H942" s="235"/>
      <c r="I942" s="235"/>
      <c r="J942" s="235"/>
      <c r="K942" s="235"/>
      <c r="L942" s="235"/>
      <c r="M942" s="235"/>
      <c r="N942" s="235"/>
      <c r="O942" s="235"/>
      <c r="P942" s="235"/>
      <c r="Q942" s="235"/>
      <c r="R942" s="235"/>
      <c r="S942" s="235"/>
      <c r="T942" s="235"/>
      <c r="U942" s="235"/>
      <c r="V942" s="235"/>
      <c r="W942" s="235"/>
      <c r="X942" s="235"/>
      <c r="Y942" s="235"/>
      <c r="Z942" s="235"/>
    </row>
    <row r="943" spans="1:26" ht="13.5" customHeight="1" x14ac:dyDescent="0.25">
      <c r="A943" s="235"/>
      <c r="B943" s="235"/>
      <c r="C943" s="235"/>
      <c r="D943" s="235"/>
      <c r="E943" s="235"/>
      <c r="F943" s="235"/>
      <c r="G943" s="235"/>
      <c r="H943" s="235"/>
      <c r="I943" s="235"/>
      <c r="J943" s="235"/>
      <c r="K943" s="235"/>
      <c r="L943" s="235"/>
      <c r="M943" s="235"/>
      <c r="N943" s="235"/>
      <c r="O943" s="235"/>
      <c r="P943" s="235"/>
      <c r="Q943" s="235"/>
      <c r="R943" s="235"/>
      <c r="S943" s="235"/>
      <c r="T943" s="235"/>
      <c r="U943" s="235"/>
      <c r="V943" s="235"/>
      <c r="W943" s="235"/>
      <c r="X943" s="235"/>
      <c r="Y943" s="235"/>
      <c r="Z943" s="235"/>
    </row>
    <row r="944" spans="1:26" ht="13.5" customHeight="1" x14ac:dyDescent="0.25">
      <c r="A944" s="235"/>
      <c r="B944" s="235"/>
      <c r="C944" s="235"/>
      <c r="D944" s="235"/>
      <c r="E944" s="235"/>
      <c r="F944" s="235"/>
      <c r="G944" s="235"/>
      <c r="H944" s="235"/>
      <c r="I944" s="235"/>
      <c r="J944" s="235"/>
      <c r="K944" s="235"/>
      <c r="L944" s="235"/>
      <c r="M944" s="235"/>
      <c r="N944" s="235"/>
      <c r="O944" s="235"/>
      <c r="P944" s="235"/>
      <c r="Q944" s="235"/>
      <c r="R944" s="235"/>
      <c r="S944" s="235"/>
      <c r="T944" s="235"/>
      <c r="U944" s="235"/>
      <c r="V944" s="235"/>
      <c r="W944" s="235"/>
      <c r="X944" s="235"/>
      <c r="Y944" s="235"/>
      <c r="Z944" s="235"/>
    </row>
    <row r="945" spans="1:26" ht="13.5" customHeight="1" x14ac:dyDescent="0.25">
      <c r="A945" s="235"/>
      <c r="B945" s="235"/>
      <c r="C945" s="235"/>
      <c r="D945" s="235"/>
      <c r="E945" s="235"/>
      <c r="F945" s="235"/>
      <c r="G945" s="235"/>
      <c r="H945" s="235"/>
      <c r="I945" s="235"/>
      <c r="J945" s="235"/>
      <c r="K945" s="235"/>
      <c r="L945" s="235"/>
      <c r="M945" s="235"/>
      <c r="N945" s="235"/>
      <c r="O945" s="235"/>
      <c r="P945" s="235"/>
      <c r="Q945" s="235"/>
      <c r="R945" s="235"/>
      <c r="S945" s="235"/>
      <c r="T945" s="235"/>
      <c r="U945" s="235"/>
      <c r="V945" s="235"/>
      <c r="W945" s="235"/>
      <c r="X945" s="235"/>
      <c r="Y945" s="235"/>
      <c r="Z945" s="235"/>
    </row>
    <row r="946" spans="1:26" ht="13.5" customHeight="1" x14ac:dyDescent="0.25">
      <c r="A946" s="235"/>
      <c r="B946" s="235"/>
      <c r="C946" s="235"/>
      <c r="D946" s="235"/>
      <c r="E946" s="235"/>
      <c r="F946" s="235"/>
      <c r="G946" s="235"/>
      <c r="H946" s="235"/>
      <c r="I946" s="235"/>
      <c r="J946" s="235"/>
      <c r="K946" s="235"/>
      <c r="L946" s="235"/>
      <c r="M946" s="235"/>
      <c r="N946" s="235"/>
      <c r="O946" s="235"/>
      <c r="P946" s="235"/>
      <c r="Q946" s="235"/>
      <c r="R946" s="235"/>
      <c r="S946" s="235"/>
      <c r="T946" s="235"/>
      <c r="U946" s="235"/>
      <c r="V946" s="235"/>
      <c r="W946" s="235"/>
      <c r="X946" s="235"/>
      <c r="Y946" s="235"/>
      <c r="Z946" s="235"/>
    </row>
    <row r="947" spans="1:26" ht="13.5" customHeight="1" x14ac:dyDescent="0.25">
      <c r="A947" s="235"/>
      <c r="B947" s="235"/>
      <c r="C947" s="235"/>
      <c r="D947" s="235"/>
      <c r="E947" s="235"/>
      <c r="F947" s="235"/>
      <c r="G947" s="235"/>
      <c r="H947" s="235"/>
      <c r="I947" s="235"/>
      <c r="J947" s="235"/>
      <c r="K947" s="235"/>
      <c r="L947" s="235"/>
      <c r="M947" s="235"/>
      <c r="N947" s="235"/>
      <c r="O947" s="235"/>
      <c r="P947" s="235"/>
      <c r="Q947" s="235"/>
      <c r="R947" s="235"/>
      <c r="S947" s="235"/>
      <c r="T947" s="235"/>
      <c r="U947" s="235"/>
      <c r="V947" s="235"/>
      <c r="W947" s="235"/>
      <c r="X947" s="235"/>
      <c r="Y947" s="235"/>
      <c r="Z947" s="235"/>
    </row>
    <row r="948" spans="1:26" ht="13.5" customHeight="1" x14ac:dyDescent="0.25">
      <c r="A948" s="235"/>
      <c r="B948" s="235"/>
      <c r="C948" s="235"/>
      <c r="D948" s="235"/>
      <c r="E948" s="235"/>
      <c r="F948" s="235"/>
      <c r="G948" s="235"/>
      <c r="H948" s="235"/>
      <c r="I948" s="235"/>
      <c r="J948" s="235"/>
      <c r="K948" s="235"/>
      <c r="L948" s="235"/>
      <c r="M948" s="235"/>
      <c r="N948" s="235"/>
      <c r="O948" s="235"/>
      <c r="P948" s="235"/>
      <c r="Q948" s="235"/>
      <c r="R948" s="235"/>
      <c r="S948" s="235"/>
      <c r="T948" s="235"/>
      <c r="U948" s="235"/>
      <c r="V948" s="235"/>
      <c r="W948" s="235"/>
      <c r="X948" s="235"/>
      <c r="Y948" s="235"/>
      <c r="Z948" s="235"/>
    </row>
    <row r="949" spans="1:26" ht="13.5" customHeight="1" x14ac:dyDescent="0.25">
      <c r="A949" s="235"/>
      <c r="B949" s="235"/>
      <c r="C949" s="235"/>
      <c r="D949" s="235"/>
      <c r="E949" s="235"/>
      <c r="F949" s="235"/>
      <c r="G949" s="235"/>
      <c r="H949" s="235"/>
      <c r="I949" s="235"/>
      <c r="J949" s="235"/>
      <c r="K949" s="235"/>
      <c r="L949" s="235"/>
      <c r="M949" s="235"/>
      <c r="N949" s="235"/>
      <c r="O949" s="235"/>
      <c r="P949" s="235"/>
      <c r="Q949" s="235"/>
      <c r="R949" s="235"/>
      <c r="S949" s="235"/>
      <c r="T949" s="235"/>
      <c r="U949" s="235"/>
      <c r="V949" s="235"/>
      <c r="W949" s="235"/>
      <c r="X949" s="235"/>
      <c r="Y949" s="235"/>
      <c r="Z949" s="235"/>
    </row>
    <row r="950" spans="1:26" ht="13.5" customHeight="1" x14ac:dyDescent="0.25">
      <c r="A950" s="235"/>
      <c r="B950" s="235"/>
      <c r="C950" s="235"/>
      <c r="D950" s="235"/>
      <c r="E950" s="235"/>
      <c r="F950" s="235"/>
      <c r="G950" s="235"/>
      <c r="H950" s="235"/>
      <c r="I950" s="235"/>
      <c r="J950" s="235"/>
      <c r="K950" s="235"/>
      <c r="L950" s="235"/>
      <c r="M950" s="235"/>
      <c r="N950" s="235"/>
      <c r="O950" s="235"/>
      <c r="P950" s="235"/>
      <c r="Q950" s="235"/>
      <c r="R950" s="235"/>
      <c r="S950" s="235"/>
      <c r="T950" s="235"/>
      <c r="U950" s="235"/>
      <c r="V950" s="235"/>
      <c r="W950" s="235"/>
      <c r="X950" s="235"/>
      <c r="Y950" s="235"/>
      <c r="Z950" s="235"/>
    </row>
    <row r="951" spans="1:26" ht="13.5" customHeight="1" x14ac:dyDescent="0.25">
      <c r="A951" s="235"/>
      <c r="B951" s="235"/>
      <c r="C951" s="235"/>
      <c r="D951" s="235"/>
      <c r="E951" s="235"/>
      <c r="F951" s="235"/>
      <c r="G951" s="235"/>
      <c r="H951" s="235"/>
      <c r="I951" s="235"/>
      <c r="J951" s="235"/>
      <c r="K951" s="235"/>
      <c r="L951" s="235"/>
      <c r="M951" s="235"/>
      <c r="N951" s="235"/>
      <c r="O951" s="235"/>
      <c r="P951" s="235"/>
      <c r="Q951" s="235"/>
      <c r="R951" s="235"/>
      <c r="S951" s="235"/>
      <c r="T951" s="235"/>
      <c r="U951" s="235"/>
      <c r="V951" s="235"/>
      <c r="W951" s="235"/>
      <c r="X951" s="235"/>
      <c r="Y951" s="235"/>
      <c r="Z951" s="235"/>
    </row>
    <row r="952" spans="1:26" ht="13.5" customHeight="1" x14ac:dyDescent="0.25">
      <c r="A952" s="235"/>
      <c r="B952" s="235"/>
      <c r="C952" s="235"/>
      <c r="D952" s="235"/>
      <c r="E952" s="235"/>
      <c r="F952" s="235"/>
      <c r="G952" s="235"/>
      <c r="H952" s="235"/>
      <c r="I952" s="235"/>
      <c r="J952" s="235"/>
      <c r="K952" s="235"/>
      <c r="L952" s="235"/>
      <c r="M952" s="235"/>
      <c r="N952" s="235"/>
      <c r="O952" s="235"/>
      <c r="P952" s="235"/>
      <c r="Q952" s="235"/>
      <c r="R952" s="235"/>
      <c r="S952" s="235"/>
      <c r="T952" s="235"/>
      <c r="U952" s="235"/>
      <c r="V952" s="235"/>
      <c r="W952" s="235"/>
      <c r="X952" s="235"/>
      <c r="Y952" s="235"/>
      <c r="Z952" s="235"/>
    </row>
    <row r="953" spans="1:26" ht="13.5" customHeight="1" x14ac:dyDescent="0.25">
      <c r="A953" s="235"/>
      <c r="B953" s="235"/>
      <c r="C953" s="235"/>
      <c r="D953" s="235"/>
      <c r="E953" s="235"/>
      <c r="F953" s="235"/>
      <c r="G953" s="235"/>
      <c r="H953" s="235"/>
      <c r="I953" s="235"/>
      <c r="J953" s="235"/>
      <c r="K953" s="235"/>
      <c r="L953" s="235"/>
      <c r="M953" s="235"/>
      <c r="N953" s="235"/>
      <c r="O953" s="235"/>
      <c r="P953" s="235"/>
      <c r="Q953" s="235"/>
      <c r="R953" s="235"/>
      <c r="S953" s="235"/>
      <c r="T953" s="235"/>
      <c r="U953" s="235"/>
      <c r="V953" s="235"/>
      <c r="W953" s="235"/>
      <c r="X953" s="235"/>
      <c r="Y953" s="235"/>
      <c r="Z953" s="235"/>
    </row>
    <row r="954" spans="1:26" ht="13.5" customHeight="1" x14ac:dyDescent="0.25">
      <c r="A954" s="235"/>
      <c r="B954" s="235"/>
      <c r="C954" s="235"/>
      <c r="D954" s="235"/>
      <c r="E954" s="235"/>
      <c r="F954" s="235"/>
      <c r="G954" s="235"/>
      <c r="H954" s="235"/>
      <c r="I954" s="235"/>
      <c r="J954" s="235"/>
      <c r="K954" s="235"/>
      <c r="L954" s="235"/>
      <c r="M954" s="235"/>
      <c r="N954" s="235"/>
      <c r="O954" s="235"/>
      <c r="P954" s="235"/>
      <c r="Q954" s="235"/>
      <c r="R954" s="235"/>
      <c r="S954" s="235"/>
      <c r="T954" s="235"/>
      <c r="U954" s="235"/>
      <c r="V954" s="235"/>
      <c r="W954" s="235"/>
      <c r="X954" s="235"/>
      <c r="Y954" s="235"/>
      <c r="Z954" s="235"/>
    </row>
    <row r="955" spans="1:26" ht="13.5" customHeight="1" x14ac:dyDescent="0.25">
      <c r="A955" s="235"/>
      <c r="B955" s="235"/>
      <c r="C955" s="235"/>
      <c r="D955" s="235"/>
      <c r="E955" s="235"/>
      <c r="F955" s="235"/>
      <c r="G955" s="235"/>
      <c r="H955" s="235"/>
      <c r="I955" s="235"/>
      <c r="J955" s="235"/>
      <c r="K955" s="235"/>
      <c r="L955" s="235"/>
      <c r="M955" s="235"/>
      <c r="N955" s="235"/>
      <c r="O955" s="235"/>
      <c r="P955" s="235"/>
      <c r="Q955" s="235"/>
      <c r="R955" s="235"/>
      <c r="S955" s="235"/>
      <c r="T955" s="235"/>
      <c r="U955" s="235"/>
      <c r="V955" s="235"/>
      <c r="W955" s="235"/>
      <c r="X955" s="235"/>
      <c r="Y955" s="235"/>
      <c r="Z955" s="235"/>
    </row>
    <row r="956" spans="1:26" ht="13.5" customHeight="1" x14ac:dyDescent="0.25">
      <c r="A956" s="235"/>
      <c r="B956" s="235"/>
      <c r="C956" s="235"/>
      <c r="D956" s="235"/>
      <c r="E956" s="235"/>
      <c r="F956" s="235"/>
      <c r="G956" s="235"/>
      <c r="H956" s="235"/>
      <c r="I956" s="235"/>
      <c r="J956" s="235"/>
      <c r="K956" s="235"/>
      <c r="L956" s="235"/>
      <c r="M956" s="235"/>
      <c r="N956" s="235"/>
      <c r="O956" s="235"/>
      <c r="P956" s="235"/>
      <c r="Q956" s="235"/>
      <c r="R956" s="235"/>
      <c r="S956" s="235"/>
      <c r="T956" s="235"/>
      <c r="U956" s="235"/>
      <c r="V956" s="235"/>
      <c r="W956" s="235"/>
      <c r="X956" s="235"/>
      <c r="Y956" s="235"/>
      <c r="Z956" s="235"/>
    </row>
    <row r="957" spans="1:26" ht="13.5" customHeight="1" x14ac:dyDescent="0.25">
      <c r="A957" s="235"/>
      <c r="B957" s="235"/>
      <c r="C957" s="235"/>
      <c r="D957" s="235"/>
      <c r="E957" s="235"/>
      <c r="F957" s="235"/>
      <c r="G957" s="235"/>
      <c r="H957" s="235"/>
      <c r="I957" s="235"/>
      <c r="J957" s="235"/>
      <c r="K957" s="235"/>
      <c r="L957" s="235"/>
      <c r="M957" s="235"/>
      <c r="N957" s="235"/>
      <c r="O957" s="235"/>
      <c r="P957" s="235"/>
      <c r="Q957" s="235"/>
      <c r="R957" s="235"/>
      <c r="S957" s="235"/>
      <c r="T957" s="235"/>
      <c r="U957" s="235"/>
      <c r="V957" s="235"/>
      <c r="W957" s="235"/>
      <c r="X957" s="235"/>
      <c r="Y957" s="235"/>
      <c r="Z957" s="235"/>
    </row>
    <row r="958" spans="1:26" ht="13.5" customHeight="1" x14ac:dyDescent="0.25">
      <c r="A958" s="235"/>
      <c r="B958" s="235"/>
      <c r="C958" s="235"/>
      <c r="D958" s="235"/>
      <c r="E958" s="235"/>
      <c r="F958" s="235"/>
      <c r="G958" s="235"/>
      <c r="H958" s="235"/>
      <c r="I958" s="235"/>
      <c r="J958" s="235"/>
      <c r="K958" s="235"/>
      <c r="L958" s="235"/>
      <c r="M958" s="235"/>
      <c r="N958" s="235"/>
      <c r="O958" s="235"/>
      <c r="P958" s="235"/>
      <c r="Q958" s="235"/>
      <c r="R958" s="235"/>
      <c r="S958" s="235"/>
      <c r="T958" s="235"/>
      <c r="U958" s="235"/>
      <c r="V958" s="235"/>
      <c r="W958" s="235"/>
      <c r="X958" s="235"/>
      <c r="Y958" s="235"/>
      <c r="Z958" s="235"/>
    </row>
    <row r="959" spans="1:26" ht="13.5" customHeight="1" x14ac:dyDescent="0.25">
      <c r="A959" s="235"/>
      <c r="B959" s="235"/>
      <c r="C959" s="235"/>
      <c r="D959" s="235"/>
      <c r="E959" s="235"/>
      <c r="F959" s="235"/>
      <c r="G959" s="235"/>
      <c r="H959" s="235"/>
      <c r="I959" s="235"/>
      <c r="J959" s="235"/>
      <c r="K959" s="235"/>
      <c r="L959" s="235"/>
      <c r="M959" s="235"/>
      <c r="N959" s="235"/>
      <c r="O959" s="235"/>
      <c r="P959" s="235"/>
      <c r="Q959" s="235"/>
      <c r="R959" s="235"/>
      <c r="S959" s="235"/>
      <c r="T959" s="235"/>
      <c r="U959" s="235"/>
      <c r="V959" s="235"/>
      <c r="W959" s="235"/>
      <c r="X959" s="235"/>
      <c r="Y959" s="235"/>
      <c r="Z959" s="235"/>
    </row>
    <row r="960" spans="1:26" ht="13.5" customHeight="1" x14ac:dyDescent="0.25">
      <c r="A960" s="235"/>
      <c r="B960" s="235"/>
      <c r="C960" s="235"/>
      <c r="D960" s="235"/>
      <c r="E960" s="235"/>
      <c r="F960" s="235"/>
      <c r="G960" s="235"/>
      <c r="H960" s="235"/>
      <c r="I960" s="235"/>
      <c r="J960" s="235"/>
      <c r="K960" s="235"/>
      <c r="L960" s="235"/>
      <c r="M960" s="235"/>
      <c r="N960" s="235"/>
      <c r="O960" s="235"/>
      <c r="P960" s="235"/>
      <c r="Q960" s="235"/>
      <c r="R960" s="235"/>
      <c r="S960" s="235"/>
      <c r="T960" s="235"/>
      <c r="U960" s="235"/>
      <c r="V960" s="235"/>
      <c r="W960" s="235"/>
      <c r="X960" s="235"/>
      <c r="Y960" s="235"/>
      <c r="Z960" s="235"/>
    </row>
    <row r="961" spans="1:26" ht="13.5" customHeight="1" x14ac:dyDescent="0.25">
      <c r="A961" s="235"/>
      <c r="B961" s="235"/>
      <c r="C961" s="235"/>
      <c r="D961" s="235"/>
      <c r="E961" s="235"/>
      <c r="F961" s="235"/>
      <c r="G961" s="235"/>
      <c r="H961" s="235"/>
      <c r="I961" s="235"/>
      <c r="J961" s="235"/>
      <c r="K961" s="235"/>
      <c r="L961" s="235"/>
      <c r="M961" s="235"/>
      <c r="N961" s="235"/>
      <c r="O961" s="235"/>
      <c r="P961" s="235"/>
      <c r="Q961" s="235"/>
      <c r="R961" s="235"/>
      <c r="S961" s="235"/>
      <c r="T961" s="235"/>
      <c r="U961" s="235"/>
      <c r="V961" s="235"/>
      <c r="W961" s="235"/>
      <c r="X961" s="235"/>
      <c r="Y961" s="235"/>
      <c r="Z961" s="235"/>
    </row>
    <row r="962" spans="1:26" ht="13.5" customHeight="1" x14ac:dyDescent="0.25">
      <c r="A962" s="235"/>
      <c r="B962" s="235"/>
      <c r="C962" s="235"/>
      <c r="D962" s="235"/>
      <c r="E962" s="235"/>
      <c r="F962" s="235"/>
      <c r="G962" s="235"/>
      <c r="H962" s="235"/>
      <c r="I962" s="235"/>
      <c r="J962" s="235"/>
      <c r="K962" s="235"/>
      <c r="L962" s="235"/>
      <c r="M962" s="235"/>
      <c r="N962" s="235"/>
      <c r="O962" s="235"/>
      <c r="P962" s="235"/>
      <c r="Q962" s="235"/>
      <c r="R962" s="235"/>
      <c r="S962" s="235"/>
      <c r="T962" s="235"/>
      <c r="U962" s="235"/>
      <c r="V962" s="235"/>
      <c r="W962" s="235"/>
      <c r="X962" s="235"/>
      <c r="Y962" s="235"/>
      <c r="Z962" s="235"/>
    </row>
    <row r="963" spans="1:26" ht="13.5" customHeight="1" x14ac:dyDescent="0.25">
      <c r="A963" s="235"/>
      <c r="B963" s="235"/>
      <c r="C963" s="235"/>
      <c r="D963" s="235"/>
      <c r="E963" s="235"/>
      <c r="F963" s="235"/>
      <c r="G963" s="235"/>
      <c r="H963" s="235"/>
      <c r="I963" s="235"/>
      <c r="J963" s="235"/>
      <c r="K963" s="235"/>
      <c r="L963" s="235"/>
      <c r="M963" s="235"/>
      <c r="N963" s="235"/>
      <c r="O963" s="235"/>
      <c r="P963" s="235"/>
      <c r="Q963" s="235"/>
      <c r="R963" s="235"/>
      <c r="S963" s="235"/>
      <c r="T963" s="235"/>
      <c r="U963" s="235"/>
      <c r="V963" s="235"/>
      <c r="W963" s="235"/>
      <c r="X963" s="235"/>
      <c r="Y963" s="235"/>
      <c r="Z963" s="235"/>
    </row>
    <row r="964" spans="1:26" ht="13.5" customHeight="1" x14ac:dyDescent="0.25">
      <c r="A964" s="235"/>
      <c r="B964" s="235"/>
      <c r="C964" s="235"/>
      <c r="D964" s="235"/>
      <c r="E964" s="235"/>
      <c r="F964" s="235"/>
      <c r="G964" s="235"/>
      <c r="H964" s="235"/>
      <c r="I964" s="235"/>
      <c r="J964" s="235"/>
      <c r="K964" s="235"/>
      <c r="L964" s="235"/>
      <c r="M964" s="235"/>
      <c r="N964" s="235"/>
      <c r="O964" s="235"/>
      <c r="P964" s="235"/>
      <c r="Q964" s="235"/>
      <c r="R964" s="235"/>
      <c r="S964" s="235"/>
      <c r="T964" s="235"/>
      <c r="U964" s="235"/>
      <c r="V964" s="235"/>
      <c r="W964" s="235"/>
      <c r="X964" s="235"/>
      <c r="Y964" s="235"/>
      <c r="Z964" s="235"/>
    </row>
    <row r="965" spans="1:26" ht="13.5" customHeight="1" x14ac:dyDescent="0.25">
      <c r="A965" s="235"/>
      <c r="B965" s="235"/>
      <c r="C965" s="235"/>
      <c r="D965" s="235"/>
      <c r="E965" s="235"/>
      <c r="F965" s="235"/>
      <c r="G965" s="235"/>
      <c r="H965" s="235"/>
      <c r="I965" s="235"/>
      <c r="J965" s="235"/>
      <c r="K965" s="235"/>
      <c r="L965" s="235"/>
      <c r="M965" s="235"/>
      <c r="N965" s="235"/>
      <c r="O965" s="235"/>
      <c r="P965" s="235"/>
      <c r="Q965" s="235"/>
      <c r="R965" s="235"/>
      <c r="S965" s="235"/>
      <c r="T965" s="235"/>
      <c r="U965" s="235"/>
      <c r="V965" s="235"/>
      <c r="W965" s="235"/>
      <c r="X965" s="235"/>
      <c r="Y965" s="235"/>
      <c r="Z965" s="235"/>
    </row>
    <row r="966" spans="1:26" ht="13.5" customHeight="1" x14ac:dyDescent="0.25">
      <c r="A966" s="235"/>
      <c r="B966" s="235"/>
      <c r="C966" s="235"/>
      <c r="D966" s="235"/>
      <c r="E966" s="235"/>
      <c r="F966" s="235"/>
      <c r="G966" s="235"/>
      <c r="H966" s="235"/>
      <c r="I966" s="235"/>
      <c r="J966" s="235"/>
      <c r="K966" s="235"/>
      <c r="L966" s="235"/>
      <c r="M966" s="235"/>
      <c r="N966" s="235"/>
      <c r="O966" s="235"/>
      <c r="P966" s="235"/>
      <c r="Q966" s="235"/>
      <c r="R966" s="235"/>
      <c r="S966" s="235"/>
      <c r="T966" s="235"/>
      <c r="U966" s="235"/>
      <c r="V966" s="235"/>
      <c r="W966" s="235"/>
      <c r="X966" s="235"/>
      <c r="Y966" s="235"/>
      <c r="Z966" s="235"/>
    </row>
    <row r="967" spans="1:26" ht="13.5" customHeight="1" x14ac:dyDescent="0.25">
      <c r="A967" s="235"/>
      <c r="B967" s="235"/>
      <c r="C967" s="235"/>
      <c r="D967" s="235"/>
      <c r="E967" s="235"/>
      <c r="F967" s="235"/>
      <c r="G967" s="235"/>
      <c r="H967" s="235"/>
      <c r="I967" s="235"/>
      <c r="J967" s="235"/>
      <c r="K967" s="235"/>
      <c r="L967" s="235"/>
      <c r="M967" s="235"/>
      <c r="N967" s="235"/>
      <c r="O967" s="235"/>
      <c r="P967" s="235"/>
      <c r="Q967" s="235"/>
      <c r="R967" s="235"/>
      <c r="S967" s="235"/>
      <c r="T967" s="235"/>
      <c r="U967" s="235"/>
      <c r="V967" s="235"/>
      <c r="W967" s="235"/>
      <c r="X967" s="235"/>
      <c r="Y967" s="235"/>
      <c r="Z967" s="235"/>
    </row>
    <row r="968" spans="1:26" ht="13.5" customHeight="1" x14ac:dyDescent="0.25">
      <c r="A968" s="235"/>
      <c r="B968" s="235"/>
      <c r="C968" s="235"/>
      <c r="D968" s="235"/>
      <c r="E968" s="235"/>
      <c r="F968" s="235"/>
      <c r="G968" s="235"/>
      <c r="H968" s="235"/>
      <c r="I968" s="235"/>
      <c r="J968" s="235"/>
      <c r="K968" s="235"/>
      <c r="L968" s="235"/>
      <c r="M968" s="235"/>
      <c r="N968" s="235"/>
      <c r="O968" s="235"/>
      <c r="P968" s="235"/>
      <c r="Q968" s="235"/>
      <c r="R968" s="235"/>
      <c r="S968" s="235"/>
      <c r="T968" s="235"/>
      <c r="U968" s="235"/>
      <c r="V968" s="235"/>
      <c r="W968" s="235"/>
      <c r="X968" s="235"/>
      <c r="Y968" s="235"/>
      <c r="Z968" s="235"/>
    </row>
    <row r="969" spans="1:26" ht="13.5" customHeight="1" x14ac:dyDescent="0.25">
      <c r="A969" s="235"/>
      <c r="B969" s="235"/>
      <c r="C969" s="235"/>
      <c r="D969" s="235"/>
      <c r="E969" s="235"/>
      <c r="F969" s="235"/>
      <c r="G969" s="235"/>
      <c r="H969" s="235"/>
      <c r="I969" s="235"/>
      <c r="J969" s="235"/>
      <c r="K969" s="235"/>
      <c r="L969" s="235"/>
      <c r="M969" s="235"/>
      <c r="N969" s="235"/>
      <c r="O969" s="235"/>
      <c r="P969" s="235"/>
      <c r="Q969" s="235"/>
      <c r="R969" s="235"/>
      <c r="S969" s="235"/>
      <c r="T969" s="235"/>
      <c r="U969" s="235"/>
      <c r="V969" s="235"/>
      <c r="W969" s="235"/>
      <c r="X969" s="235"/>
      <c r="Y969" s="235"/>
      <c r="Z969" s="235"/>
    </row>
    <row r="970" spans="1:26" ht="13.5" customHeight="1" x14ac:dyDescent="0.25">
      <c r="A970" s="235"/>
      <c r="B970" s="235"/>
      <c r="C970" s="235"/>
      <c r="D970" s="235"/>
      <c r="E970" s="235"/>
      <c r="F970" s="235"/>
      <c r="G970" s="235"/>
      <c r="H970" s="235"/>
      <c r="I970" s="235"/>
      <c r="J970" s="235"/>
      <c r="K970" s="235"/>
      <c r="L970" s="235"/>
      <c r="M970" s="235"/>
      <c r="N970" s="235"/>
      <c r="O970" s="235"/>
      <c r="P970" s="235"/>
      <c r="Q970" s="235"/>
      <c r="R970" s="235"/>
      <c r="S970" s="235"/>
      <c r="T970" s="235"/>
      <c r="U970" s="235"/>
      <c r="V970" s="235"/>
      <c r="W970" s="235"/>
      <c r="X970" s="235"/>
      <c r="Y970" s="235"/>
      <c r="Z970" s="235"/>
    </row>
    <row r="971" spans="1:26" ht="13.5" customHeight="1" x14ac:dyDescent="0.25">
      <c r="A971" s="235"/>
      <c r="B971" s="235"/>
      <c r="C971" s="235"/>
      <c r="D971" s="235"/>
      <c r="E971" s="235"/>
      <c r="F971" s="235"/>
      <c r="G971" s="235"/>
      <c r="H971" s="235"/>
      <c r="I971" s="235"/>
      <c r="J971" s="235"/>
      <c r="K971" s="235"/>
      <c r="L971" s="235"/>
      <c r="M971" s="235"/>
      <c r="N971" s="235"/>
      <c r="O971" s="235"/>
      <c r="P971" s="235"/>
      <c r="Q971" s="235"/>
      <c r="R971" s="235"/>
      <c r="S971" s="235"/>
      <c r="T971" s="235"/>
      <c r="U971" s="235"/>
      <c r="V971" s="235"/>
      <c r="W971" s="235"/>
      <c r="X971" s="235"/>
      <c r="Y971" s="235"/>
      <c r="Z971" s="235"/>
    </row>
    <row r="972" spans="1:26" ht="13.5" customHeight="1" x14ac:dyDescent="0.25">
      <c r="A972" s="235"/>
      <c r="B972" s="235"/>
      <c r="C972" s="235"/>
      <c r="D972" s="235"/>
      <c r="E972" s="235"/>
      <c r="F972" s="235"/>
      <c r="G972" s="235"/>
      <c r="H972" s="235"/>
      <c r="I972" s="235"/>
      <c r="J972" s="235"/>
      <c r="K972" s="235"/>
      <c r="L972" s="235"/>
      <c r="M972" s="235"/>
      <c r="N972" s="235"/>
      <c r="O972" s="235"/>
      <c r="P972" s="235"/>
      <c r="Q972" s="235"/>
      <c r="R972" s="235"/>
      <c r="S972" s="235"/>
      <c r="T972" s="235"/>
      <c r="U972" s="235"/>
      <c r="V972" s="235"/>
      <c r="W972" s="235"/>
      <c r="X972" s="235"/>
      <c r="Y972" s="235"/>
      <c r="Z972" s="235"/>
    </row>
    <row r="973" spans="1:26" ht="13.5" customHeight="1" x14ac:dyDescent="0.25">
      <c r="A973" s="235"/>
      <c r="B973" s="235"/>
      <c r="C973" s="235"/>
      <c r="D973" s="235"/>
      <c r="E973" s="235"/>
      <c r="F973" s="235"/>
      <c r="G973" s="235"/>
      <c r="H973" s="235"/>
      <c r="I973" s="235"/>
      <c r="J973" s="235"/>
      <c r="K973" s="235"/>
      <c r="L973" s="235"/>
      <c r="M973" s="235"/>
      <c r="N973" s="235"/>
      <c r="O973" s="235"/>
      <c r="P973" s="235"/>
      <c r="Q973" s="235"/>
      <c r="R973" s="235"/>
      <c r="S973" s="235"/>
      <c r="T973" s="235"/>
      <c r="U973" s="235"/>
      <c r="V973" s="235"/>
      <c r="W973" s="235"/>
      <c r="X973" s="235"/>
      <c r="Y973" s="235"/>
      <c r="Z973" s="235"/>
    </row>
    <row r="974" spans="1:26" ht="13.5" customHeight="1" x14ac:dyDescent="0.25">
      <c r="A974" s="235"/>
      <c r="B974" s="235"/>
      <c r="C974" s="235"/>
      <c r="D974" s="235"/>
      <c r="E974" s="235"/>
      <c r="F974" s="235"/>
      <c r="G974" s="235"/>
      <c r="H974" s="235"/>
      <c r="I974" s="235"/>
      <c r="J974" s="235"/>
      <c r="K974" s="235"/>
      <c r="L974" s="235"/>
      <c r="M974" s="235"/>
      <c r="N974" s="235"/>
      <c r="O974" s="235"/>
      <c r="P974" s="235"/>
      <c r="Q974" s="235"/>
      <c r="R974" s="235"/>
      <c r="S974" s="235"/>
      <c r="T974" s="235"/>
      <c r="U974" s="235"/>
      <c r="V974" s="235"/>
      <c r="W974" s="235"/>
      <c r="X974" s="235"/>
      <c r="Y974" s="235"/>
      <c r="Z974" s="235"/>
    </row>
    <row r="975" spans="1:26" ht="13.5" customHeight="1" x14ac:dyDescent="0.25">
      <c r="A975" s="235"/>
      <c r="B975" s="235"/>
      <c r="C975" s="235"/>
      <c r="D975" s="235"/>
      <c r="E975" s="235"/>
      <c r="F975" s="235"/>
      <c r="G975" s="235"/>
      <c r="H975" s="235"/>
      <c r="I975" s="235"/>
      <c r="J975" s="235"/>
      <c r="K975" s="235"/>
      <c r="L975" s="235"/>
      <c r="M975" s="235"/>
      <c r="N975" s="235"/>
      <c r="O975" s="235"/>
      <c r="P975" s="235"/>
      <c r="Q975" s="235"/>
      <c r="R975" s="235"/>
      <c r="S975" s="235"/>
      <c r="T975" s="235"/>
      <c r="U975" s="235"/>
      <c r="V975" s="235"/>
      <c r="W975" s="235"/>
      <c r="X975" s="235"/>
      <c r="Y975" s="235"/>
      <c r="Z975" s="235"/>
    </row>
    <row r="976" spans="1:26" ht="13.5" customHeight="1" x14ac:dyDescent="0.25">
      <c r="A976" s="235"/>
      <c r="B976" s="235"/>
      <c r="C976" s="235"/>
      <c r="D976" s="235"/>
      <c r="E976" s="235"/>
      <c r="F976" s="235"/>
      <c r="G976" s="235"/>
      <c r="H976" s="235"/>
      <c r="I976" s="235"/>
      <c r="J976" s="235"/>
      <c r="K976" s="235"/>
      <c r="L976" s="235"/>
      <c r="M976" s="235"/>
      <c r="N976" s="235"/>
      <c r="O976" s="235"/>
      <c r="P976" s="235"/>
      <c r="Q976" s="235"/>
      <c r="R976" s="235"/>
      <c r="S976" s="235"/>
      <c r="T976" s="235"/>
      <c r="U976" s="235"/>
      <c r="V976" s="235"/>
      <c r="W976" s="235"/>
      <c r="X976" s="235"/>
      <c r="Y976" s="235"/>
      <c r="Z976" s="235"/>
    </row>
    <row r="977" spans="1:26" ht="13.5" customHeight="1" x14ac:dyDescent="0.25">
      <c r="A977" s="235"/>
      <c r="B977" s="235"/>
      <c r="C977" s="235"/>
      <c r="D977" s="235"/>
      <c r="E977" s="235"/>
      <c r="F977" s="235"/>
      <c r="G977" s="235"/>
      <c r="H977" s="235"/>
      <c r="I977" s="235"/>
      <c r="J977" s="235"/>
      <c r="K977" s="235"/>
      <c r="L977" s="235"/>
      <c r="M977" s="235"/>
      <c r="N977" s="235"/>
      <c r="O977" s="235"/>
      <c r="P977" s="235"/>
      <c r="Q977" s="235"/>
      <c r="R977" s="235"/>
      <c r="S977" s="235"/>
      <c r="T977" s="235"/>
      <c r="U977" s="235"/>
      <c r="V977" s="235"/>
      <c r="W977" s="235"/>
      <c r="X977" s="235"/>
      <c r="Y977" s="235"/>
      <c r="Z977" s="235"/>
    </row>
    <row r="978" spans="1:26" ht="13.5" customHeight="1" x14ac:dyDescent="0.25">
      <c r="A978" s="235"/>
      <c r="B978" s="235"/>
      <c r="C978" s="235"/>
      <c r="D978" s="235"/>
      <c r="E978" s="235"/>
      <c r="F978" s="235"/>
      <c r="G978" s="235"/>
      <c r="H978" s="235"/>
      <c r="I978" s="235"/>
      <c r="J978" s="235"/>
      <c r="K978" s="235"/>
      <c r="L978" s="235"/>
      <c r="M978" s="235"/>
      <c r="N978" s="235"/>
      <c r="O978" s="235"/>
      <c r="P978" s="235"/>
      <c r="Q978" s="235"/>
      <c r="R978" s="235"/>
      <c r="S978" s="235"/>
      <c r="T978" s="235"/>
      <c r="U978" s="235"/>
      <c r="V978" s="235"/>
      <c r="W978" s="235"/>
      <c r="X978" s="235"/>
      <c r="Y978" s="235"/>
      <c r="Z978" s="235"/>
    </row>
    <row r="979" spans="1:26" ht="13.5" customHeight="1" x14ac:dyDescent="0.25">
      <c r="A979" s="235"/>
      <c r="B979" s="235"/>
      <c r="C979" s="235"/>
      <c r="D979" s="235"/>
      <c r="E979" s="235"/>
      <c r="F979" s="235"/>
      <c r="G979" s="235"/>
      <c r="H979" s="235"/>
      <c r="I979" s="235"/>
      <c r="J979" s="235"/>
      <c r="K979" s="235"/>
      <c r="L979" s="235"/>
      <c r="M979" s="235"/>
      <c r="N979" s="235"/>
      <c r="O979" s="235"/>
      <c r="P979" s="235"/>
      <c r="Q979" s="235"/>
      <c r="R979" s="235"/>
      <c r="S979" s="235"/>
      <c r="T979" s="235"/>
      <c r="U979" s="235"/>
      <c r="V979" s="235"/>
      <c r="W979" s="235"/>
      <c r="X979" s="235"/>
      <c r="Y979" s="235"/>
      <c r="Z979" s="235"/>
    </row>
    <row r="980" spans="1:26" ht="13.5" customHeight="1" x14ac:dyDescent="0.25">
      <c r="A980" s="235"/>
      <c r="B980" s="235"/>
      <c r="C980" s="235"/>
      <c r="D980" s="235"/>
      <c r="E980" s="235"/>
      <c r="F980" s="235"/>
      <c r="G980" s="235"/>
      <c r="H980" s="235"/>
      <c r="I980" s="235"/>
      <c r="J980" s="235"/>
      <c r="K980" s="235"/>
      <c r="L980" s="235"/>
      <c r="M980" s="235"/>
      <c r="N980" s="235"/>
      <c r="O980" s="235"/>
      <c r="P980" s="235"/>
      <c r="Q980" s="235"/>
      <c r="R980" s="235"/>
      <c r="S980" s="235"/>
      <c r="T980" s="235"/>
      <c r="U980" s="235"/>
      <c r="V980" s="235"/>
      <c r="W980" s="235"/>
      <c r="X980" s="235"/>
      <c r="Y980" s="235"/>
      <c r="Z980" s="235"/>
    </row>
    <row r="981" spans="1:26" ht="13.5" customHeight="1" x14ac:dyDescent="0.25">
      <c r="A981" s="235"/>
      <c r="B981" s="235"/>
      <c r="C981" s="235"/>
      <c r="D981" s="235"/>
      <c r="E981" s="235"/>
      <c r="F981" s="235"/>
      <c r="G981" s="235"/>
      <c r="H981" s="235"/>
      <c r="I981" s="235"/>
      <c r="J981" s="235"/>
      <c r="K981" s="235"/>
      <c r="L981" s="235"/>
      <c r="M981" s="235"/>
      <c r="N981" s="235"/>
      <c r="O981" s="235"/>
      <c r="P981" s="235"/>
      <c r="Q981" s="235"/>
      <c r="R981" s="235"/>
      <c r="S981" s="235"/>
      <c r="T981" s="235"/>
      <c r="U981" s="235"/>
      <c r="V981" s="235"/>
      <c r="W981" s="235"/>
      <c r="X981" s="235"/>
      <c r="Y981" s="235"/>
      <c r="Z981" s="235"/>
    </row>
    <row r="982" spans="1:26" ht="13.5" customHeight="1" x14ac:dyDescent="0.25">
      <c r="A982" s="235"/>
      <c r="B982" s="235"/>
      <c r="C982" s="235"/>
      <c r="D982" s="235"/>
      <c r="E982" s="235"/>
      <c r="F982" s="235"/>
      <c r="G982" s="235"/>
      <c r="H982" s="235"/>
      <c r="I982" s="235"/>
      <c r="J982" s="235"/>
      <c r="K982" s="235"/>
      <c r="L982" s="235"/>
      <c r="M982" s="235"/>
      <c r="N982" s="235"/>
      <c r="O982" s="235"/>
      <c r="P982" s="235"/>
      <c r="Q982" s="235"/>
      <c r="R982" s="235"/>
      <c r="S982" s="235"/>
      <c r="T982" s="235"/>
      <c r="U982" s="235"/>
      <c r="V982" s="235"/>
      <c r="W982" s="235"/>
      <c r="X982" s="235"/>
      <c r="Y982" s="235"/>
      <c r="Z982" s="235"/>
    </row>
    <row r="983" spans="1:26" ht="13.5" customHeight="1" x14ac:dyDescent="0.25">
      <c r="A983" s="235"/>
      <c r="B983" s="235"/>
      <c r="C983" s="235"/>
      <c r="D983" s="235"/>
      <c r="E983" s="235"/>
      <c r="F983" s="235"/>
      <c r="G983" s="235"/>
      <c r="H983" s="235"/>
      <c r="I983" s="235"/>
      <c r="J983" s="235"/>
      <c r="K983" s="235"/>
      <c r="L983" s="235"/>
      <c r="M983" s="235"/>
      <c r="N983" s="235"/>
      <c r="O983" s="235"/>
      <c r="P983" s="235"/>
      <c r="Q983" s="235"/>
      <c r="R983" s="235"/>
      <c r="S983" s="235"/>
      <c r="T983" s="235"/>
      <c r="U983" s="235"/>
      <c r="V983" s="235"/>
      <c r="W983" s="235"/>
      <c r="X983" s="235"/>
      <c r="Y983" s="235"/>
      <c r="Z983" s="235"/>
    </row>
    <row r="984" spans="1:26" ht="13.5" customHeight="1" x14ac:dyDescent="0.25">
      <c r="A984" s="235"/>
      <c r="B984" s="235"/>
      <c r="C984" s="235"/>
      <c r="D984" s="235"/>
      <c r="E984" s="235"/>
      <c r="F984" s="235"/>
      <c r="G984" s="235"/>
      <c r="H984" s="235"/>
      <c r="I984" s="235"/>
      <c r="J984" s="235"/>
      <c r="K984" s="235"/>
      <c r="L984" s="235"/>
      <c r="M984" s="235"/>
      <c r="N984" s="235"/>
      <c r="O984" s="235"/>
      <c r="P984" s="235"/>
      <c r="Q984" s="235"/>
      <c r="R984" s="235"/>
      <c r="S984" s="235"/>
      <c r="T984" s="235"/>
      <c r="U984" s="235"/>
      <c r="V984" s="235"/>
      <c r="W984" s="235"/>
      <c r="X984" s="235"/>
      <c r="Y984" s="235"/>
      <c r="Z984" s="235"/>
    </row>
    <row r="985" spans="1:26" ht="13.5" customHeight="1" x14ac:dyDescent="0.25">
      <c r="A985" s="235"/>
      <c r="B985" s="235"/>
      <c r="C985" s="235"/>
      <c r="D985" s="235"/>
      <c r="E985" s="235"/>
      <c r="F985" s="235"/>
      <c r="G985" s="235"/>
      <c r="H985" s="235"/>
      <c r="I985" s="235"/>
      <c r="J985" s="235"/>
      <c r="K985" s="235"/>
      <c r="L985" s="235"/>
      <c r="M985" s="235"/>
      <c r="N985" s="235"/>
      <c r="O985" s="235"/>
      <c r="P985" s="235"/>
      <c r="Q985" s="235"/>
      <c r="R985" s="235"/>
      <c r="S985" s="235"/>
      <c r="T985" s="235"/>
      <c r="U985" s="235"/>
      <c r="V985" s="235"/>
      <c r="W985" s="235"/>
      <c r="X985" s="235"/>
      <c r="Y985" s="235"/>
      <c r="Z985" s="235"/>
    </row>
    <row r="986" spans="1:26" ht="13.5" customHeight="1" x14ac:dyDescent="0.25">
      <c r="A986" s="235"/>
      <c r="B986" s="235"/>
      <c r="C986" s="235"/>
      <c r="D986" s="235"/>
      <c r="E986" s="235"/>
      <c r="F986" s="235"/>
      <c r="G986" s="235"/>
      <c r="H986" s="235"/>
      <c r="I986" s="235"/>
      <c r="J986" s="235"/>
      <c r="K986" s="235"/>
      <c r="L986" s="235"/>
      <c r="M986" s="235"/>
      <c r="N986" s="235"/>
      <c r="O986" s="235"/>
      <c r="P986" s="235"/>
      <c r="Q986" s="235"/>
      <c r="R986" s="235"/>
      <c r="S986" s="235"/>
      <c r="T986" s="235"/>
      <c r="U986" s="235"/>
      <c r="V986" s="235"/>
      <c r="W986" s="235"/>
      <c r="X986" s="235"/>
      <c r="Y986" s="235"/>
      <c r="Z986" s="235"/>
    </row>
    <row r="987" spans="1:26" ht="13.5" customHeight="1" x14ac:dyDescent="0.25">
      <c r="A987" s="235"/>
      <c r="B987" s="235"/>
      <c r="C987" s="235"/>
      <c r="D987" s="235"/>
      <c r="E987" s="235"/>
      <c r="F987" s="235"/>
      <c r="G987" s="235"/>
      <c r="H987" s="235"/>
      <c r="I987" s="235"/>
      <c r="J987" s="235"/>
      <c r="K987" s="235"/>
      <c r="L987" s="235"/>
      <c r="M987" s="235"/>
      <c r="N987" s="235"/>
      <c r="O987" s="235"/>
      <c r="P987" s="235"/>
      <c r="Q987" s="235"/>
      <c r="R987" s="235"/>
      <c r="S987" s="235"/>
      <c r="T987" s="235"/>
      <c r="U987" s="235"/>
      <c r="V987" s="235"/>
      <c r="W987" s="235"/>
      <c r="X987" s="235"/>
      <c r="Y987" s="235"/>
      <c r="Z987" s="235"/>
    </row>
    <row r="988" spans="1:26" ht="13.5" customHeight="1" x14ac:dyDescent="0.25">
      <c r="A988" s="235"/>
      <c r="B988" s="235"/>
      <c r="C988" s="235"/>
      <c r="D988" s="235"/>
      <c r="E988" s="235"/>
      <c r="F988" s="235"/>
      <c r="G988" s="235"/>
      <c r="H988" s="235"/>
      <c r="I988" s="235"/>
      <c r="J988" s="235"/>
      <c r="K988" s="235"/>
      <c r="L988" s="235"/>
      <c r="M988" s="235"/>
      <c r="N988" s="235"/>
      <c r="O988" s="235"/>
      <c r="P988" s="235"/>
      <c r="Q988" s="235"/>
      <c r="R988" s="235"/>
      <c r="S988" s="235"/>
      <c r="T988" s="235"/>
      <c r="U988" s="235"/>
      <c r="V988" s="235"/>
      <c r="W988" s="235"/>
      <c r="X988" s="235"/>
      <c r="Y988" s="235"/>
      <c r="Z988" s="235"/>
    </row>
    <row r="989" spans="1:26" ht="13.5" customHeight="1" x14ac:dyDescent="0.25">
      <c r="A989" s="235"/>
      <c r="B989" s="235"/>
      <c r="C989" s="235"/>
      <c r="D989" s="235"/>
      <c r="E989" s="235"/>
      <c r="F989" s="235"/>
      <c r="G989" s="235"/>
      <c r="H989" s="235"/>
      <c r="I989" s="235"/>
      <c r="J989" s="235"/>
      <c r="K989" s="235"/>
      <c r="L989" s="235"/>
      <c r="M989" s="235"/>
      <c r="N989" s="235"/>
      <c r="O989" s="235"/>
      <c r="P989" s="235"/>
      <c r="Q989" s="235"/>
      <c r="R989" s="235"/>
      <c r="S989" s="235"/>
      <c r="T989" s="235"/>
      <c r="U989" s="235"/>
      <c r="V989" s="235"/>
      <c r="W989" s="235"/>
      <c r="X989" s="235"/>
      <c r="Y989" s="235"/>
      <c r="Z989" s="235"/>
    </row>
    <row r="990" spans="1:26" ht="13.5" customHeight="1" x14ac:dyDescent="0.25">
      <c r="A990" s="235"/>
      <c r="B990" s="235"/>
      <c r="C990" s="235"/>
      <c r="D990" s="235"/>
      <c r="E990" s="235"/>
      <c r="F990" s="235"/>
      <c r="G990" s="235"/>
      <c r="H990" s="235"/>
      <c r="I990" s="235"/>
      <c r="J990" s="235"/>
      <c r="K990" s="235"/>
      <c r="L990" s="235"/>
      <c r="M990" s="235"/>
      <c r="N990" s="235"/>
      <c r="O990" s="235"/>
      <c r="P990" s="235"/>
      <c r="Q990" s="235"/>
      <c r="R990" s="235"/>
      <c r="S990" s="235"/>
      <c r="T990" s="235"/>
      <c r="U990" s="235"/>
      <c r="V990" s="235"/>
      <c r="W990" s="235"/>
      <c r="X990" s="235"/>
      <c r="Y990" s="235"/>
      <c r="Z990" s="235"/>
    </row>
    <row r="991" spans="1:26" ht="13.5" customHeight="1" x14ac:dyDescent="0.25">
      <c r="A991" s="235"/>
      <c r="B991" s="235"/>
      <c r="C991" s="235"/>
      <c r="D991" s="235"/>
      <c r="E991" s="235"/>
      <c r="F991" s="235"/>
      <c r="G991" s="235"/>
      <c r="H991" s="235"/>
      <c r="I991" s="235"/>
      <c r="J991" s="235"/>
      <c r="K991" s="235"/>
      <c r="L991" s="235"/>
      <c r="M991" s="235"/>
      <c r="N991" s="235"/>
      <c r="O991" s="235"/>
      <c r="P991" s="235"/>
      <c r="Q991" s="235"/>
      <c r="R991" s="235"/>
      <c r="S991" s="235"/>
      <c r="T991" s="235"/>
      <c r="U991" s="235"/>
      <c r="V991" s="235"/>
      <c r="W991" s="235"/>
      <c r="X991" s="235"/>
      <c r="Y991" s="235"/>
      <c r="Z991" s="235"/>
    </row>
    <row r="992" spans="1:26" ht="13.5" customHeight="1" x14ac:dyDescent="0.25">
      <c r="A992" s="235"/>
      <c r="B992" s="235"/>
      <c r="C992" s="235"/>
      <c r="D992" s="235"/>
      <c r="E992" s="235"/>
      <c r="F992" s="235"/>
      <c r="G992" s="235"/>
      <c r="H992" s="235"/>
      <c r="I992" s="235"/>
      <c r="J992" s="235"/>
      <c r="K992" s="235"/>
      <c r="L992" s="235"/>
      <c r="M992" s="235"/>
      <c r="N992" s="235"/>
      <c r="O992" s="235"/>
      <c r="P992" s="235"/>
      <c r="Q992" s="235"/>
      <c r="R992" s="235"/>
      <c r="S992" s="235"/>
      <c r="T992" s="235"/>
      <c r="U992" s="235"/>
      <c r="V992" s="235"/>
      <c r="W992" s="235"/>
      <c r="X992" s="235"/>
      <c r="Y992" s="235"/>
      <c r="Z992" s="235"/>
    </row>
    <row r="993" spans="1:26" ht="13.5" customHeight="1" x14ac:dyDescent="0.25">
      <c r="A993" s="235"/>
      <c r="B993" s="235"/>
      <c r="C993" s="235"/>
      <c r="D993" s="235"/>
      <c r="E993" s="235"/>
      <c r="F993" s="235"/>
      <c r="G993" s="235"/>
      <c r="H993" s="235"/>
      <c r="I993" s="235"/>
      <c r="J993" s="235"/>
      <c r="K993" s="235"/>
      <c r="L993" s="235"/>
      <c r="M993" s="235"/>
      <c r="N993" s="235"/>
      <c r="O993" s="235"/>
      <c r="P993" s="235"/>
      <c r="Q993" s="235"/>
      <c r="R993" s="235"/>
      <c r="S993" s="235"/>
      <c r="T993" s="235"/>
      <c r="U993" s="235"/>
      <c r="V993" s="235"/>
      <c r="W993" s="235"/>
      <c r="X993" s="235"/>
      <c r="Y993" s="235"/>
      <c r="Z993" s="235"/>
    </row>
    <row r="994" spans="1:26" ht="13.5" customHeight="1" x14ac:dyDescent="0.25">
      <c r="A994" s="235"/>
      <c r="B994" s="235"/>
      <c r="C994" s="235"/>
      <c r="D994" s="235"/>
      <c r="E994" s="235"/>
      <c r="F994" s="235"/>
      <c r="G994" s="235"/>
      <c r="H994" s="235"/>
      <c r="I994" s="235"/>
      <c r="J994" s="235"/>
      <c r="K994" s="235"/>
      <c r="L994" s="235"/>
      <c r="M994" s="235"/>
      <c r="N994" s="235"/>
      <c r="O994" s="235"/>
      <c r="P994" s="235"/>
      <c r="Q994" s="235"/>
      <c r="R994" s="235"/>
      <c r="S994" s="235"/>
      <c r="T994" s="235"/>
      <c r="U994" s="235"/>
      <c r="V994" s="235"/>
      <c r="W994" s="235"/>
      <c r="X994" s="235"/>
      <c r="Y994" s="235"/>
      <c r="Z994" s="235"/>
    </row>
    <row r="995" spans="1:26" ht="13.5" customHeight="1" x14ac:dyDescent="0.25">
      <c r="A995" s="235"/>
      <c r="B995" s="235"/>
      <c r="C995" s="235"/>
      <c r="D995" s="235"/>
      <c r="E995" s="235"/>
      <c r="F995" s="235"/>
      <c r="G995" s="235"/>
      <c r="H995" s="235"/>
      <c r="I995" s="235"/>
      <c r="J995" s="235"/>
      <c r="K995" s="235"/>
      <c r="L995" s="235"/>
      <c r="M995" s="235"/>
      <c r="N995" s="235"/>
      <c r="O995" s="235"/>
      <c r="P995" s="235"/>
      <c r="Q995" s="235"/>
      <c r="R995" s="235"/>
      <c r="S995" s="235"/>
      <c r="T995" s="235"/>
      <c r="U995" s="235"/>
      <c r="V995" s="235"/>
      <c r="W995" s="235"/>
      <c r="X995" s="235"/>
      <c r="Y995" s="235"/>
      <c r="Z995" s="235"/>
    </row>
    <row r="996" spans="1:26" ht="13.5" customHeight="1" x14ac:dyDescent="0.25">
      <c r="A996" s="235"/>
      <c r="B996" s="235"/>
      <c r="C996" s="235"/>
      <c r="D996" s="235"/>
      <c r="E996" s="235"/>
      <c r="F996" s="235"/>
      <c r="G996" s="235"/>
      <c r="H996" s="235"/>
      <c r="I996" s="235"/>
      <c r="J996" s="235"/>
      <c r="K996" s="235"/>
      <c r="L996" s="235"/>
      <c r="M996" s="235"/>
      <c r="N996" s="235"/>
      <c r="O996" s="235"/>
      <c r="P996" s="235"/>
      <c r="Q996" s="235"/>
      <c r="R996" s="235"/>
      <c r="S996" s="235"/>
      <c r="T996" s="235"/>
      <c r="U996" s="235"/>
      <c r="V996" s="235"/>
      <c r="W996" s="235"/>
      <c r="X996" s="235"/>
      <c r="Y996" s="235"/>
      <c r="Z996" s="235"/>
    </row>
    <row r="997" spans="1:26" ht="13.5" customHeight="1" x14ac:dyDescent="0.25">
      <c r="A997" s="235"/>
      <c r="B997" s="235"/>
      <c r="C997" s="235"/>
      <c r="D997" s="235"/>
      <c r="E997" s="235"/>
      <c r="F997" s="235"/>
      <c r="G997" s="235"/>
      <c r="H997" s="235"/>
      <c r="I997" s="235"/>
      <c r="J997" s="235"/>
      <c r="K997" s="235"/>
      <c r="L997" s="235"/>
      <c r="M997" s="235"/>
      <c r="N997" s="235"/>
      <c r="O997" s="235"/>
      <c r="P997" s="235"/>
      <c r="Q997" s="235"/>
      <c r="R997" s="235"/>
      <c r="S997" s="235"/>
      <c r="T997" s="235"/>
      <c r="U997" s="235"/>
      <c r="V997" s="235"/>
      <c r="W997" s="235"/>
      <c r="X997" s="235"/>
      <c r="Y997" s="235"/>
      <c r="Z997" s="235"/>
    </row>
    <row r="998" spans="1:26" ht="13.5" customHeight="1" x14ac:dyDescent="0.25">
      <c r="A998" s="235"/>
      <c r="B998" s="235"/>
      <c r="C998" s="235"/>
      <c r="D998" s="235"/>
      <c r="E998" s="235"/>
      <c r="F998" s="235"/>
      <c r="G998" s="235"/>
      <c r="H998" s="235"/>
      <c r="I998" s="235"/>
      <c r="J998" s="235"/>
      <c r="K998" s="235"/>
      <c r="L998" s="235"/>
      <c r="M998" s="235"/>
      <c r="N998" s="235"/>
      <c r="O998" s="235"/>
      <c r="P998" s="235"/>
      <c r="Q998" s="235"/>
      <c r="R998" s="235"/>
      <c r="S998" s="235"/>
      <c r="T998" s="235"/>
      <c r="U998" s="235"/>
      <c r="V998" s="235"/>
      <c r="W998" s="235"/>
      <c r="X998" s="235"/>
      <c r="Y998" s="235"/>
      <c r="Z998" s="235"/>
    </row>
    <row r="999" spans="1:26" ht="13.5" customHeight="1" x14ac:dyDescent="0.25">
      <c r="A999" s="235"/>
      <c r="B999" s="235"/>
      <c r="C999" s="235"/>
      <c r="D999" s="235"/>
      <c r="E999" s="235"/>
      <c r="F999" s="235"/>
      <c r="G999" s="235"/>
      <c r="H999" s="235"/>
      <c r="I999" s="235"/>
      <c r="J999" s="235"/>
      <c r="K999" s="235"/>
      <c r="L999" s="235"/>
      <c r="M999" s="235"/>
      <c r="N999" s="235"/>
      <c r="O999" s="235"/>
      <c r="P999" s="235"/>
      <c r="Q999" s="235"/>
      <c r="R999" s="235"/>
      <c r="S999" s="235"/>
      <c r="T999" s="235"/>
      <c r="U999" s="235"/>
      <c r="V999" s="235"/>
      <c r="W999" s="235"/>
      <c r="X999" s="235"/>
      <c r="Y999" s="235"/>
      <c r="Z999" s="235"/>
    </row>
    <row r="1000" spans="1:26" ht="13.5" customHeight="1" x14ac:dyDescent="0.25">
      <c r="A1000" s="235"/>
      <c r="B1000" s="235"/>
      <c r="C1000" s="235"/>
      <c r="D1000" s="235"/>
      <c r="E1000" s="235"/>
      <c r="F1000" s="235"/>
      <c r="G1000" s="235"/>
      <c r="H1000" s="235"/>
      <c r="I1000" s="235"/>
      <c r="J1000" s="235"/>
      <c r="K1000" s="235"/>
      <c r="L1000" s="235"/>
      <c r="M1000" s="235"/>
      <c r="N1000" s="235"/>
      <c r="O1000" s="235"/>
      <c r="P1000" s="235"/>
      <c r="Q1000" s="235"/>
      <c r="R1000" s="235"/>
      <c r="S1000" s="235"/>
      <c r="T1000" s="235"/>
      <c r="U1000" s="235"/>
      <c r="V1000" s="235"/>
      <c r="W1000" s="235"/>
      <c r="X1000" s="235"/>
      <c r="Y1000" s="235"/>
      <c r="Z1000" s="235"/>
    </row>
  </sheetData>
  <mergeCells count="179">
    <mergeCell ref="D19:D20"/>
    <mergeCell ref="E19:E20"/>
    <mergeCell ref="F19:F20"/>
    <mergeCell ref="A2:D2"/>
    <mergeCell ref="E2:K2"/>
    <mergeCell ref="E3:K3"/>
    <mergeCell ref="E4:I4"/>
    <mergeCell ref="E5:K5"/>
    <mergeCell ref="E6:G6"/>
    <mergeCell ref="E7:K7"/>
    <mergeCell ref="H9:I9"/>
    <mergeCell ref="K10:K13"/>
    <mergeCell ref="G19:G20"/>
    <mergeCell ref="H19:H20"/>
    <mergeCell ref="I19:I20"/>
    <mergeCell ref="J19:J20"/>
    <mergeCell ref="J66:K66"/>
    <mergeCell ref="J67:K67"/>
    <mergeCell ref="J69:K71"/>
    <mergeCell ref="J61:K61"/>
    <mergeCell ref="J62:K62"/>
    <mergeCell ref="J63:K63"/>
    <mergeCell ref="J64:K64"/>
    <mergeCell ref="J65:K65"/>
    <mergeCell ref="J58:K58"/>
    <mergeCell ref="J59:K59"/>
    <mergeCell ref="J60:K60"/>
    <mergeCell ref="F81:G81"/>
    <mergeCell ref="H81:I81"/>
    <mergeCell ref="J81:K81"/>
    <mergeCell ref="A76:D76"/>
    <mergeCell ref="F76:G76"/>
    <mergeCell ref="H76:I76"/>
    <mergeCell ref="J76:K76"/>
    <mergeCell ref="A77:D77"/>
    <mergeCell ref="F77:G77"/>
    <mergeCell ref="H77:I77"/>
    <mergeCell ref="J77:K77"/>
    <mergeCell ref="F80:G80"/>
    <mergeCell ref="H80:I80"/>
    <mergeCell ref="J80:K80"/>
    <mergeCell ref="A78:D78"/>
    <mergeCell ref="F78:G78"/>
    <mergeCell ref="H78:I78"/>
    <mergeCell ref="J78:K78"/>
    <mergeCell ref="A79:D79"/>
    <mergeCell ref="F79:G79"/>
    <mergeCell ref="H79:I79"/>
    <mergeCell ref="J79:K79"/>
    <mergeCell ref="A80:D80"/>
    <mergeCell ref="A86:D86"/>
    <mergeCell ref="F86:G86"/>
    <mergeCell ref="H86:I86"/>
    <mergeCell ref="J86:K86"/>
    <mergeCell ref="A87:D87"/>
    <mergeCell ref="F87:G87"/>
    <mergeCell ref="H87:I87"/>
    <mergeCell ref="J87:K87"/>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6:D96"/>
    <mergeCell ref="F96:G96"/>
    <mergeCell ref="H96:I96"/>
    <mergeCell ref="J96:K96"/>
    <mergeCell ref="A97:D97"/>
    <mergeCell ref="F97:G97"/>
    <mergeCell ref="H97:I97"/>
    <mergeCell ref="J97:K97"/>
    <mergeCell ref="A99:D99"/>
    <mergeCell ref="A105:D105"/>
    <mergeCell ref="F105:G105"/>
    <mergeCell ref="H105:I105"/>
    <mergeCell ref="J105:K105"/>
    <mergeCell ref="F103:G103"/>
    <mergeCell ref="H103:I103"/>
    <mergeCell ref="J103:K103"/>
    <mergeCell ref="A98:D98"/>
    <mergeCell ref="F98:G98"/>
    <mergeCell ref="H98:I98"/>
    <mergeCell ref="J98:K98"/>
    <mergeCell ref="F99:G99"/>
    <mergeCell ref="H99:I99"/>
    <mergeCell ref="J99:K99"/>
    <mergeCell ref="I36:J36"/>
    <mergeCell ref="G41:J41"/>
    <mergeCell ref="E46:E47"/>
    <mergeCell ref="F46:G46"/>
    <mergeCell ref="H46:H47"/>
    <mergeCell ref="I46:I47"/>
    <mergeCell ref="A108:D108"/>
    <mergeCell ref="F109:G109"/>
    <mergeCell ref="H109:I109"/>
    <mergeCell ref="J109:K109"/>
    <mergeCell ref="F108:G108"/>
    <mergeCell ref="H108:I108"/>
    <mergeCell ref="J108:K108"/>
    <mergeCell ref="A106:D106"/>
    <mergeCell ref="F106:G106"/>
    <mergeCell ref="H106:I106"/>
    <mergeCell ref="J106:K106"/>
    <mergeCell ref="A107:D107"/>
    <mergeCell ref="F107:G107"/>
    <mergeCell ref="H107:I107"/>
    <mergeCell ref="J107:K107"/>
    <mergeCell ref="A104:D104"/>
    <mergeCell ref="F104:G104"/>
    <mergeCell ref="H104:I104"/>
    <mergeCell ref="A115:D115"/>
    <mergeCell ref="K46:K47"/>
    <mergeCell ref="D56:D57"/>
    <mergeCell ref="E56:E57"/>
    <mergeCell ref="F56:F57"/>
    <mergeCell ref="G56:G57"/>
    <mergeCell ref="H56:I56"/>
    <mergeCell ref="J56:K57"/>
    <mergeCell ref="A58:C58"/>
    <mergeCell ref="J68:K68"/>
    <mergeCell ref="A114:D114"/>
    <mergeCell ref="F114:G114"/>
    <mergeCell ref="H114:I114"/>
    <mergeCell ref="J114:K114"/>
    <mergeCell ref="F115:G115"/>
    <mergeCell ref="H115:I115"/>
    <mergeCell ref="J115:K115"/>
    <mergeCell ref="A112:D112"/>
    <mergeCell ref="F112:G112"/>
    <mergeCell ref="H112:I112"/>
    <mergeCell ref="A113:D113"/>
    <mergeCell ref="F113:G113"/>
    <mergeCell ref="H113:I113"/>
    <mergeCell ref="J113:K113"/>
    <mergeCell ref="F116:G116"/>
    <mergeCell ref="H116:I116"/>
    <mergeCell ref="J116:K116"/>
    <mergeCell ref="I123:K123"/>
    <mergeCell ref="H124:K124"/>
    <mergeCell ref="F100:G100"/>
    <mergeCell ref="H100:I100"/>
    <mergeCell ref="J100:K100"/>
    <mergeCell ref="F101:G101"/>
    <mergeCell ref="J112:K112"/>
    <mergeCell ref="J104:K104"/>
  </mergeCells>
  <conditionalFormatting sqref="E71:I71">
    <cfRule type="cellIs" dxfId="2" priority="1" operator="greaterThan">
      <formula>0</formula>
    </cfRule>
  </conditionalFormatting>
  <conditionalFormatting sqref="H28">
    <cfRule type="cellIs" dxfId="1" priority="2" operator="notEqual">
      <formula>$H$23+$H$24+$H$26</formula>
    </cfRule>
  </conditionalFormatting>
  <pageMargins left="0.19685039370078741" right="0.19685039370078741" top="0.78740157480314965" bottom="0.78740157480314965" header="0.31496062992125984" footer="0.31496062992125984"/>
  <pageSetup paperSize="9" scale="75" fitToHeight="3" orientation="landscape" useFirstPageNumber="1" r:id="rId1"/>
  <headerFooter differentFirst="1">
    <oddFooter>&amp;C&amp;P</oddFooter>
    <firstFooter>&amp;C&amp;P</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0"/>
  <sheetViews>
    <sheetView workbookViewId="0">
      <selection activeCell="J76" sqref="J76:K78"/>
    </sheetView>
  </sheetViews>
  <sheetFormatPr defaultColWidth="9.140625" defaultRowHeight="12.75" x14ac:dyDescent="0.2"/>
  <cols>
    <col min="1" max="1" width="33.140625" style="36" customWidth="1"/>
    <col min="2" max="2" width="19.140625" style="36" customWidth="1"/>
    <col min="3" max="5" width="14.7109375" style="36" customWidth="1"/>
    <col min="6" max="6" width="13" style="36" customWidth="1"/>
    <col min="7" max="16384" width="9.140625" style="36"/>
  </cols>
  <sheetData>
    <row r="1" spans="1:9" s="16" customFormat="1" ht="18.75" x14ac:dyDescent="0.3">
      <c r="A1" s="16" t="s">
        <v>10</v>
      </c>
      <c r="B1" s="16" t="s">
        <v>687</v>
      </c>
    </row>
    <row r="3" spans="1:9" s="17" customFormat="1" ht="15" x14ac:dyDescent="0.25">
      <c r="A3" s="754" t="s">
        <v>255</v>
      </c>
      <c r="B3" s="754"/>
      <c r="C3" s="754"/>
      <c r="D3" s="754"/>
      <c r="E3" s="754"/>
      <c r="F3" s="754"/>
      <c r="G3" s="754"/>
      <c r="H3" s="754"/>
      <c r="I3" s="754"/>
    </row>
    <row r="4" spans="1:9" s="18" customFormat="1" ht="11.25" x14ac:dyDescent="0.2"/>
    <row r="5" spans="1:9" s="19" customFormat="1" x14ac:dyDescent="0.2">
      <c r="A5" s="756" t="s">
        <v>0</v>
      </c>
      <c r="B5" s="756"/>
      <c r="C5" s="395" t="s">
        <v>1</v>
      </c>
      <c r="D5" s="756" t="s">
        <v>256</v>
      </c>
      <c r="E5" s="756"/>
      <c r="F5" s="756"/>
      <c r="G5" s="756"/>
      <c r="H5" s="756"/>
      <c r="I5" s="756"/>
    </row>
    <row r="6" spans="1:9" s="18" customFormat="1" ht="15" customHeight="1" x14ac:dyDescent="0.2">
      <c r="A6" s="757" t="s">
        <v>257</v>
      </c>
      <c r="B6" s="757"/>
      <c r="C6" s="37">
        <f>SUM(C7:C9)</f>
        <v>291144.62</v>
      </c>
      <c r="D6" s="758"/>
      <c r="E6" s="758"/>
      <c r="F6" s="758"/>
      <c r="G6" s="758"/>
      <c r="H6" s="758"/>
      <c r="I6" s="758"/>
    </row>
    <row r="7" spans="1:9" s="18" customFormat="1" ht="40.15" customHeight="1" x14ac:dyDescent="0.2">
      <c r="A7" s="757" t="s">
        <v>5</v>
      </c>
      <c r="B7" s="757"/>
      <c r="C7" s="37">
        <v>259869.09</v>
      </c>
      <c r="D7" s="762" t="s">
        <v>688</v>
      </c>
      <c r="E7" s="762"/>
      <c r="F7" s="762"/>
      <c r="G7" s="762"/>
      <c r="H7" s="762"/>
      <c r="I7" s="762"/>
    </row>
    <row r="8" spans="1:9" s="17" customFormat="1" ht="40.9" customHeight="1" x14ac:dyDescent="0.2">
      <c r="A8" s="757" t="s">
        <v>6</v>
      </c>
      <c r="B8" s="757"/>
      <c r="C8" s="37">
        <v>31275.53</v>
      </c>
      <c r="D8" s="762" t="s">
        <v>689</v>
      </c>
      <c r="E8" s="762"/>
      <c r="F8" s="762"/>
      <c r="G8" s="762"/>
      <c r="H8" s="762"/>
      <c r="I8" s="762"/>
    </row>
    <row r="9" spans="1:9" s="17" customFormat="1" ht="15" customHeight="1" x14ac:dyDescent="0.2">
      <c r="A9" s="757" t="s">
        <v>2</v>
      </c>
      <c r="B9" s="757"/>
      <c r="C9" s="37"/>
      <c r="D9" s="763"/>
      <c r="E9" s="763"/>
      <c r="F9" s="763"/>
      <c r="G9" s="763"/>
      <c r="H9" s="763"/>
      <c r="I9" s="763"/>
    </row>
    <row r="10" spans="1:9" s="18" customFormat="1" ht="11.25" x14ac:dyDescent="0.2">
      <c r="C10" s="20"/>
    </row>
    <row r="11" spans="1:9" s="18" customFormat="1" ht="15" x14ac:dyDescent="0.25">
      <c r="A11" s="754" t="s">
        <v>259</v>
      </c>
      <c r="B11" s="754"/>
      <c r="C11" s="754"/>
      <c r="D11" s="754"/>
      <c r="E11" s="754"/>
      <c r="F11" s="754"/>
      <c r="G11" s="754"/>
      <c r="H11" s="754"/>
      <c r="I11" s="754"/>
    </row>
    <row r="12" spans="1:9" s="18" customFormat="1" ht="11.25" x14ac:dyDescent="0.2">
      <c r="C12" s="20"/>
      <c r="D12" s="21"/>
      <c r="E12" s="21"/>
      <c r="F12" s="21"/>
      <c r="G12" s="21"/>
      <c r="H12" s="21"/>
      <c r="I12" s="21"/>
    </row>
    <row r="13" spans="1:9" s="23" customFormat="1" x14ac:dyDescent="0.2">
      <c r="A13" s="756" t="s">
        <v>0</v>
      </c>
      <c r="B13" s="756" t="s">
        <v>3</v>
      </c>
      <c r="C13" s="395" t="s">
        <v>1</v>
      </c>
      <c r="D13" s="22"/>
      <c r="E13" s="22"/>
      <c r="F13" s="22"/>
      <c r="G13" s="22"/>
      <c r="H13" s="22"/>
      <c r="I13" s="22"/>
    </row>
    <row r="14" spans="1:9" s="18" customFormat="1" x14ac:dyDescent="0.2">
      <c r="A14" s="11" t="s">
        <v>15</v>
      </c>
      <c r="B14" s="12"/>
      <c r="C14" s="13">
        <v>182070.69</v>
      </c>
      <c r="D14" s="24"/>
      <c r="E14" s="24"/>
      <c r="F14" s="24"/>
      <c r="G14" s="24"/>
      <c r="H14" s="24"/>
      <c r="I14" s="24"/>
    </row>
    <row r="15" spans="1:9" s="18" customFormat="1" x14ac:dyDescent="0.2">
      <c r="A15" s="757" t="s">
        <v>7</v>
      </c>
      <c r="B15" s="42" t="s">
        <v>11</v>
      </c>
      <c r="C15" s="13">
        <v>0</v>
      </c>
      <c r="D15" s="24"/>
      <c r="E15" s="24"/>
      <c r="F15" s="24"/>
      <c r="G15" s="24"/>
      <c r="H15" s="24"/>
      <c r="I15" s="24"/>
    </row>
    <row r="16" spans="1:9" s="18" customFormat="1" x14ac:dyDescent="0.2">
      <c r="A16" s="757"/>
      <c r="B16" s="14" t="s">
        <v>8</v>
      </c>
      <c r="C16" s="43">
        <v>51073.93</v>
      </c>
      <c r="D16" s="25"/>
      <c r="E16" s="25"/>
      <c r="F16" s="25"/>
      <c r="G16" s="25"/>
      <c r="H16" s="25"/>
      <c r="I16" s="25"/>
    </row>
    <row r="17" spans="1:9" s="18" customFormat="1" x14ac:dyDescent="0.2">
      <c r="A17" s="757"/>
      <c r="B17" s="14" t="s">
        <v>4</v>
      </c>
      <c r="C17" s="13">
        <v>58000</v>
      </c>
      <c r="D17" s="26"/>
      <c r="E17" s="26"/>
      <c r="F17" s="26"/>
      <c r="G17" s="26"/>
      <c r="H17" s="26"/>
      <c r="I17" s="26"/>
    </row>
    <row r="18" spans="1:9" s="18" customFormat="1" ht="15" customHeight="1" x14ac:dyDescent="0.2">
      <c r="A18" s="396" t="s">
        <v>257</v>
      </c>
      <c r="B18" s="38"/>
      <c r="C18" s="39">
        <f>SUM(C14:C17)</f>
        <v>291144.62</v>
      </c>
      <c r="D18" s="27"/>
      <c r="E18" s="27"/>
      <c r="F18" s="27"/>
      <c r="G18" s="27"/>
      <c r="H18" s="27"/>
      <c r="I18" s="27"/>
    </row>
    <row r="19" spans="1:9" s="29" customFormat="1" ht="11.25" x14ac:dyDescent="0.2">
      <c r="A19" s="28"/>
      <c r="C19" s="30"/>
      <c r="D19" s="31"/>
      <c r="E19" s="31"/>
      <c r="F19" s="31"/>
      <c r="G19" s="31"/>
      <c r="H19" s="31"/>
      <c r="I19" s="31"/>
    </row>
    <row r="20" spans="1:9" s="18" customFormat="1" ht="11.25" x14ac:dyDescent="0.2">
      <c r="A20" s="33"/>
      <c r="B20" s="33"/>
      <c r="C20" s="34"/>
      <c r="D20" s="34"/>
      <c r="E20" s="35"/>
    </row>
    <row r="21" spans="1:9" s="18" customFormat="1" ht="15" x14ac:dyDescent="0.25">
      <c r="A21" s="754" t="s">
        <v>260</v>
      </c>
      <c r="B21" s="754"/>
      <c r="C21" s="754"/>
      <c r="D21" s="754"/>
      <c r="E21" s="754"/>
      <c r="F21" s="754"/>
      <c r="G21" s="754"/>
      <c r="H21" s="754"/>
      <c r="I21" s="754"/>
    </row>
    <row r="22" spans="1:9" s="18" customFormat="1" x14ac:dyDescent="0.2">
      <c r="A22" s="40" t="s">
        <v>9</v>
      </c>
      <c r="B22" s="36"/>
      <c r="C22" s="36"/>
      <c r="D22" s="36"/>
      <c r="E22" s="36"/>
      <c r="F22" s="36"/>
      <c r="G22" s="36"/>
      <c r="H22" s="36"/>
      <c r="I22" s="36"/>
    </row>
    <row r="23" spans="1:9" s="18" customFormat="1" x14ac:dyDescent="0.2">
      <c r="A23" s="751" t="s">
        <v>690</v>
      </c>
      <c r="B23" s="752"/>
      <c r="C23" s="752"/>
      <c r="D23" s="752"/>
      <c r="E23" s="752"/>
      <c r="F23" s="752"/>
      <c r="G23" s="752"/>
      <c r="H23" s="752"/>
      <c r="I23" s="753"/>
    </row>
    <row r="24" spans="1:9" s="18" customFormat="1" x14ac:dyDescent="0.2">
      <c r="A24" s="751"/>
      <c r="B24" s="752"/>
      <c r="C24" s="752"/>
      <c r="D24" s="752"/>
      <c r="E24" s="752"/>
      <c r="F24" s="752"/>
      <c r="G24" s="752"/>
      <c r="H24" s="752"/>
      <c r="I24" s="753"/>
    </row>
    <row r="25" spans="1:9" s="18" customFormat="1" x14ac:dyDescent="0.2">
      <c r="A25" s="751"/>
      <c r="B25" s="752"/>
      <c r="C25" s="752"/>
      <c r="D25" s="752"/>
      <c r="E25" s="752"/>
      <c r="F25" s="752"/>
      <c r="G25" s="752"/>
      <c r="H25" s="752"/>
      <c r="I25" s="753"/>
    </row>
    <row r="26" spans="1:9" s="18" customFormat="1" x14ac:dyDescent="0.2">
      <c r="A26" s="44"/>
      <c r="B26" s="44"/>
      <c r="C26" s="44"/>
      <c r="D26" s="44"/>
      <c r="E26" s="44"/>
      <c r="F26" s="44"/>
      <c r="G26" s="44"/>
      <c r="H26" s="44"/>
      <c r="I26" s="44"/>
    </row>
    <row r="27" spans="1:9" s="17" customFormat="1" ht="28.5" customHeight="1" x14ac:dyDescent="0.25">
      <c r="A27" s="755" t="s">
        <v>262</v>
      </c>
      <c r="B27" s="755"/>
      <c r="C27" s="755"/>
      <c r="D27" s="755"/>
      <c r="E27" s="755"/>
      <c r="F27" s="755"/>
      <c r="G27" s="755"/>
      <c r="H27" s="755"/>
      <c r="I27" s="755"/>
    </row>
    <row r="28" spans="1:9" s="18" customFormat="1" x14ac:dyDescent="0.2">
      <c r="A28" s="36" t="s">
        <v>9</v>
      </c>
      <c r="B28" s="36"/>
      <c r="C28" s="36"/>
      <c r="D28" s="36"/>
      <c r="E28" s="36"/>
      <c r="F28" s="36"/>
      <c r="G28" s="36"/>
      <c r="H28" s="36"/>
      <c r="I28" s="36"/>
    </row>
    <row r="29" spans="1:9" s="18" customFormat="1" x14ac:dyDescent="0.2">
      <c r="A29" s="751" t="s">
        <v>691</v>
      </c>
      <c r="B29" s="752"/>
      <c r="C29" s="752"/>
      <c r="D29" s="752"/>
      <c r="E29" s="752"/>
      <c r="F29" s="752"/>
      <c r="G29" s="752"/>
      <c r="H29" s="752"/>
      <c r="I29" s="753"/>
    </row>
    <row r="30" spans="1:9" s="18" customFormat="1" x14ac:dyDescent="0.2">
      <c r="A30" s="751"/>
      <c r="B30" s="752"/>
      <c r="C30" s="752"/>
      <c r="D30" s="752"/>
      <c r="E30" s="752"/>
      <c r="F30" s="752"/>
      <c r="G30" s="752"/>
      <c r="H30" s="752"/>
      <c r="I30" s="753"/>
    </row>
    <row r="31" spans="1:9" s="18" customFormat="1" x14ac:dyDescent="0.2">
      <c r="A31" s="44"/>
      <c r="B31" s="44"/>
      <c r="C31" s="44"/>
      <c r="D31" s="44"/>
      <c r="E31" s="44"/>
      <c r="F31" s="44"/>
      <c r="G31" s="44"/>
      <c r="H31" s="44"/>
      <c r="I31" s="44"/>
    </row>
    <row r="32" spans="1:9" s="18" customFormat="1" ht="12.75" customHeight="1" x14ac:dyDescent="0.25">
      <c r="A32" s="755" t="s">
        <v>198</v>
      </c>
      <c r="B32" s="755"/>
      <c r="C32" s="755"/>
      <c r="D32" s="755"/>
      <c r="E32" s="755"/>
      <c r="F32" s="755"/>
      <c r="G32" s="755"/>
      <c r="H32" s="755"/>
      <c r="I32" s="755"/>
    </row>
    <row r="33" spans="1:9" s="18" customFormat="1" x14ac:dyDescent="0.2">
      <c r="A33" s="36" t="s">
        <v>9</v>
      </c>
      <c r="B33" s="387"/>
      <c r="C33" s="387"/>
      <c r="D33" s="387"/>
      <c r="E33" s="387"/>
      <c r="F33" s="387"/>
      <c r="G33" s="387"/>
      <c r="H33" s="387"/>
      <c r="I33" s="387"/>
    </row>
    <row r="34" spans="1:9" s="18" customFormat="1" x14ac:dyDescent="0.2">
      <c r="A34" s="751" t="s">
        <v>692</v>
      </c>
      <c r="B34" s="752"/>
      <c r="C34" s="752"/>
      <c r="D34" s="752"/>
      <c r="E34" s="752"/>
      <c r="F34" s="752"/>
      <c r="G34" s="752"/>
      <c r="H34" s="752"/>
      <c r="I34" s="753"/>
    </row>
    <row r="35" spans="1:9" s="18" customFormat="1" x14ac:dyDescent="0.2">
      <c r="A35" s="751"/>
      <c r="B35" s="752"/>
      <c r="C35" s="752"/>
      <c r="D35" s="752"/>
      <c r="E35" s="752"/>
      <c r="F35" s="752"/>
      <c r="G35" s="752"/>
      <c r="H35" s="752"/>
      <c r="I35" s="753"/>
    </row>
    <row r="36" spans="1:9" s="18" customFormat="1" ht="16.149999999999999" customHeight="1" x14ac:dyDescent="0.2">
      <c r="A36" s="44"/>
      <c r="B36" s="44"/>
      <c r="C36" s="44"/>
      <c r="D36" s="44"/>
      <c r="E36" s="44"/>
      <c r="F36" s="44"/>
      <c r="G36" s="44"/>
      <c r="H36" s="44"/>
      <c r="I36" s="44"/>
    </row>
    <row r="37" spans="1:9" x14ac:dyDescent="0.2">
      <c r="A37" s="40" t="s">
        <v>12</v>
      </c>
      <c r="B37" s="36" t="s">
        <v>693</v>
      </c>
    </row>
    <row r="38" spans="1:9" x14ac:dyDescent="0.2">
      <c r="A38" s="40" t="s">
        <v>13</v>
      </c>
      <c r="B38" s="36" t="s">
        <v>694</v>
      </c>
    </row>
    <row r="39" spans="1:9" x14ac:dyDescent="0.2">
      <c r="A39" s="40"/>
    </row>
    <row r="40" spans="1:9" x14ac:dyDescent="0.2">
      <c r="A40" s="40" t="s">
        <v>14</v>
      </c>
      <c r="B40" s="10">
        <v>45743</v>
      </c>
    </row>
  </sheetData>
  <mergeCells count="24">
    <mergeCell ref="A13:B13"/>
    <mergeCell ref="A3:I3"/>
    <mergeCell ref="A5:B5"/>
    <mergeCell ref="D5:I5"/>
    <mergeCell ref="A6:B6"/>
    <mergeCell ref="D6:I6"/>
    <mergeCell ref="A11:I11"/>
    <mergeCell ref="A7:B7"/>
    <mergeCell ref="D7:I7"/>
    <mergeCell ref="A8:B8"/>
    <mergeCell ref="D8:I8"/>
    <mergeCell ref="A9:B9"/>
    <mergeCell ref="D9:I9"/>
    <mergeCell ref="A35:I35"/>
    <mergeCell ref="A21:I21"/>
    <mergeCell ref="A25:I25"/>
    <mergeCell ref="A34:I34"/>
    <mergeCell ref="A15:A17"/>
    <mergeCell ref="A27:I27"/>
    <mergeCell ref="A29:I29"/>
    <mergeCell ref="A23:I23"/>
    <mergeCell ref="A24:I24"/>
    <mergeCell ref="A30:I30"/>
    <mergeCell ref="A32:I32"/>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L123"/>
  <sheetViews>
    <sheetView tabSelected="1" workbookViewId="0">
      <selection activeCell="K22" sqref="K22"/>
    </sheetView>
  </sheetViews>
  <sheetFormatPr defaultColWidth="9.140625" defaultRowHeight="12.75" x14ac:dyDescent="0.2"/>
  <cols>
    <col min="1" max="1" width="7.5703125" style="48" customWidth="1"/>
    <col min="2" max="2" width="2.5703125" style="48" customWidth="1"/>
    <col min="3" max="3" width="10.28515625" style="48" customWidth="1"/>
    <col min="4" max="4" width="25.42578125" style="48" customWidth="1"/>
    <col min="5" max="5" width="15.7109375" style="48" customWidth="1"/>
    <col min="6" max="6" width="15" style="48" customWidth="1"/>
    <col min="7" max="7" width="15.28515625" style="48" customWidth="1"/>
    <col min="8" max="8" width="19" style="48" customWidth="1"/>
    <col min="9" max="9" width="18" style="48" customWidth="1"/>
    <col min="10" max="10" width="17.140625" style="48" customWidth="1"/>
    <col min="11" max="11" width="21.5703125" style="48" customWidth="1"/>
    <col min="12" max="12" width="16.85546875" style="48" customWidth="1"/>
    <col min="13" max="256" width="9.140625" style="48"/>
    <col min="257" max="257" width="7.5703125" style="48" customWidth="1"/>
    <col min="258" max="258" width="2.5703125" style="48" customWidth="1"/>
    <col min="259" max="259" width="10.28515625" style="48" customWidth="1"/>
    <col min="260" max="260" width="25.42578125" style="48" customWidth="1"/>
    <col min="261" max="261" width="15.7109375" style="48" customWidth="1"/>
    <col min="262" max="262" width="15" style="48" customWidth="1"/>
    <col min="263" max="263" width="15.28515625" style="48" customWidth="1"/>
    <col min="264" max="264" width="19" style="48" customWidth="1"/>
    <col min="265" max="265" width="18" style="48" customWidth="1"/>
    <col min="266" max="266" width="17.140625" style="48" customWidth="1"/>
    <col min="267" max="267" width="21.5703125" style="48" customWidth="1"/>
    <col min="268" max="268" width="16.85546875" style="48" customWidth="1"/>
    <col min="269" max="512" width="9.140625" style="48"/>
    <col min="513" max="513" width="7.5703125" style="48" customWidth="1"/>
    <col min="514" max="514" width="2.5703125" style="48" customWidth="1"/>
    <col min="515" max="515" width="10.28515625" style="48" customWidth="1"/>
    <col min="516" max="516" width="25.42578125" style="48" customWidth="1"/>
    <col min="517" max="517" width="15.7109375" style="48" customWidth="1"/>
    <col min="518" max="518" width="15" style="48" customWidth="1"/>
    <col min="519" max="519" width="15.28515625" style="48" customWidth="1"/>
    <col min="520" max="520" width="19" style="48" customWidth="1"/>
    <col min="521" max="521" width="18" style="48" customWidth="1"/>
    <col min="522" max="522" width="17.140625" style="48" customWidth="1"/>
    <col min="523" max="523" width="21.5703125" style="48" customWidth="1"/>
    <col min="524" max="524" width="16.85546875" style="48" customWidth="1"/>
    <col min="525" max="768" width="9.140625" style="48"/>
    <col min="769" max="769" width="7.5703125" style="48" customWidth="1"/>
    <col min="770" max="770" width="2.5703125" style="48" customWidth="1"/>
    <col min="771" max="771" width="10.28515625" style="48" customWidth="1"/>
    <col min="772" max="772" width="25.42578125" style="48" customWidth="1"/>
    <col min="773" max="773" width="15.7109375" style="48" customWidth="1"/>
    <col min="774" max="774" width="15" style="48" customWidth="1"/>
    <col min="775" max="775" width="15.28515625" style="48" customWidth="1"/>
    <col min="776" max="776" width="19" style="48" customWidth="1"/>
    <col min="777" max="777" width="18" style="48" customWidth="1"/>
    <col min="778" max="778" width="17.140625" style="48" customWidth="1"/>
    <col min="779" max="779" width="21.5703125" style="48" customWidth="1"/>
    <col min="780" max="780" width="16.85546875" style="48" customWidth="1"/>
    <col min="781" max="1024" width="9.140625" style="48"/>
    <col min="1025" max="1025" width="7.5703125" style="48" customWidth="1"/>
    <col min="1026" max="1026" width="2.5703125" style="48" customWidth="1"/>
    <col min="1027" max="1027" width="10.28515625" style="48" customWidth="1"/>
    <col min="1028" max="1028" width="25.42578125" style="48" customWidth="1"/>
    <col min="1029" max="1029" width="15.7109375" style="48" customWidth="1"/>
    <col min="1030" max="1030" width="15" style="48" customWidth="1"/>
    <col min="1031" max="1031" width="15.28515625" style="48" customWidth="1"/>
    <col min="1032" max="1032" width="19" style="48" customWidth="1"/>
    <col min="1033" max="1033" width="18" style="48" customWidth="1"/>
    <col min="1034" max="1034" width="17.140625" style="48" customWidth="1"/>
    <col min="1035" max="1035" width="21.5703125" style="48" customWidth="1"/>
    <col min="1036" max="1036" width="16.85546875" style="48" customWidth="1"/>
    <col min="1037" max="1280" width="9.140625" style="48"/>
    <col min="1281" max="1281" width="7.5703125" style="48" customWidth="1"/>
    <col min="1282" max="1282" width="2.5703125" style="48" customWidth="1"/>
    <col min="1283" max="1283" width="10.28515625" style="48" customWidth="1"/>
    <col min="1284" max="1284" width="25.42578125" style="48" customWidth="1"/>
    <col min="1285" max="1285" width="15.7109375" style="48" customWidth="1"/>
    <col min="1286" max="1286" width="15" style="48" customWidth="1"/>
    <col min="1287" max="1287" width="15.28515625" style="48" customWidth="1"/>
    <col min="1288" max="1288" width="19" style="48" customWidth="1"/>
    <col min="1289" max="1289" width="18" style="48" customWidth="1"/>
    <col min="1290" max="1290" width="17.140625" style="48" customWidth="1"/>
    <col min="1291" max="1291" width="21.5703125" style="48" customWidth="1"/>
    <col min="1292" max="1292" width="16.85546875" style="48" customWidth="1"/>
    <col min="1293" max="1536" width="9.140625" style="48"/>
    <col min="1537" max="1537" width="7.5703125" style="48" customWidth="1"/>
    <col min="1538" max="1538" width="2.5703125" style="48" customWidth="1"/>
    <col min="1539" max="1539" width="10.28515625" style="48" customWidth="1"/>
    <col min="1540" max="1540" width="25.42578125" style="48" customWidth="1"/>
    <col min="1541" max="1541" width="15.7109375" style="48" customWidth="1"/>
    <col min="1542" max="1542" width="15" style="48" customWidth="1"/>
    <col min="1543" max="1543" width="15.28515625" style="48" customWidth="1"/>
    <col min="1544" max="1544" width="19" style="48" customWidth="1"/>
    <col min="1545" max="1545" width="18" style="48" customWidth="1"/>
    <col min="1546" max="1546" width="17.140625" style="48" customWidth="1"/>
    <col min="1547" max="1547" width="21.5703125" style="48" customWidth="1"/>
    <col min="1548" max="1548" width="16.85546875" style="48" customWidth="1"/>
    <col min="1549" max="1792" width="9.140625" style="48"/>
    <col min="1793" max="1793" width="7.5703125" style="48" customWidth="1"/>
    <col min="1794" max="1794" width="2.5703125" style="48" customWidth="1"/>
    <col min="1795" max="1795" width="10.28515625" style="48" customWidth="1"/>
    <col min="1796" max="1796" width="25.42578125" style="48" customWidth="1"/>
    <col min="1797" max="1797" width="15.7109375" style="48" customWidth="1"/>
    <col min="1798" max="1798" width="15" style="48" customWidth="1"/>
    <col min="1799" max="1799" width="15.28515625" style="48" customWidth="1"/>
    <col min="1800" max="1800" width="19" style="48" customWidth="1"/>
    <col min="1801" max="1801" width="18" style="48" customWidth="1"/>
    <col min="1802" max="1802" width="17.140625" style="48" customWidth="1"/>
    <col min="1803" max="1803" width="21.5703125" style="48" customWidth="1"/>
    <col min="1804" max="1804" width="16.85546875" style="48" customWidth="1"/>
    <col min="1805" max="2048" width="9.140625" style="48"/>
    <col min="2049" max="2049" width="7.5703125" style="48" customWidth="1"/>
    <col min="2050" max="2050" width="2.5703125" style="48" customWidth="1"/>
    <col min="2051" max="2051" width="10.28515625" style="48" customWidth="1"/>
    <col min="2052" max="2052" width="25.42578125" style="48" customWidth="1"/>
    <col min="2053" max="2053" width="15.7109375" style="48" customWidth="1"/>
    <col min="2054" max="2054" width="15" style="48" customWidth="1"/>
    <col min="2055" max="2055" width="15.28515625" style="48" customWidth="1"/>
    <col min="2056" max="2056" width="19" style="48" customWidth="1"/>
    <col min="2057" max="2057" width="18" style="48" customWidth="1"/>
    <col min="2058" max="2058" width="17.140625" style="48" customWidth="1"/>
    <col min="2059" max="2059" width="21.5703125" style="48" customWidth="1"/>
    <col min="2060" max="2060" width="16.85546875" style="48" customWidth="1"/>
    <col min="2061" max="2304" width="9.140625" style="48"/>
    <col min="2305" max="2305" width="7.5703125" style="48" customWidth="1"/>
    <col min="2306" max="2306" width="2.5703125" style="48" customWidth="1"/>
    <col min="2307" max="2307" width="10.28515625" style="48" customWidth="1"/>
    <col min="2308" max="2308" width="25.42578125" style="48" customWidth="1"/>
    <col min="2309" max="2309" width="15.7109375" style="48" customWidth="1"/>
    <col min="2310" max="2310" width="15" style="48" customWidth="1"/>
    <col min="2311" max="2311" width="15.28515625" style="48" customWidth="1"/>
    <col min="2312" max="2312" width="19" style="48" customWidth="1"/>
    <col min="2313" max="2313" width="18" style="48" customWidth="1"/>
    <col min="2314" max="2314" width="17.140625" style="48" customWidth="1"/>
    <col min="2315" max="2315" width="21.5703125" style="48" customWidth="1"/>
    <col min="2316" max="2316" width="16.85546875" style="48" customWidth="1"/>
    <col min="2317" max="2560" width="9.140625" style="48"/>
    <col min="2561" max="2561" width="7.5703125" style="48" customWidth="1"/>
    <col min="2562" max="2562" width="2.5703125" style="48" customWidth="1"/>
    <col min="2563" max="2563" width="10.28515625" style="48" customWidth="1"/>
    <col min="2564" max="2564" width="25.42578125" style="48" customWidth="1"/>
    <col min="2565" max="2565" width="15.7109375" style="48" customWidth="1"/>
    <col min="2566" max="2566" width="15" style="48" customWidth="1"/>
    <col min="2567" max="2567" width="15.28515625" style="48" customWidth="1"/>
    <col min="2568" max="2568" width="19" style="48" customWidth="1"/>
    <col min="2569" max="2569" width="18" style="48" customWidth="1"/>
    <col min="2570" max="2570" width="17.140625" style="48" customWidth="1"/>
    <col min="2571" max="2571" width="21.5703125" style="48" customWidth="1"/>
    <col min="2572" max="2572" width="16.85546875" style="48" customWidth="1"/>
    <col min="2573" max="2816" width="9.140625" style="48"/>
    <col min="2817" max="2817" width="7.5703125" style="48" customWidth="1"/>
    <col min="2818" max="2818" width="2.5703125" style="48" customWidth="1"/>
    <col min="2819" max="2819" width="10.28515625" style="48" customWidth="1"/>
    <col min="2820" max="2820" width="25.42578125" style="48" customWidth="1"/>
    <col min="2821" max="2821" width="15.7109375" style="48" customWidth="1"/>
    <col min="2822" max="2822" width="15" style="48" customWidth="1"/>
    <col min="2823" max="2823" width="15.28515625" style="48" customWidth="1"/>
    <col min="2824" max="2824" width="19" style="48" customWidth="1"/>
    <col min="2825" max="2825" width="18" style="48" customWidth="1"/>
    <col min="2826" max="2826" width="17.140625" style="48" customWidth="1"/>
    <col min="2827" max="2827" width="21.5703125" style="48" customWidth="1"/>
    <col min="2828" max="2828" width="16.85546875" style="48" customWidth="1"/>
    <col min="2829" max="3072" width="9.140625" style="48"/>
    <col min="3073" max="3073" width="7.5703125" style="48" customWidth="1"/>
    <col min="3074" max="3074" width="2.5703125" style="48" customWidth="1"/>
    <col min="3075" max="3075" width="10.28515625" style="48" customWidth="1"/>
    <col min="3076" max="3076" width="25.42578125" style="48" customWidth="1"/>
    <col min="3077" max="3077" width="15.7109375" style="48" customWidth="1"/>
    <col min="3078" max="3078" width="15" style="48" customWidth="1"/>
    <col min="3079" max="3079" width="15.28515625" style="48" customWidth="1"/>
    <col min="3080" max="3080" width="19" style="48" customWidth="1"/>
    <col min="3081" max="3081" width="18" style="48" customWidth="1"/>
    <col min="3082" max="3082" width="17.140625" style="48" customWidth="1"/>
    <col min="3083" max="3083" width="21.5703125" style="48" customWidth="1"/>
    <col min="3084" max="3084" width="16.85546875" style="48" customWidth="1"/>
    <col min="3085" max="3328" width="9.140625" style="48"/>
    <col min="3329" max="3329" width="7.5703125" style="48" customWidth="1"/>
    <col min="3330" max="3330" width="2.5703125" style="48" customWidth="1"/>
    <col min="3331" max="3331" width="10.28515625" style="48" customWidth="1"/>
    <col min="3332" max="3332" width="25.42578125" style="48" customWidth="1"/>
    <col min="3333" max="3333" width="15.7109375" style="48" customWidth="1"/>
    <col min="3334" max="3334" width="15" style="48" customWidth="1"/>
    <col min="3335" max="3335" width="15.28515625" style="48" customWidth="1"/>
    <col min="3336" max="3336" width="19" style="48" customWidth="1"/>
    <col min="3337" max="3337" width="18" style="48" customWidth="1"/>
    <col min="3338" max="3338" width="17.140625" style="48" customWidth="1"/>
    <col min="3339" max="3339" width="21.5703125" style="48" customWidth="1"/>
    <col min="3340" max="3340" width="16.85546875" style="48" customWidth="1"/>
    <col min="3341" max="3584" width="9.140625" style="48"/>
    <col min="3585" max="3585" width="7.5703125" style="48" customWidth="1"/>
    <col min="3586" max="3586" width="2.5703125" style="48" customWidth="1"/>
    <col min="3587" max="3587" width="10.28515625" style="48" customWidth="1"/>
    <col min="3588" max="3588" width="25.42578125" style="48" customWidth="1"/>
    <col min="3589" max="3589" width="15.7109375" style="48" customWidth="1"/>
    <col min="3590" max="3590" width="15" style="48" customWidth="1"/>
    <col min="3591" max="3591" width="15.28515625" style="48" customWidth="1"/>
    <col min="3592" max="3592" width="19" style="48" customWidth="1"/>
    <col min="3593" max="3593" width="18" style="48" customWidth="1"/>
    <col min="3594" max="3594" width="17.140625" style="48" customWidth="1"/>
    <col min="3595" max="3595" width="21.5703125" style="48" customWidth="1"/>
    <col min="3596" max="3596" width="16.85546875" style="48" customWidth="1"/>
    <col min="3597" max="3840" width="9.140625" style="48"/>
    <col min="3841" max="3841" width="7.5703125" style="48" customWidth="1"/>
    <col min="3842" max="3842" width="2.5703125" style="48" customWidth="1"/>
    <col min="3843" max="3843" width="10.28515625" style="48" customWidth="1"/>
    <col min="3844" max="3844" width="25.42578125" style="48" customWidth="1"/>
    <col min="3845" max="3845" width="15.7109375" style="48" customWidth="1"/>
    <col min="3846" max="3846" width="15" style="48" customWidth="1"/>
    <col min="3847" max="3847" width="15.28515625" style="48" customWidth="1"/>
    <col min="3848" max="3848" width="19" style="48" customWidth="1"/>
    <col min="3849" max="3849" width="18" style="48" customWidth="1"/>
    <col min="3850" max="3850" width="17.140625" style="48" customWidth="1"/>
    <col min="3851" max="3851" width="21.5703125" style="48" customWidth="1"/>
    <col min="3852" max="3852" width="16.85546875" style="48" customWidth="1"/>
    <col min="3853" max="4096" width="9.140625" style="48"/>
    <col min="4097" max="4097" width="7.5703125" style="48" customWidth="1"/>
    <col min="4098" max="4098" width="2.5703125" style="48" customWidth="1"/>
    <col min="4099" max="4099" width="10.28515625" style="48" customWidth="1"/>
    <col min="4100" max="4100" width="25.42578125" style="48" customWidth="1"/>
    <col min="4101" max="4101" width="15.7109375" style="48" customWidth="1"/>
    <col min="4102" max="4102" width="15" style="48" customWidth="1"/>
    <col min="4103" max="4103" width="15.28515625" style="48" customWidth="1"/>
    <col min="4104" max="4104" width="19" style="48" customWidth="1"/>
    <col min="4105" max="4105" width="18" style="48" customWidth="1"/>
    <col min="4106" max="4106" width="17.140625" style="48" customWidth="1"/>
    <col min="4107" max="4107" width="21.5703125" style="48" customWidth="1"/>
    <col min="4108" max="4108" width="16.85546875" style="48" customWidth="1"/>
    <col min="4109" max="4352" width="9.140625" style="48"/>
    <col min="4353" max="4353" width="7.5703125" style="48" customWidth="1"/>
    <col min="4354" max="4354" width="2.5703125" style="48" customWidth="1"/>
    <col min="4355" max="4355" width="10.28515625" style="48" customWidth="1"/>
    <col min="4356" max="4356" width="25.42578125" style="48" customWidth="1"/>
    <col min="4357" max="4357" width="15.7109375" style="48" customWidth="1"/>
    <col min="4358" max="4358" width="15" style="48" customWidth="1"/>
    <col min="4359" max="4359" width="15.28515625" style="48" customWidth="1"/>
    <col min="4360" max="4360" width="19" style="48" customWidth="1"/>
    <col min="4361" max="4361" width="18" style="48" customWidth="1"/>
    <col min="4362" max="4362" width="17.140625" style="48" customWidth="1"/>
    <col min="4363" max="4363" width="21.5703125" style="48" customWidth="1"/>
    <col min="4364" max="4364" width="16.85546875" style="48" customWidth="1"/>
    <col min="4365" max="4608" width="9.140625" style="48"/>
    <col min="4609" max="4609" width="7.5703125" style="48" customWidth="1"/>
    <col min="4610" max="4610" width="2.5703125" style="48" customWidth="1"/>
    <col min="4611" max="4611" width="10.28515625" style="48" customWidth="1"/>
    <col min="4612" max="4612" width="25.42578125" style="48" customWidth="1"/>
    <col min="4613" max="4613" width="15.7109375" style="48" customWidth="1"/>
    <col min="4614" max="4614" width="15" style="48" customWidth="1"/>
    <col min="4615" max="4615" width="15.28515625" style="48" customWidth="1"/>
    <col min="4616" max="4616" width="19" style="48" customWidth="1"/>
    <col min="4617" max="4617" width="18" style="48" customWidth="1"/>
    <col min="4618" max="4618" width="17.140625" style="48" customWidth="1"/>
    <col min="4619" max="4619" width="21.5703125" style="48" customWidth="1"/>
    <col min="4620" max="4620" width="16.85546875" style="48" customWidth="1"/>
    <col min="4621" max="4864" width="9.140625" style="48"/>
    <col min="4865" max="4865" width="7.5703125" style="48" customWidth="1"/>
    <col min="4866" max="4866" width="2.5703125" style="48" customWidth="1"/>
    <col min="4867" max="4867" width="10.28515625" style="48" customWidth="1"/>
    <col min="4868" max="4868" width="25.42578125" style="48" customWidth="1"/>
    <col min="4869" max="4869" width="15.7109375" style="48" customWidth="1"/>
    <col min="4870" max="4870" width="15" style="48" customWidth="1"/>
    <col min="4871" max="4871" width="15.28515625" style="48" customWidth="1"/>
    <col min="4872" max="4872" width="19" style="48" customWidth="1"/>
    <col min="4873" max="4873" width="18" style="48" customWidth="1"/>
    <col min="4874" max="4874" width="17.140625" style="48" customWidth="1"/>
    <col min="4875" max="4875" width="21.5703125" style="48" customWidth="1"/>
    <col min="4876" max="4876" width="16.85546875" style="48" customWidth="1"/>
    <col min="4877" max="5120" width="9.140625" style="48"/>
    <col min="5121" max="5121" width="7.5703125" style="48" customWidth="1"/>
    <col min="5122" max="5122" width="2.5703125" style="48" customWidth="1"/>
    <col min="5123" max="5123" width="10.28515625" style="48" customWidth="1"/>
    <col min="5124" max="5124" width="25.42578125" style="48" customWidth="1"/>
    <col min="5125" max="5125" width="15.7109375" style="48" customWidth="1"/>
    <col min="5126" max="5126" width="15" style="48" customWidth="1"/>
    <col min="5127" max="5127" width="15.28515625" style="48" customWidth="1"/>
    <col min="5128" max="5128" width="19" style="48" customWidth="1"/>
    <col min="5129" max="5129" width="18" style="48" customWidth="1"/>
    <col min="5130" max="5130" width="17.140625" style="48" customWidth="1"/>
    <col min="5131" max="5131" width="21.5703125" style="48" customWidth="1"/>
    <col min="5132" max="5132" width="16.85546875" style="48" customWidth="1"/>
    <col min="5133" max="5376" width="9.140625" style="48"/>
    <col min="5377" max="5377" width="7.5703125" style="48" customWidth="1"/>
    <col min="5378" max="5378" width="2.5703125" style="48" customWidth="1"/>
    <col min="5379" max="5379" width="10.28515625" style="48" customWidth="1"/>
    <col min="5380" max="5380" width="25.42578125" style="48" customWidth="1"/>
    <col min="5381" max="5381" width="15.7109375" style="48" customWidth="1"/>
    <col min="5382" max="5382" width="15" style="48" customWidth="1"/>
    <col min="5383" max="5383" width="15.28515625" style="48" customWidth="1"/>
    <col min="5384" max="5384" width="19" style="48" customWidth="1"/>
    <col min="5385" max="5385" width="18" style="48" customWidth="1"/>
    <col min="5386" max="5386" width="17.140625" style="48" customWidth="1"/>
    <col min="5387" max="5387" width="21.5703125" style="48" customWidth="1"/>
    <col min="5388" max="5388" width="16.85546875" style="48" customWidth="1"/>
    <col min="5389" max="5632" width="9.140625" style="48"/>
    <col min="5633" max="5633" width="7.5703125" style="48" customWidth="1"/>
    <col min="5634" max="5634" width="2.5703125" style="48" customWidth="1"/>
    <col min="5635" max="5635" width="10.28515625" style="48" customWidth="1"/>
    <col min="5636" max="5636" width="25.42578125" style="48" customWidth="1"/>
    <col min="5637" max="5637" width="15.7109375" style="48" customWidth="1"/>
    <col min="5638" max="5638" width="15" style="48" customWidth="1"/>
    <col min="5639" max="5639" width="15.28515625" style="48" customWidth="1"/>
    <col min="5640" max="5640" width="19" style="48" customWidth="1"/>
    <col min="5641" max="5641" width="18" style="48" customWidth="1"/>
    <col min="5642" max="5642" width="17.140625" style="48" customWidth="1"/>
    <col min="5643" max="5643" width="21.5703125" style="48" customWidth="1"/>
    <col min="5644" max="5644" width="16.85546875" style="48" customWidth="1"/>
    <col min="5645" max="5888" width="9.140625" style="48"/>
    <col min="5889" max="5889" width="7.5703125" style="48" customWidth="1"/>
    <col min="5890" max="5890" width="2.5703125" style="48" customWidth="1"/>
    <col min="5891" max="5891" width="10.28515625" style="48" customWidth="1"/>
    <col min="5892" max="5892" width="25.42578125" style="48" customWidth="1"/>
    <col min="5893" max="5893" width="15.7109375" style="48" customWidth="1"/>
    <col min="5894" max="5894" width="15" style="48" customWidth="1"/>
    <col min="5895" max="5895" width="15.28515625" style="48" customWidth="1"/>
    <col min="5896" max="5896" width="19" style="48" customWidth="1"/>
    <col min="5897" max="5897" width="18" style="48" customWidth="1"/>
    <col min="5898" max="5898" width="17.140625" style="48" customWidth="1"/>
    <col min="5899" max="5899" width="21.5703125" style="48" customWidth="1"/>
    <col min="5900" max="5900" width="16.85546875" style="48" customWidth="1"/>
    <col min="5901" max="6144" width="9.140625" style="48"/>
    <col min="6145" max="6145" width="7.5703125" style="48" customWidth="1"/>
    <col min="6146" max="6146" width="2.5703125" style="48" customWidth="1"/>
    <col min="6147" max="6147" width="10.28515625" style="48" customWidth="1"/>
    <col min="6148" max="6148" width="25.42578125" style="48" customWidth="1"/>
    <col min="6149" max="6149" width="15.7109375" style="48" customWidth="1"/>
    <col min="6150" max="6150" width="15" style="48" customWidth="1"/>
    <col min="6151" max="6151" width="15.28515625" style="48" customWidth="1"/>
    <col min="6152" max="6152" width="19" style="48" customWidth="1"/>
    <col min="6153" max="6153" width="18" style="48" customWidth="1"/>
    <col min="6154" max="6154" width="17.140625" style="48" customWidth="1"/>
    <col min="6155" max="6155" width="21.5703125" style="48" customWidth="1"/>
    <col min="6156" max="6156" width="16.85546875" style="48" customWidth="1"/>
    <col min="6157" max="6400" width="9.140625" style="48"/>
    <col min="6401" max="6401" width="7.5703125" style="48" customWidth="1"/>
    <col min="6402" max="6402" width="2.5703125" style="48" customWidth="1"/>
    <col min="6403" max="6403" width="10.28515625" style="48" customWidth="1"/>
    <col min="6404" max="6404" width="25.42578125" style="48" customWidth="1"/>
    <col min="6405" max="6405" width="15.7109375" style="48" customWidth="1"/>
    <col min="6406" max="6406" width="15" style="48" customWidth="1"/>
    <col min="6407" max="6407" width="15.28515625" style="48" customWidth="1"/>
    <col min="6408" max="6408" width="19" style="48" customWidth="1"/>
    <col min="6409" max="6409" width="18" style="48" customWidth="1"/>
    <col min="6410" max="6410" width="17.140625" style="48" customWidth="1"/>
    <col min="6411" max="6411" width="21.5703125" style="48" customWidth="1"/>
    <col min="6412" max="6412" width="16.85546875" style="48" customWidth="1"/>
    <col min="6413" max="6656" width="9.140625" style="48"/>
    <col min="6657" max="6657" width="7.5703125" style="48" customWidth="1"/>
    <col min="6658" max="6658" width="2.5703125" style="48" customWidth="1"/>
    <col min="6659" max="6659" width="10.28515625" style="48" customWidth="1"/>
    <col min="6660" max="6660" width="25.42578125" style="48" customWidth="1"/>
    <col min="6661" max="6661" width="15.7109375" style="48" customWidth="1"/>
    <col min="6662" max="6662" width="15" style="48" customWidth="1"/>
    <col min="6663" max="6663" width="15.28515625" style="48" customWidth="1"/>
    <col min="6664" max="6664" width="19" style="48" customWidth="1"/>
    <col min="6665" max="6665" width="18" style="48" customWidth="1"/>
    <col min="6666" max="6666" width="17.140625" style="48" customWidth="1"/>
    <col min="6667" max="6667" width="21.5703125" style="48" customWidth="1"/>
    <col min="6668" max="6668" width="16.85546875" style="48" customWidth="1"/>
    <col min="6669" max="6912" width="9.140625" style="48"/>
    <col min="6913" max="6913" width="7.5703125" style="48" customWidth="1"/>
    <col min="6914" max="6914" width="2.5703125" style="48" customWidth="1"/>
    <col min="6915" max="6915" width="10.28515625" style="48" customWidth="1"/>
    <col min="6916" max="6916" width="25.42578125" style="48" customWidth="1"/>
    <col min="6917" max="6917" width="15.7109375" style="48" customWidth="1"/>
    <col min="6918" max="6918" width="15" style="48" customWidth="1"/>
    <col min="6919" max="6919" width="15.28515625" style="48" customWidth="1"/>
    <col min="6920" max="6920" width="19" style="48" customWidth="1"/>
    <col min="6921" max="6921" width="18" style="48" customWidth="1"/>
    <col min="6922" max="6922" width="17.140625" style="48" customWidth="1"/>
    <col min="6923" max="6923" width="21.5703125" style="48" customWidth="1"/>
    <col min="6924" max="6924" width="16.85546875" style="48" customWidth="1"/>
    <col min="6925" max="7168" width="9.140625" style="48"/>
    <col min="7169" max="7169" width="7.5703125" style="48" customWidth="1"/>
    <col min="7170" max="7170" width="2.5703125" style="48" customWidth="1"/>
    <col min="7171" max="7171" width="10.28515625" style="48" customWidth="1"/>
    <col min="7172" max="7172" width="25.42578125" style="48" customWidth="1"/>
    <col min="7173" max="7173" width="15.7109375" style="48" customWidth="1"/>
    <col min="7174" max="7174" width="15" style="48" customWidth="1"/>
    <col min="7175" max="7175" width="15.28515625" style="48" customWidth="1"/>
    <col min="7176" max="7176" width="19" style="48" customWidth="1"/>
    <col min="7177" max="7177" width="18" style="48" customWidth="1"/>
    <col min="7178" max="7178" width="17.140625" style="48" customWidth="1"/>
    <col min="7179" max="7179" width="21.5703125" style="48" customWidth="1"/>
    <col min="7180" max="7180" width="16.85546875" style="48" customWidth="1"/>
    <col min="7181" max="7424" width="9.140625" style="48"/>
    <col min="7425" max="7425" width="7.5703125" style="48" customWidth="1"/>
    <col min="7426" max="7426" width="2.5703125" style="48" customWidth="1"/>
    <col min="7427" max="7427" width="10.28515625" style="48" customWidth="1"/>
    <col min="7428" max="7428" width="25.42578125" style="48" customWidth="1"/>
    <col min="7429" max="7429" width="15.7109375" style="48" customWidth="1"/>
    <col min="7430" max="7430" width="15" style="48" customWidth="1"/>
    <col min="7431" max="7431" width="15.28515625" style="48" customWidth="1"/>
    <col min="7432" max="7432" width="19" style="48" customWidth="1"/>
    <col min="7433" max="7433" width="18" style="48" customWidth="1"/>
    <col min="7434" max="7434" width="17.140625" style="48" customWidth="1"/>
    <col min="7435" max="7435" width="21.5703125" style="48" customWidth="1"/>
    <col min="7436" max="7436" width="16.85546875" style="48" customWidth="1"/>
    <col min="7437" max="7680" width="9.140625" style="48"/>
    <col min="7681" max="7681" width="7.5703125" style="48" customWidth="1"/>
    <col min="7682" max="7682" width="2.5703125" style="48" customWidth="1"/>
    <col min="7683" max="7683" width="10.28515625" style="48" customWidth="1"/>
    <col min="7684" max="7684" width="25.42578125" style="48" customWidth="1"/>
    <col min="7685" max="7685" width="15.7109375" style="48" customWidth="1"/>
    <col min="7686" max="7686" width="15" style="48" customWidth="1"/>
    <col min="7687" max="7687" width="15.28515625" style="48" customWidth="1"/>
    <col min="7688" max="7688" width="19" style="48" customWidth="1"/>
    <col min="7689" max="7689" width="18" style="48" customWidth="1"/>
    <col min="7690" max="7690" width="17.140625" style="48" customWidth="1"/>
    <col min="7691" max="7691" width="21.5703125" style="48" customWidth="1"/>
    <col min="7692" max="7692" width="16.85546875" style="48" customWidth="1"/>
    <col min="7693" max="7936" width="9.140625" style="48"/>
    <col min="7937" max="7937" width="7.5703125" style="48" customWidth="1"/>
    <col min="7938" max="7938" width="2.5703125" style="48" customWidth="1"/>
    <col min="7939" max="7939" width="10.28515625" style="48" customWidth="1"/>
    <col min="7940" max="7940" width="25.42578125" style="48" customWidth="1"/>
    <col min="7941" max="7941" width="15.7109375" style="48" customWidth="1"/>
    <col min="7942" max="7942" width="15" style="48" customWidth="1"/>
    <col min="7943" max="7943" width="15.28515625" style="48" customWidth="1"/>
    <col min="7944" max="7944" width="19" style="48" customWidth="1"/>
    <col min="7945" max="7945" width="18" style="48" customWidth="1"/>
    <col min="7946" max="7946" width="17.140625" style="48" customWidth="1"/>
    <col min="7947" max="7947" width="21.5703125" style="48" customWidth="1"/>
    <col min="7948" max="7948" width="16.85546875" style="48" customWidth="1"/>
    <col min="7949" max="8192" width="9.140625" style="48"/>
    <col min="8193" max="8193" width="7.5703125" style="48" customWidth="1"/>
    <col min="8194" max="8194" width="2.5703125" style="48" customWidth="1"/>
    <col min="8195" max="8195" width="10.28515625" style="48" customWidth="1"/>
    <col min="8196" max="8196" width="25.42578125" style="48" customWidth="1"/>
    <col min="8197" max="8197" width="15.7109375" style="48" customWidth="1"/>
    <col min="8198" max="8198" width="15" style="48" customWidth="1"/>
    <col min="8199" max="8199" width="15.28515625" style="48" customWidth="1"/>
    <col min="8200" max="8200" width="19" style="48" customWidth="1"/>
    <col min="8201" max="8201" width="18" style="48" customWidth="1"/>
    <col min="8202" max="8202" width="17.140625" style="48" customWidth="1"/>
    <col min="8203" max="8203" width="21.5703125" style="48" customWidth="1"/>
    <col min="8204" max="8204" width="16.85546875" style="48" customWidth="1"/>
    <col min="8205" max="8448" width="9.140625" style="48"/>
    <col min="8449" max="8449" width="7.5703125" style="48" customWidth="1"/>
    <col min="8450" max="8450" width="2.5703125" style="48" customWidth="1"/>
    <col min="8451" max="8451" width="10.28515625" style="48" customWidth="1"/>
    <col min="8452" max="8452" width="25.42578125" style="48" customWidth="1"/>
    <col min="8453" max="8453" width="15.7109375" style="48" customWidth="1"/>
    <col min="8454" max="8454" width="15" style="48" customWidth="1"/>
    <col min="8455" max="8455" width="15.28515625" style="48" customWidth="1"/>
    <col min="8456" max="8456" width="19" style="48" customWidth="1"/>
    <col min="8457" max="8457" width="18" style="48" customWidth="1"/>
    <col min="8458" max="8458" width="17.140625" style="48" customWidth="1"/>
    <col min="8459" max="8459" width="21.5703125" style="48" customWidth="1"/>
    <col min="8460" max="8460" width="16.85546875" style="48" customWidth="1"/>
    <col min="8461" max="8704" width="9.140625" style="48"/>
    <col min="8705" max="8705" width="7.5703125" style="48" customWidth="1"/>
    <col min="8706" max="8706" width="2.5703125" style="48" customWidth="1"/>
    <col min="8707" max="8707" width="10.28515625" style="48" customWidth="1"/>
    <col min="8708" max="8708" width="25.42578125" style="48" customWidth="1"/>
    <col min="8709" max="8709" width="15.7109375" style="48" customWidth="1"/>
    <col min="8710" max="8710" width="15" style="48" customWidth="1"/>
    <col min="8711" max="8711" width="15.28515625" style="48" customWidth="1"/>
    <col min="8712" max="8712" width="19" style="48" customWidth="1"/>
    <col min="8713" max="8713" width="18" style="48" customWidth="1"/>
    <col min="8714" max="8714" width="17.140625" style="48" customWidth="1"/>
    <col min="8715" max="8715" width="21.5703125" style="48" customWidth="1"/>
    <col min="8716" max="8716" width="16.85546875" style="48" customWidth="1"/>
    <col min="8717" max="8960" width="9.140625" style="48"/>
    <col min="8961" max="8961" width="7.5703125" style="48" customWidth="1"/>
    <col min="8962" max="8962" width="2.5703125" style="48" customWidth="1"/>
    <col min="8963" max="8963" width="10.28515625" style="48" customWidth="1"/>
    <col min="8964" max="8964" width="25.42578125" style="48" customWidth="1"/>
    <col min="8965" max="8965" width="15.7109375" style="48" customWidth="1"/>
    <col min="8966" max="8966" width="15" style="48" customWidth="1"/>
    <col min="8967" max="8967" width="15.28515625" style="48" customWidth="1"/>
    <col min="8968" max="8968" width="19" style="48" customWidth="1"/>
    <col min="8969" max="8969" width="18" style="48" customWidth="1"/>
    <col min="8970" max="8970" width="17.140625" style="48" customWidth="1"/>
    <col min="8971" max="8971" width="21.5703125" style="48" customWidth="1"/>
    <col min="8972" max="8972" width="16.85546875" style="48" customWidth="1"/>
    <col min="8973" max="9216" width="9.140625" style="48"/>
    <col min="9217" max="9217" width="7.5703125" style="48" customWidth="1"/>
    <col min="9218" max="9218" width="2.5703125" style="48" customWidth="1"/>
    <col min="9219" max="9219" width="10.28515625" style="48" customWidth="1"/>
    <col min="9220" max="9220" width="25.42578125" style="48" customWidth="1"/>
    <col min="9221" max="9221" width="15.7109375" style="48" customWidth="1"/>
    <col min="9222" max="9222" width="15" style="48" customWidth="1"/>
    <col min="9223" max="9223" width="15.28515625" style="48" customWidth="1"/>
    <col min="9224" max="9224" width="19" style="48" customWidth="1"/>
    <col min="9225" max="9225" width="18" style="48" customWidth="1"/>
    <col min="9226" max="9226" width="17.140625" style="48" customWidth="1"/>
    <col min="9227" max="9227" width="21.5703125" style="48" customWidth="1"/>
    <col min="9228" max="9228" width="16.85546875" style="48" customWidth="1"/>
    <col min="9229" max="9472" width="9.140625" style="48"/>
    <col min="9473" max="9473" width="7.5703125" style="48" customWidth="1"/>
    <col min="9474" max="9474" width="2.5703125" style="48" customWidth="1"/>
    <col min="9475" max="9475" width="10.28515625" style="48" customWidth="1"/>
    <col min="9476" max="9476" width="25.42578125" style="48" customWidth="1"/>
    <col min="9477" max="9477" width="15.7109375" style="48" customWidth="1"/>
    <col min="9478" max="9478" width="15" style="48" customWidth="1"/>
    <col min="9479" max="9479" width="15.28515625" style="48" customWidth="1"/>
    <col min="9480" max="9480" width="19" style="48" customWidth="1"/>
    <col min="9481" max="9481" width="18" style="48" customWidth="1"/>
    <col min="9482" max="9482" width="17.140625" style="48" customWidth="1"/>
    <col min="9483" max="9483" width="21.5703125" style="48" customWidth="1"/>
    <col min="9484" max="9484" width="16.85546875" style="48" customWidth="1"/>
    <col min="9485" max="9728" width="9.140625" style="48"/>
    <col min="9729" max="9729" width="7.5703125" style="48" customWidth="1"/>
    <col min="9730" max="9730" width="2.5703125" style="48" customWidth="1"/>
    <col min="9731" max="9731" width="10.28515625" style="48" customWidth="1"/>
    <col min="9732" max="9732" width="25.42578125" style="48" customWidth="1"/>
    <col min="9733" max="9733" width="15.7109375" style="48" customWidth="1"/>
    <col min="9734" max="9734" width="15" style="48" customWidth="1"/>
    <col min="9735" max="9735" width="15.28515625" style="48" customWidth="1"/>
    <col min="9736" max="9736" width="19" style="48" customWidth="1"/>
    <col min="9737" max="9737" width="18" style="48" customWidth="1"/>
    <col min="9738" max="9738" width="17.140625" style="48" customWidth="1"/>
    <col min="9739" max="9739" width="21.5703125" style="48" customWidth="1"/>
    <col min="9740" max="9740" width="16.85546875" style="48" customWidth="1"/>
    <col min="9741" max="9984" width="9.140625" style="48"/>
    <col min="9985" max="9985" width="7.5703125" style="48" customWidth="1"/>
    <col min="9986" max="9986" width="2.5703125" style="48" customWidth="1"/>
    <col min="9987" max="9987" width="10.28515625" style="48" customWidth="1"/>
    <col min="9988" max="9988" width="25.42578125" style="48" customWidth="1"/>
    <col min="9989" max="9989" width="15.7109375" style="48" customWidth="1"/>
    <col min="9990" max="9990" width="15" style="48" customWidth="1"/>
    <col min="9991" max="9991" width="15.28515625" style="48" customWidth="1"/>
    <col min="9992" max="9992" width="19" style="48" customWidth="1"/>
    <col min="9993" max="9993" width="18" style="48" customWidth="1"/>
    <col min="9994" max="9994" width="17.140625" style="48" customWidth="1"/>
    <col min="9995" max="9995" width="21.5703125" style="48" customWidth="1"/>
    <col min="9996" max="9996" width="16.85546875" style="48" customWidth="1"/>
    <col min="9997" max="10240" width="9.140625" style="48"/>
    <col min="10241" max="10241" width="7.5703125" style="48" customWidth="1"/>
    <col min="10242" max="10242" width="2.5703125" style="48" customWidth="1"/>
    <col min="10243" max="10243" width="10.28515625" style="48" customWidth="1"/>
    <col min="10244" max="10244" width="25.42578125" style="48" customWidth="1"/>
    <col min="10245" max="10245" width="15.7109375" style="48" customWidth="1"/>
    <col min="10246" max="10246" width="15" style="48" customWidth="1"/>
    <col min="10247" max="10247" width="15.28515625" style="48" customWidth="1"/>
    <col min="10248" max="10248" width="19" style="48" customWidth="1"/>
    <col min="10249" max="10249" width="18" style="48" customWidth="1"/>
    <col min="10250" max="10250" width="17.140625" style="48" customWidth="1"/>
    <col min="10251" max="10251" width="21.5703125" style="48" customWidth="1"/>
    <col min="10252" max="10252" width="16.85546875" style="48" customWidth="1"/>
    <col min="10253" max="10496" width="9.140625" style="48"/>
    <col min="10497" max="10497" width="7.5703125" style="48" customWidth="1"/>
    <col min="10498" max="10498" width="2.5703125" style="48" customWidth="1"/>
    <col min="10499" max="10499" width="10.28515625" style="48" customWidth="1"/>
    <col min="10500" max="10500" width="25.42578125" style="48" customWidth="1"/>
    <col min="10501" max="10501" width="15.7109375" style="48" customWidth="1"/>
    <col min="10502" max="10502" width="15" style="48" customWidth="1"/>
    <col min="10503" max="10503" width="15.28515625" style="48" customWidth="1"/>
    <col min="10504" max="10504" width="19" style="48" customWidth="1"/>
    <col min="10505" max="10505" width="18" style="48" customWidth="1"/>
    <col min="10506" max="10506" width="17.140625" style="48" customWidth="1"/>
    <col min="10507" max="10507" width="21.5703125" style="48" customWidth="1"/>
    <col min="10508" max="10508" width="16.85546875" style="48" customWidth="1"/>
    <col min="10509" max="10752" width="9.140625" style="48"/>
    <col min="10753" max="10753" width="7.5703125" style="48" customWidth="1"/>
    <col min="10754" max="10754" width="2.5703125" style="48" customWidth="1"/>
    <col min="10755" max="10755" width="10.28515625" style="48" customWidth="1"/>
    <col min="10756" max="10756" width="25.42578125" style="48" customWidth="1"/>
    <col min="10757" max="10757" width="15.7109375" style="48" customWidth="1"/>
    <col min="10758" max="10758" width="15" style="48" customWidth="1"/>
    <col min="10759" max="10759" width="15.28515625" style="48" customWidth="1"/>
    <col min="10760" max="10760" width="19" style="48" customWidth="1"/>
    <col min="10761" max="10761" width="18" style="48" customWidth="1"/>
    <col min="10762" max="10762" width="17.140625" style="48" customWidth="1"/>
    <col min="10763" max="10763" width="21.5703125" style="48" customWidth="1"/>
    <col min="10764" max="10764" width="16.85546875" style="48" customWidth="1"/>
    <col min="10765" max="11008" width="9.140625" style="48"/>
    <col min="11009" max="11009" width="7.5703125" style="48" customWidth="1"/>
    <col min="11010" max="11010" width="2.5703125" style="48" customWidth="1"/>
    <col min="11011" max="11011" width="10.28515625" style="48" customWidth="1"/>
    <col min="11012" max="11012" width="25.42578125" style="48" customWidth="1"/>
    <col min="11013" max="11013" width="15.7109375" style="48" customWidth="1"/>
    <col min="11014" max="11014" width="15" style="48" customWidth="1"/>
    <col min="11015" max="11015" width="15.28515625" style="48" customWidth="1"/>
    <col min="11016" max="11016" width="19" style="48" customWidth="1"/>
    <col min="11017" max="11017" width="18" style="48" customWidth="1"/>
    <col min="11018" max="11018" width="17.140625" style="48" customWidth="1"/>
    <col min="11019" max="11019" width="21.5703125" style="48" customWidth="1"/>
    <col min="11020" max="11020" width="16.85546875" style="48" customWidth="1"/>
    <col min="11021" max="11264" width="9.140625" style="48"/>
    <col min="11265" max="11265" width="7.5703125" style="48" customWidth="1"/>
    <col min="11266" max="11266" width="2.5703125" style="48" customWidth="1"/>
    <col min="11267" max="11267" width="10.28515625" style="48" customWidth="1"/>
    <col min="11268" max="11268" width="25.42578125" style="48" customWidth="1"/>
    <col min="11269" max="11269" width="15.7109375" style="48" customWidth="1"/>
    <col min="11270" max="11270" width="15" style="48" customWidth="1"/>
    <col min="11271" max="11271" width="15.28515625" style="48" customWidth="1"/>
    <col min="11272" max="11272" width="19" style="48" customWidth="1"/>
    <col min="11273" max="11273" width="18" style="48" customWidth="1"/>
    <col min="11274" max="11274" width="17.140625" style="48" customWidth="1"/>
    <col min="11275" max="11275" width="21.5703125" style="48" customWidth="1"/>
    <col min="11276" max="11276" width="16.85546875" style="48" customWidth="1"/>
    <col min="11277" max="11520" width="9.140625" style="48"/>
    <col min="11521" max="11521" width="7.5703125" style="48" customWidth="1"/>
    <col min="11522" max="11522" width="2.5703125" style="48" customWidth="1"/>
    <col min="11523" max="11523" width="10.28515625" style="48" customWidth="1"/>
    <col min="11524" max="11524" width="25.42578125" style="48" customWidth="1"/>
    <col min="11525" max="11525" width="15.7109375" style="48" customWidth="1"/>
    <col min="11526" max="11526" width="15" style="48" customWidth="1"/>
    <col min="11527" max="11527" width="15.28515625" style="48" customWidth="1"/>
    <col min="11528" max="11528" width="19" style="48" customWidth="1"/>
    <col min="11529" max="11529" width="18" style="48" customWidth="1"/>
    <col min="11530" max="11530" width="17.140625" style="48" customWidth="1"/>
    <col min="11531" max="11531" width="21.5703125" style="48" customWidth="1"/>
    <col min="11532" max="11532" width="16.85546875" style="48" customWidth="1"/>
    <col min="11533" max="11776" width="9.140625" style="48"/>
    <col min="11777" max="11777" width="7.5703125" style="48" customWidth="1"/>
    <col min="11778" max="11778" width="2.5703125" style="48" customWidth="1"/>
    <col min="11779" max="11779" width="10.28515625" style="48" customWidth="1"/>
    <col min="11780" max="11780" width="25.42578125" style="48" customWidth="1"/>
    <col min="11781" max="11781" width="15.7109375" style="48" customWidth="1"/>
    <col min="11782" max="11782" width="15" style="48" customWidth="1"/>
    <col min="11783" max="11783" width="15.28515625" style="48" customWidth="1"/>
    <col min="11784" max="11784" width="19" style="48" customWidth="1"/>
    <col min="11785" max="11785" width="18" style="48" customWidth="1"/>
    <col min="11786" max="11786" width="17.140625" style="48" customWidth="1"/>
    <col min="11787" max="11787" width="21.5703125" style="48" customWidth="1"/>
    <col min="11788" max="11788" width="16.85546875" style="48" customWidth="1"/>
    <col min="11789" max="12032" width="9.140625" style="48"/>
    <col min="12033" max="12033" width="7.5703125" style="48" customWidth="1"/>
    <col min="12034" max="12034" width="2.5703125" style="48" customWidth="1"/>
    <col min="12035" max="12035" width="10.28515625" style="48" customWidth="1"/>
    <col min="12036" max="12036" width="25.42578125" style="48" customWidth="1"/>
    <col min="12037" max="12037" width="15.7109375" style="48" customWidth="1"/>
    <col min="12038" max="12038" width="15" style="48" customWidth="1"/>
    <col min="12039" max="12039" width="15.28515625" style="48" customWidth="1"/>
    <col min="12040" max="12040" width="19" style="48" customWidth="1"/>
    <col min="12041" max="12041" width="18" style="48" customWidth="1"/>
    <col min="12042" max="12042" width="17.140625" style="48" customWidth="1"/>
    <col min="12043" max="12043" width="21.5703125" style="48" customWidth="1"/>
    <col min="12044" max="12044" width="16.85546875" style="48" customWidth="1"/>
    <col min="12045" max="12288" width="9.140625" style="48"/>
    <col min="12289" max="12289" width="7.5703125" style="48" customWidth="1"/>
    <col min="12290" max="12290" width="2.5703125" style="48" customWidth="1"/>
    <col min="12291" max="12291" width="10.28515625" style="48" customWidth="1"/>
    <col min="12292" max="12292" width="25.42578125" style="48" customWidth="1"/>
    <col min="12293" max="12293" width="15.7109375" style="48" customWidth="1"/>
    <col min="12294" max="12294" width="15" style="48" customWidth="1"/>
    <col min="12295" max="12295" width="15.28515625" style="48" customWidth="1"/>
    <col min="12296" max="12296" width="19" style="48" customWidth="1"/>
    <col min="12297" max="12297" width="18" style="48" customWidth="1"/>
    <col min="12298" max="12298" width="17.140625" style="48" customWidth="1"/>
    <col min="12299" max="12299" width="21.5703125" style="48" customWidth="1"/>
    <col min="12300" max="12300" width="16.85546875" style="48" customWidth="1"/>
    <col min="12301" max="12544" width="9.140625" style="48"/>
    <col min="12545" max="12545" width="7.5703125" style="48" customWidth="1"/>
    <col min="12546" max="12546" width="2.5703125" style="48" customWidth="1"/>
    <col min="12547" max="12547" width="10.28515625" style="48" customWidth="1"/>
    <col min="12548" max="12548" width="25.42578125" style="48" customWidth="1"/>
    <col min="12549" max="12549" width="15.7109375" style="48" customWidth="1"/>
    <col min="12550" max="12550" width="15" style="48" customWidth="1"/>
    <col min="12551" max="12551" width="15.28515625" style="48" customWidth="1"/>
    <col min="12552" max="12552" width="19" style="48" customWidth="1"/>
    <col min="12553" max="12553" width="18" style="48" customWidth="1"/>
    <col min="12554" max="12554" width="17.140625" style="48" customWidth="1"/>
    <col min="12555" max="12555" width="21.5703125" style="48" customWidth="1"/>
    <col min="12556" max="12556" width="16.85546875" style="48" customWidth="1"/>
    <col min="12557" max="12800" width="9.140625" style="48"/>
    <col min="12801" max="12801" width="7.5703125" style="48" customWidth="1"/>
    <col min="12802" max="12802" width="2.5703125" style="48" customWidth="1"/>
    <col min="12803" max="12803" width="10.28515625" style="48" customWidth="1"/>
    <col min="12804" max="12804" width="25.42578125" style="48" customWidth="1"/>
    <col min="12805" max="12805" width="15.7109375" style="48" customWidth="1"/>
    <col min="12806" max="12806" width="15" style="48" customWidth="1"/>
    <col min="12807" max="12807" width="15.28515625" style="48" customWidth="1"/>
    <col min="12808" max="12808" width="19" style="48" customWidth="1"/>
    <col min="12809" max="12809" width="18" style="48" customWidth="1"/>
    <col min="12810" max="12810" width="17.140625" style="48" customWidth="1"/>
    <col min="12811" max="12811" width="21.5703125" style="48" customWidth="1"/>
    <col min="12812" max="12812" width="16.85546875" style="48" customWidth="1"/>
    <col min="12813" max="13056" width="9.140625" style="48"/>
    <col min="13057" max="13057" width="7.5703125" style="48" customWidth="1"/>
    <col min="13058" max="13058" width="2.5703125" style="48" customWidth="1"/>
    <col min="13059" max="13059" width="10.28515625" style="48" customWidth="1"/>
    <col min="13060" max="13060" width="25.42578125" style="48" customWidth="1"/>
    <col min="13061" max="13061" width="15.7109375" style="48" customWidth="1"/>
    <col min="13062" max="13062" width="15" style="48" customWidth="1"/>
    <col min="13063" max="13063" width="15.28515625" style="48" customWidth="1"/>
    <col min="13064" max="13064" width="19" style="48" customWidth="1"/>
    <col min="13065" max="13065" width="18" style="48" customWidth="1"/>
    <col min="13066" max="13066" width="17.140625" style="48" customWidth="1"/>
    <col min="13067" max="13067" width="21.5703125" style="48" customWidth="1"/>
    <col min="13068" max="13068" width="16.85546875" style="48" customWidth="1"/>
    <col min="13069" max="13312" width="9.140625" style="48"/>
    <col min="13313" max="13313" width="7.5703125" style="48" customWidth="1"/>
    <col min="13314" max="13314" width="2.5703125" style="48" customWidth="1"/>
    <col min="13315" max="13315" width="10.28515625" style="48" customWidth="1"/>
    <col min="13316" max="13316" width="25.42578125" style="48" customWidth="1"/>
    <col min="13317" max="13317" width="15.7109375" style="48" customWidth="1"/>
    <col min="13318" max="13318" width="15" style="48" customWidth="1"/>
    <col min="13319" max="13319" width="15.28515625" style="48" customWidth="1"/>
    <col min="13320" max="13320" width="19" style="48" customWidth="1"/>
    <col min="13321" max="13321" width="18" style="48" customWidth="1"/>
    <col min="13322" max="13322" width="17.140625" style="48" customWidth="1"/>
    <col min="13323" max="13323" width="21.5703125" style="48" customWidth="1"/>
    <col min="13324" max="13324" width="16.85546875" style="48" customWidth="1"/>
    <col min="13325" max="13568" width="9.140625" style="48"/>
    <col min="13569" max="13569" width="7.5703125" style="48" customWidth="1"/>
    <col min="13570" max="13570" width="2.5703125" style="48" customWidth="1"/>
    <col min="13571" max="13571" width="10.28515625" style="48" customWidth="1"/>
    <col min="13572" max="13572" width="25.42578125" style="48" customWidth="1"/>
    <col min="13573" max="13573" width="15.7109375" style="48" customWidth="1"/>
    <col min="13574" max="13574" width="15" style="48" customWidth="1"/>
    <col min="13575" max="13575" width="15.28515625" style="48" customWidth="1"/>
    <col min="13576" max="13576" width="19" style="48" customWidth="1"/>
    <col min="13577" max="13577" width="18" style="48" customWidth="1"/>
    <col min="13578" max="13578" width="17.140625" style="48" customWidth="1"/>
    <col min="13579" max="13579" width="21.5703125" style="48" customWidth="1"/>
    <col min="13580" max="13580" width="16.85546875" style="48" customWidth="1"/>
    <col min="13581" max="13824" width="9.140625" style="48"/>
    <col min="13825" max="13825" width="7.5703125" style="48" customWidth="1"/>
    <col min="13826" max="13826" width="2.5703125" style="48" customWidth="1"/>
    <col min="13827" max="13827" width="10.28515625" style="48" customWidth="1"/>
    <col min="13828" max="13828" width="25.42578125" style="48" customWidth="1"/>
    <col min="13829" max="13829" width="15.7109375" style="48" customWidth="1"/>
    <col min="13830" max="13830" width="15" style="48" customWidth="1"/>
    <col min="13831" max="13831" width="15.28515625" style="48" customWidth="1"/>
    <col min="13832" max="13832" width="19" style="48" customWidth="1"/>
    <col min="13833" max="13833" width="18" style="48" customWidth="1"/>
    <col min="13834" max="13834" width="17.140625" style="48" customWidth="1"/>
    <col min="13835" max="13835" width="21.5703125" style="48" customWidth="1"/>
    <col min="13836" max="13836" width="16.85546875" style="48" customWidth="1"/>
    <col min="13837" max="14080" width="9.140625" style="48"/>
    <col min="14081" max="14081" width="7.5703125" style="48" customWidth="1"/>
    <col min="14082" max="14082" width="2.5703125" style="48" customWidth="1"/>
    <col min="14083" max="14083" width="10.28515625" style="48" customWidth="1"/>
    <col min="14084" max="14084" width="25.42578125" style="48" customWidth="1"/>
    <col min="14085" max="14085" width="15.7109375" style="48" customWidth="1"/>
    <col min="14086" max="14086" width="15" style="48" customWidth="1"/>
    <col min="14087" max="14087" width="15.28515625" style="48" customWidth="1"/>
    <col min="14088" max="14088" width="19" style="48" customWidth="1"/>
    <col min="14089" max="14089" width="18" style="48" customWidth="1"/>
    <col min="14090" max="14090" width="17.140625" style="48" customWidth="1"/>
    <col min="14091" max="14091" width="21.5703125" style="48" customWidth="1"/>
    <col min="14092" max="14092" width="16.85546875" style="48" customWidth="1"/>
    <col min="14093" max="14336" width="9.140625" style="48"/>
    <col min="14337" max="14337" width="7.5703125" style="48" customWidth="1"/>
    <col min="14338" max="14338" width="2.5703125" style="48" customWidth="1"/>
    <col min="14339" max="14339" width="10.28515625" style="48" customWidth="1"/>
    <col min="14340" max="14340" width="25.42578125" style="48" customWidth="1"/>
    <col min="14341" max="14341" width="15.7109375" style="48" customWidth="1"/>
    <col min="14342" max="14342" width="15" style="48" customWidth="1"/>
    <col min="14343" max="14343" width="15.28515625" style="48" customWidth="1"/>
    <col min="14344" max="14344" width="19" style="48" customWidth="1"/>
    <col min="14345" max="14345" width="18" style="48" customWidth="1"/>
    <col min="14346" max="14346" width="17.140625" style="48" customWidth="1"/>
    <col min="14347" max="14347" width="21.5703125" style="48" customWidth="1"/>
    <col min="14348" max="14348" width="16.85546875" style="48" customWidth="1"/>
    <col min="14349" max="14592" width="9.140625" style="48"/>
    <col min="14593" max="14593" width="7.5703125" style="48" customWidth="1"/>
    <col min="14594" max="14594" width="2.5703125" style="48" customWidth="1"/>
    <col min="14595" max="14595" width="10.28515625" style="48" customWidth="1"/>
    <col min="14596" max="14596" width="25.42578125" style="48" customWidth="1"/>
    <col min="14597" max="14597" width="15.7109375" style="48" customWidth="1"/>
    <col min="14598" max="14598" width="15" style="48" customWidth="1"/>
    <col min="14599" max="14599" width="15.28515625" style="48" customWidth="1"/>
    <col min="14600" max="14600" width="19" style="48" customWidth="1"/>
    <col min="14601" max="14601" width="18" style="48" customWidth="1"/>
    <col min="14602" max="14602" width="17.140625" style="48" customWidth="1"/>
    <col min="14603" max="14603" width="21.5703125" style="48" customWidth="1"/>
    <col min="14604" max="14604" width="16.85546875" style="48" customWidth="1"/>
    <col min="14605" max="14848" width="9.140625" style="48"/>
    <col min="14849" max="14849" width="7.5703125" style="48" customWidth="1"/>
    <col min="14850" max="14850" width="2.5703125" style="48" customWidth="1"/>
    <col min="14851" max="14851" width="10.28515625" style="48" customWidth="1"/>
    <col min="14852" max="14852" width="25.42578125" style="48" customWidth="1"/>
    <col min="14853" max="14853" width="15.7109375" style="48" customWidth="1"/>
    <col min="14854" max="14854" width="15" style="48" customWidth="1"/>
    <col min="14855" max="14855" width="15.28515625" style="48" customWidth="1"/>
    <col min="14856" max="14856" width="19" style="48" customWidth="1"/>
    <col min="14857" max="14857" width="18" style="48" customWidth="1"/>
    <col min="14858" max="14858" width="17.140625" style="48" customWidth="1"/>
    <col min="14859" max="14859" width="21.5703125" style="48" customWidth="1"/>
    <col min="14860" max="14860" width="16.85546875" style="48" customWidth="1"/>
    <col min="14861" max="15104" width="9.140625" style="48"/>
    <col min="15105" max="15105" width="7.5703125" style="48" customWidth="1"/>
    <col min="15106" max="15106" width="2.5703125" style="48" customWidth="1"/>
    <col min="15107" max="15107" width="10.28515625" style="48" customWidth="1"/>
    <col min="15108" max="15108" width="25.42578125" style="48" customWidth="1"/>
    <col min="15109" max="15109" width="15.7109375" style="48" customWidth="1"/>
    <col min="15110" max="15110" width="15" style="48" customWidth="1"/>
    <col min="15111" max="15111" width="15.28515625" style="48" customWidth="1"/>
    <col min="15112" max="15112" width="19" style="48" customWidth="1"/>
    <col min="15113" max="15113" width="18" style="48" customWidth="1"/>
    <col min="15114" max="15114" width="17.140625" style="48" customWidth="1"/>
    <col min="15115" max="15115" width="21.5703125" style="48" customWidth="1"/>
    <col min="15116" max="15116" width="16.85546875" style="48" customWidth="1"/>
    <col min="15117" max="15360" width="9.140625" style="48"/>
    <col min="15361" max="15361" width="7.5703125" style="48" customWidth="1"/>
    <col min="15362" max="15362" width="2.5703125" style="48" customWidth="1"/>
    <col min="15363" max="15363" width="10.28515625" style="48" customWidth="1"/>
    <col min="15364" max="15364" width="25.42578125" style="48" customWidth="1"/>
    <col min="15365" max="15365" width="15.7109375" style="48" customWidth="1"/>
    <col min="15366" max="15366" width="15" style="48" customWidth="1"/>
    <col min="15367" max="15367" width="15.28515625" style="48" customWidth="1"/>
    <col min="15368" max="15368" width="19" style="48" customWidth="1"/>
    <col min="15369" max="15369" width="18" style="48" customWidth="1"/>
    <col min="15370" max="15370" width="17.140625" style="48" customWidth="1"/>
    <col min="15371" max="15371" width="21.5703125" style="48" customWidth="1"/>
    <col min="15372" max="15372" width="16.85546875" style="48" customWidth="1"/>
    <col min="15373" max="15616" width="9.140625" style="48"/>
    <col min="15617" max="15617" width="7.5703125" style="48" customWidth="1"/>
    <col min="15618" max="15618" width="2.5703125" style="48" customWidth="1"/>
    <col min="15619" max="15619" width="10.28515625" style="48" customWidth="1"/>
    <col min="15620" max="15620" width="25.42578125" style="48" customWidth="1"/>
    <col min="15621" max="15621" width="15.7109375" style="48" customWidth="1"/>
    <col min="15622" max="15622" width="15" style="48" customWidth="1"/>
    <col min="15623" max="15623" width="15.28515625" style="48" customWidth="1"/>
    <col min="15624" max="15624" width="19" style="48" customWidth="1"/>
    <col min="15625" max="15625" width="18" style="48" customWidth="1"/>
    <col min="15626" max="15626" width="17.140625" style="48" customWidth="1"/>
    <col min="15627" max="15627" width="21.5703125" style="48" customWidth="1"/>
    <col min="15628" max="15628" width="16.85546875" style="48" customWidth="1"/>
    <col min="15629" max="15872" width="9.140625" style="48"/>
    <col min="15873" max="15873" width="7.5703125" style="48" customWidth="1"/>
    <col min="15874" max="15874" width="2.5703125" style="48" customWidth="1"/>
    <col min="15875" max="15875" width="10.28515625" style="48" customWidth="1"/>
    <col min="15876" max="15876" width="25.42578125" style="48" customWidth="1"/>
    <col min="15877" max="15877" width="15.7109375" style="48" customWidth="1"/>
    <col min="15878" max="15878" width="15" style="48" customWidth="1"/>
    <col min="15879" max="15879" width="15.28515625" style="48" customWidth="1"/>
    <col min="15880" max="15880" width="19" style="48" customWidth="1"/>
    <col min="15881" max="15881" width="18" style="48" customWidth="1"/>
    <col min="15882" max="15882" width="17.140625" style="48" customWidth="1"/>
    <col min="15883" max="15883" width="21.5703125" style="48" customWidth="1"/>
    <col min="15884" max="15884" width="16.85546875" style="48" customWidth="1"/>
    <col min="15885" max="16128" width="9.140625" style="48"/>
    <col min="16129" max="16129" width="7.5703125" style="48" customWidth="1"/>
    <col min="16130" max="16130" width="2.5703125" style="48" customWidth="1"/>
    <col min="16131" max="16131" width="10.28515625" style="48" customWidth="1"/>
    <col min="16132" max="16132" width="25.42578125" style="48" customWidth="1"/>
    <col min="16133" max="16133" width="15.7109375" style="48" customWidth="1"/>
    <col min="16134" max="16134" width="15" style="48" customWidth="1"/>
    <col min="16135" max="16135" width="15.28515625" style="48" customWidth="1"/>
    <col min="16136" max="16136" width="19" style="48" customWidth="1"/>
    <col min="16137" max="16137" width="18" style="48" customWidth="1"/>
    <col min="16138" max="16138" width="17.140625" style="48" customWidth="1"/>
    <col min="16139" max="16139" width="21.5703125" style="48" customWidth="1"/>
    <col min="16140" max="16140" width="16.85546875" style="48" customWidth="1"/>
    <col min="16141" max="16384" width="9.140625" style="48"/>
  </cols>
  <sheetData>
    <row r="1" spans="1:12" ht="15.75" x14ac:dyDescent="0.25">
      <c r="A1" s="46" t="s">
        <v>41</v>
      </c>
      <c r="B1" s="47"/>
      <c r="C1" s="47"/>
      <c r="D1" s="47"/>
      <c r="J1" s="49"/>
      <c r="K1" s="49"/>
    </row>
    <row r="2" spans="1:12" ht="15.75" x14ac:dyDescent="0.25">
      <c r="A2" s="900" t="s">
        <v>42</v>
      </c>
      <c r="B2" s="900"/>
      <c r="C2" s="900"/>
      <c r="D2" s="900"/>
      <c r="E2" s="901" t="s">
        <v>192</v>
      </c>
      <c r="F2" s="902"/>
      <c r="G2" s="902"/>
      <c r="H2" s="902"/>
      <c r="I2" s="902"/>
      <c r="J2" s="902"/>
      <c r="K2" s="902"/>
      <c r="L2" s="50"/>
    </row>
    <row r="3" spans="1:12" ht="9.75" customHeight="1" x14ac:dyDescent="0.25">
      <c r="A3" s="51"/>
      <c r="B3" s="51"/>
      <c r="C3" s="51"/>
      <c r="D3" s="51"/>
      <c r="E3" s="903"/>
      <c r="F3" s="903"/>
      <c r="G3" s="903"/>
      <c r="H3" s="903"/>
      <c r="I3" s="903"/>
      <c r="J3" s="903"/>
      <c r="K3" s="903"/>
      <c r="L3" s="50"/>
    </row>
    <row r="4" spans="1:12" ht="15.75" x14ac:dyDescent="0.25">
      <c r="A4" s="50" t="s">
        <v>43</v>
      </c>
      <c r="E4" s="904" t="s">
        <v>193</v>
      </c>
      <c r="F4" s="904"/>
      <c r="G4" s="904"/>
      <c r="H4" s="904"/>
      <c r="I4" s="904"/>
      <c r="J4" s="52"/>
    </row>
    <row r="5" spans="1:12" ht="7.5" customHeight="1" x14ac:dyDescent="0.25">
      <c r="A5" s="50"/>
      <c r="E5" s="903"/>
      <c r="F5" s="903"/>
      <c r="G5" s="903"/>
      <c r="H5" s="903"/>
      <c r="I5" s="903"/>
      <c r="J5" s="903"/>
      <c r="K5" s="903"/>
    </row>
    <row r="6" spans="1:12" ht="15.75" x14ac:dyDescent="0.25">
      <c r="A6" s="50" t="s">
        <v>44</v>
      </c>
      <c r="E6" s="904" t="s">
        <v>194</v>
      </c>
      <c r="F6" s="904"/>
      <c r="G6" s="904"/>
      <c r="H6" s="53"/>
      <c r="I6" s="54"/>
      <c r="J6" s="52"/>
    </row>
    <row r="7" spans="1:12" ht="8.25" customHeight="1" x14ac:dyDescent="0.25">
      <c r="A7" s="50"/>
      <c r="E7" s="903"/>
      <c r="F7" s="903"/>
      <c r="G7" s="903"/>
      <c r="H7" s="903"/>
      <c r="I7" s="903"/>
      <c r="J7" s="903"/>
      <c r="K7" s="903"/>
    </row>
    <row r="8" spans="1:12" x14ac:dyDescent="0.2">
      <c r="H8" s="905" t="s">
        <v>45</v>
      </c>
      <c r="I8" s="905"/>
    </row>
    <row r="9" spans="1:12" ht="15" customHeight="1" x14ac:dyDescent="0.2">
      <c r="A9" s="52" t="s">
        <v>253</v>
      </c>
      <c r="E9" s="55" t="s">
        <v>46</v>
      </c>
      <c r="F9" s="55" t="s">
        <v>47</v>
      </c>
      <c r="G9" s="56" t="s">
        <v>23</v>
      </c>
      <c r="H9" s="57" t="s">
        <v>48</v>
      </c>
      <c r="I9" s="57"/>
      <c r="K9" s="906"/>
    </row>
    <row r="10" spans="1:12" ht="12.75" customHeight="1" x14ac:dyDescent="0.2">
      <c r="A10" s="58"/>
      <c r="B10" s="58"/>
      <c r="C10" s="58"/>
      <c r="D10" s="58"/>
      <c r="E10" s="55" t="s">
        <v>49</v>
      </c>
      <c r="F10" s="55" t="s">
        <v>49</v>
      </c>
      <c r="G10" s="56" t="s">
        <v>50</v>
      </c>
      <c r="H10" s="59" t="s">
        <v>35</v>
      </c>
      <c r="I10" s="60" t="s">
        <v>51</v>
      </c>
      <c r="K10" s="906"/>
    </row>
    <row r="11" spans="1:12" ht="12.75" customHeight="1" x14ac:dyDescent="0.2">
      <c r="A11" s="58"/>
      <c r="B11" s="58"/>
      <c r="C11" s="58"/>
      <c r="D11" s="58"/>
      <c r="E11" s="55" t="s">
        <v>52</v>
      </c>
      <c r="F11" s="55" t="s">
        <v>52</v>
      </c>
      <c r="G11" s="49"/>
      <c r="K11" s="906"/>
    </row>
    <row r="12" spans="1:12" ht="15" x14ac:dyDescent="0.25">
      <c r="A12" s="61" t="s">
        <v>53</v>
      </c>
      <c r="B12" s="61"/>
      <c r="D12" s="61"/>
      <c r="E12" s="62"/>
      <c r="F12" s="62"/>
      <c r="G12" s="58"/>
      <c r="H12" s="58"/>
      <c r="I12" s="58"/>
      <c r="K12" s="906"/>
    </row>
    <row r="13" spans="1:12" ht="24.95" customHeight="1" x14ac:dyDescent="0.25">
      <c r="A13" s="63" t="s">
        <v>54</v>
      </c>
      <c r="B13" s="63"/>
      <c r="C13" s="47"/>
      <c r="D13" s="61"/>
      <c r="E13" s="62"/>
      <c r="F13" s="62"/>
      <c r="G13" s="58"/>
      <c r="H13" s="58"/>
      <c r="I13" s="58"/>
      <c r="J13" s="64"/>
      <c r="K13" s="65"/>
    </row>
    <row r="14" spans="1:12" ht="15" x14ac:dyDescent="0.25">
      <c r="A14" s="58" t="s">
        <v>55</v>
      </c>
      <c r="B14" s="58"/>
      <c r="C14" s="58"/>
      <c r="D14" s="66" t="s">
        <v>56</v>
      </c>
      <c r="E14" s="67">
        <v>603544</v>
      </c>
      <c r="F14" s="67">
        <v>486482</v>
      </c>
      <c r="G14" s="67">
        <v>452237.46</v>
      </c>
      <c r="H14" s="68">
        <v>452237.46</v>
      </c>
      <c r="I14" s="68">
        <v>0</v>
      </c>
      <c r="J14" s="69" t="s">
        <v>57</v>
      </c>
      <c r="K14" s="70"/>
    </row>
    <row r="15" spans="1:12" ht="15" x14ac:dyDescent="0.25">
      <c r="A15" s="58" t="s">
        <v>58</v>
      </c>
      <c r="B15" s="58"/>
      <c r="C15" s="58"/>
      <c r="D15" s="66" t="s">
        <v>59</v>
      </c>
      <c r="E15" s="67">
        <v>458972</v>
      </c>
      <c r="F15" s="67">
        <v>392037</v>
      </c>
      <c r="G15" s="67">
        <v>335749.39</v>
      </c>
      <c r="H15" s="68">
        <v>335749.39</v>
      </c>
      <c r="I15" s="68">
        <v>0</v>
      </c>
      <c r="J15" s="69" t="s">
        <v>57</v>
      </c>
      <c r="K15" s="70"/>
    </row>
    <row r="16" spans="1:12" ht="15" x14ac:dyDescent="0.25">
      <c r="A16" s="58" t="s">
        <v>60</v>
      </c>
      <c r="B16" s="58"/>
      <c r="C16" s="58"/>
      <c r="D16" s="66" t="s">
        <v>61</v>
      </c>
      <c r="E16" s="67">
        <v>3884116</v>
      </c>
      <c r="F16" s="67">
        <v>3800257</v>
      </c>
      <c r="G16" s="67">
        <v>3800257</v>
      </c>
      <c r="H16" s="68">
        <v>3800257</v>
      </c>
      <c r="I16" s="68">
        <v>0</v>
      </c>
      <c r="J16" s="69" t="s">
        <v>57</v>
      </c>
      <c r="K16" s="70"/>
    </row>
    <row r="17" spans="1:12" ht="15" x14ac:dyDescent="0.25">
      <c r="A17" s="58" t="s">
        <v>62</v>
      </c>
      <c r="B17" s="58"/>
      <c r="C17" s="58"/>
      <c r="D17" s="71">
        <v>551</v>
      </c>
      <c r="E17" s="67">
        <v>12828</v>
      </c>
      <c r="F17" s="67">
        <v>14472</v>
      </c>
      <c r="G17" s="67">
        <v>14472</v>
      </c>
      <c r="H17" s="68">
        <v>14472</v>
      </c>
      <c r="I17" s="68">
        <v>0</v>
      </c>
      <c r="J17" s="69" t="s">
        <v>57</v>
      </c>
      <c r="K17" s="70"/>
    </row>
    <row r="18" spans="1:12" ht="13.9" customHeight="1" x14ac:dyDescent="0.2">
      <c r="A18" s="72" t="s">
        <v>63</v>
      </c>
      <c r="B18" s="72"/>
      <c r="C18" s="58"/>
      <c r="D18" s="898" t="s">
        <v>64</v>
      </c>
      <c r="E18" s="899">
        <v>51571</v>
      </c>
      <c r="F18" s="899">
        <v>266371</v>
      </c>
      <c r="G18" s="899">
        <v>250239.21</v>
      </c>
      <c r="H18" s="907">
        <v>250239.21</v>
      </c>
      <c r="I18" s="907">
        <v>0</v>
      </c>
      <c r="J18" s="908" t="s">
        <v>57</v>
      </c>
      <c r="K18" s="70"/>
    </row>
    <row r="19" spans="1:12" ht="7.5" customHeight="1" x14ac:dyDescent="0.25">
      <c r="A19" s="72"/>
      <c r="B19" s="61"/>
      <c r="C19" s="61"/>
      <c r="D19" s="898"/>
      <c r="E19" s="899"/>
      <c r="F19" s="899"/>
      <c r="G19" s="899"/>
      <c r="H19" s="907"/>
      <c r="I19" s="907"/>
      <c r="J19" s="908"/>
      <c r="K19" s="70"/>
    </row>
    <row r="20" spans="1:12" ht="14.25" customHeight="1" x14ac:dyDescent="0.25">
      <c r="A20" s="62" t="s">
        <v>65</v>
      </c>
      <c r="B20" s="58"/>
      <c r="C20" s="58"/>
      <c r="D20" s="58"/>
      <c r="E20" s="67">
        <f>SUM(E14:E19)</f>
        <v>5011031</v>
      </c>
      <c r="F20" s="67">
        <f>SUM(F14:F19)</f>
        <v>4959619</v>
      </c>
      <c r="G20" s="67">
        <f>SUM(G14:G19)</f>
        <v>4852955.0599999996</v>
      </c>
      <c r="H20" s="67">
        <f>SUM(H14:H19)</f>
        <v>4852955.0599999996</v>
      </c>
      <c r="I20" s="67">
        <v>0</v>
      </c>
      <c r="J20" s="69" t="s">
        <v>57</v>
      </c>
      <c r="K20" s="73"/>
    </row>
    <row r="21" spans="1:12" ht="24.95" customHeight="1" x14ac:dyDescent="0.25">
      <c r="A21" s="63" t="s">
        <v>66</v>
      </c>
      <c r="B21" s="61"/>
      <c r="C21" s="61"/>
      <c r="D21" s="61"/>
      <c r="E21" s="73"/>
      <c r="F21" s="62"/>
      <c r="G21" s="74"/>
      <c r="H21" s="73"/>
      <c r="I21" s="73"/>
      <c r="J21" s="75"/>
      <c r="K21" s="73"/>
    </row>
    <row r="22" spans="1:12" ht="15" x14ac:dyDescent="0.25">
      <c r="A22" s="58" t="s">
        <v>67</v>
      </c>
      <c r="B22" s="58"/>
      <c r="C22" s="58"/>
      <c r="D22" s="71" t="s">
        <v>68</v>
      </c>
      <c r="E22" s="67">
        <v>833000</v>
      </c>
      <c r="F22" s="67">
        <v>853000</v>
      </c>
      <c r="G22" s="67">
        <v>783791</v>
      </c>
      <c r="H22" s="68">
        <v>783791</v>
      </c>
      <c r="I22" s="68">
        <v>0</v>
      </c>
      <c r="J22" s="69" t="s">
        <v>57</v>
      </c>
      <c r="K22" s="75"/>
      <c r="L22" s="76"/>
    </row>
    <row r="23" spans="1:12" ht="15" x14ac:dyDescent="0.25">
      <c r="A23" s="58" t="s">
        <v>69</v>
      </c>
      <c r="B23" s="58"/>
      <c r="C23" s="58"/>
      <c r="D23" s="71" t="s">
        <v>70</v>
      </c>
      <c r="E23" s="67">
        <v>4178031</v>
      </c>
      <c r="F23" s="67">
        <v>4106619</v>
      </c>
      <c r="G23" s="67">
        <v>4106619</v>
      </c>
      <c r="H23" s="68">
        <v>4106619</v>
      </c>
      <c r="I23" s="68">
        <v>0</v>
      </c>
      <c r="J23" s="69" t="s">
        <v>57</v>
      </c>
      <c r="K23" s="77"/>
      <c r="L23" s="53"/>
    </row>
    <row r="24" spans="1:12" ht="15" x14ac:dyDescent="0.25">
      <c r="A24" s="58"/>
      <c r="B24" s="58"/>
      <c r="C24" s="58"/>
      <c r="D24" s="71" t="s">
        <v>71</v>
      </c>
      <c r="E24" s="67">
        <v>0</v>
      </c>
      <c r="F24" s="67">
        <v>0</v>
      </c>
      <c r="G24" s="67">
        <v>0</v>
      </c>
      <c r="H24" s="68">
        <v>0</v>
      </c>
      <c r="I24" s="68">
        <v>0</v>
      </c>
      <c r="J24" s="69" t="s">
        <v>57</v>
      </c>
      <c r="K24" s="77"/>
      <c r="L24" s="53"/>
    </row>
    <row r="25" spans="1:12" ht="15" x14ac:dyDescent="0.25">
      <c r="A25" s="58" t="s">
        <v>72</v>
      </c>
      <c r="B25" s="58"/>
      <c r="C25" s="58"/>
      <c r="D25" s="66" t="s">
        <v>73</v>
      </c>
      <c r="E25" s="67">
        <v>0</v>
      </c>
      <c r="F25" s="67">
        <v>0</v>
      </c>
      <c r="G25" s="67">
        <v>0</v>
      </c>
      <c r="H25" s="68">
        <v>0</v>
      </c>
      <c r="I25" s="68">
        <v>0</v>
      </c>
      <c r="J25" s="69" t="s">
        <v>57</v>
      </c>
      <c r="K25" s="75"/>
      <c r="L25" s="53"/>
    </row>
    <row r="26" spans="1:12" ht="14.25" customHeight="1" x14ac:dyDescent="0.25">
      <c r="A26" s="62" t="s">
        <v>65</v>
      </c>
      <c r="B26" s="61"/>
      <c r="C26" s="61"/>
      <c r="D26" s="61"/>
      <c r="E26" s="67">
        <f>SUM(E22:E25)</f>
        <v>5011031</v>
      </c>
      <c r="F26" s="67">
        <f t="shared" ref="F26:I26" si="0">SUM(F22:F25)</f>
        <v>4959619</v>
      </c>
      <c r="G26" s="67">
        <f t="shared" si="0"/>
        <v>4890410</v>
      </c>
      <c r="H26" s="67">
        <f t="shared" si="0"/>
        <v>4890410</v>
      </c>
      <c r="I26" s="67">
        <f t="shared" si="0"/>
        <v>0</v>
      </c>
      <c r="J26" s="69" t="s">
        <v>57</v>
      </c>
      <c r="K26" s="78"/>
      <c r="L26" s="53"/>
    </row>
    <row r="27" spans="1:12" ht="15" x14ac:dyDescent="0.25">
      <c r="A27" s="62"/>
      <c r="B27" s="61"/>
      <c r="C27" s="61"/>
      <c r="D27" s="61"/>
      <c r="E27" s="61"/>
      <c r="F27" s="61"/>
      <c r="G27" s="61"/>
      <c r="H27" s="78"/>
      <c r="I27" s="78"/>
      <c r="J27" s="78"/>
      <c r="K27" s="78"/>
      <c r="L27" s="53"/>
    </row>
    <row r="28" spans="1:12" ht="15.75" x14ac:dyDescent="0.25">
      <c r="A28" s="63" t="s">
        <v>74</v>
      </c>
      <c r="B28" s="61"/>
      <c r="C28" s="61"/>
      <c r="D28" s="61"/>
      <c r="E28" s="61"/>
      <c r="F28" s="61"/>
      <c r="G28" s="73"/>
      <c r="H28" s="61"/>
      <c r="I28" s="61"/>
      <c r="J28" s="79" t="s">
        <v>75</v>
      </c>
      <c r="K28" s="61"/>
      <c r="L28" s="61"/>
    </row>
    <row r="29" spans="1:12" ht="15.75" x14ac:dyDescent="0.25">
      <c r="A29" s="63"/>
      <c r="B29" s="61"/>
      <c r="C29" s="66" t="s">
        <v>76</v>
      </c>
      <c r="D29" s="61"/>
      <c r="E29" s="61"/>
      <c r="F29" s="61"/>
      <c r="G29" s="67">
        <f>G26-G20</f>
        <v>37454.94000000041</v>
      </c>
      <c r="H29" s="67">
        <f t="shared" ref="H29:I29" si="1">H26-H20</f>
        <v>37454.94000000041</v>
      </c>
      <c r="I29" s="67">
        <f t="shared" si="1"/>
        <v>0</v>
      </c>
      <c r="J29" s="81"/>
      <c r="K29" s="61"/>
      <c r="L29" s="61"/>
    </row>
    <row r="30" spans="1:12" ht="15" x14ac:dyDescent="0.25">
      <c r="A30" s="61"/>
      <c r="B30" s="61"/>
      <c r="C30" s="66" t="s">
        <v>77</v>
      </c>
      <c r="D30" s="61"/>
      <c r="E30" s="61"/>
      <c r="F30" s="61"/>
      <c r="G30" s="67">
        <v>0</v>
      </c>
      <c r="H30" s="68">
        <v>0</v>
      </c>
      <c r="I30" s="68">
        <v>0</v>
      </c>
      <c r="J30" s="61"/>
      <c r="K30" s="61"/>
      <c r="L30" s="61"/>
    </row>
    <row r="31" spans="1:12" ht="15" x14ac:dyDescent="0.25">
      <c r="A31" s="61"/>
      <c r="B31" s="61"/>
      <c r="C31" s="66" t="s">
        <v>78</v>
      </c>
      <c r="D31" s="61"/>
      <c r="E31" s="61"/>
      <c r="F31" s="61"/>
      <c r="G31" s="67">
        <v>0</v>
      </c>
      <c r="H31" s="68">
        <v>0</v>
      </c>
      <c r="I31" s="68">
        <v>0</v>
      </c>
      <c r="J31" s="61"/>
      <c r="K31" s="61"/>
      <c r="L31" s="61"/>
    </row>
    <row r="32" spans="1:12" ht="15" x14ac:dyDescent="0.25">
      <c r="A32" s="61"/>
      <c r="B32" s="61"/>
      <c r="C32" s="66" t="s">
        <v>79</v>
      </c>
      <c r="D32" s="61"/>
      <c r="E32" s="61"/>
      <c r="F32" s="61"/>
      <c r="G32" s="82"/>
      <c r="H32" s="83"/>
      <c r="I32" s="83"/>
      <c r="J32" s="84">
        <v>0</v>
      </c>
      <c r="K32" s="61"/>
      <c r="L32" s="61"/>
    </row>
    <row r="33" spans="1:12" ht="15.75" x14ac:dyDescent="0.25">
      <c r="A33" s="61"/>
      <c r="B33" s="61"/>
      <c r="C33" s="66" t="s">
        <v>80</v>
      </c>
      <c r="D33" s="61"/>
      <c r="E33" s="61"/>
      <c r="F33" s="61"/>
      <c r="G33" s="68">
        <v>37454.94</v>
      </c>
      <c r="H33" s="68">
        <v>37454.94</v>
      </c>
      <c r="I33" s="68">
        <v>0</v>
      </c>
      <c r="J33" s="229">
        <v>37454.94</v>
      </c>
      <c r="K33" s="85"/>
      <c r="L33" s="63"/>
    </row>
    <row r="34" spans="1:12" x14ac:dyDescent="0.2">
      <c r="A34" s="58"/>
      <c r="B34" s="58"/>
      <c r="C34" s="58"/>
      <c r="D34" s="58"/>
      <c r="E34" s="58"/>
      <c r="F34" s="58"/>
      <c r="G34" s="58"/>
      <c r="H34" s="58"/>
      <c r="I34" s="58"/>
      <c r="J34" s="58"/>
      <c r="K34" s="58"/>
    </row>
    <row r="35" spans="1:12" ht="15.75" x14ac:dyDescent="0.25">
      <c r="A35" s="61" t="s">
        <v>81</v>
      </c>
      <c r="B35" s="61" t="s">
        <v>82</v>
      </c>
      <c r="D35" s="61"/>
      <c r="E35" s="61"/>
      <c r="F35" s="58"/>
      <c r="G35" s="86"/>
      <c r="H35" s="87" t="s">
        <v>83</v>
      </c>
      <c r="I35" s="822" t="s">
        <v>75</v>
      </c>
      <c r="J35" s="822"/>
      <c r="K35" s="88"/>
      <c r="L35" s="58"/>
    </row>
    <row r="36" spans="1:12" ht="15.75" x14ac:dyDescent="0.25">
      <c r="A36" s="61"/>
      <c r="B36" s="61"/>
      <c r="C36" s="58" t="s">
        <v>84</v>
      </c>
      <c r="D36" s="58"/>
      <c r="E36" s="89"/>
      <c r="F36" s="77" t="s">
        <v>85</v>
      </c>
      <c r="G36" s="83">
        <v>32454.94</v>
      </c>
      <c r="H36" s="58"/>
      <c r="I36" s="70"/>
      <c r="J36" s="90">
        <v>32454.94</v>
      </c>
      <c r="K36" s="91"/>
    </row>
    <row r="37" spans="1:12" ht="15.75" x14ac:dyDescent="0.25">
      <c r="A37" s="61"/>
      <c r="B37" s="61"/>
      <c r="C37" s="58"/>
      <c r="D37" s="58"/>
      <c r="E37" s="89"/>
      <c r="F37" s="77" t="s">
        <v>86</v>
      </c>
      <c r="G37" s="83">
        <v>5000</v>
      </c>
      <c r="H37" s="58"/>
      <c r="I37" s="70"/>
      <c r="J37" s="90">
        <v>5000</v>
      </c>
      <c r="K37" s="91"/>
    </row>
    <row r="38" spans="1:12" ht="15.75" x14ac:dyDescent="0.25">
      <c r="A38" s="61"/>
      <c r="B38" s="61"/>
      <c r="C38" s="58"/>
      <c r="D38" s="58"/>
      <c r="E38" s="89"/>
      <c r="F38" s="77" t="s">
        <v>15</v>
      </c>
      <c r="G38" s="92">
        <v>0</v>
      </c>
      <c r="H38" s="58"/>
      <c r="I38" s="70"/>
      <c r="J38" s="90">
        <v>0</v>
      </c>
      <c r="K38" s="91"/>
    </row>
    <row r="39" spans="1:12" ht="15.75" x14ac:dyDescent="0.25">
      <c r="A39" s="61"/>
      <c r="B39" s="61"/>
      <c r="C39" s="58" t="s">
        <v>87</v>
      </c>
      <c r="D39" s="58"/>
      <c r="E39" s="89" t="s">
        <v>88</v>
      </c>
      <c r="F39" s="58"/>
      <c r="G39" s="93">
        <v>0</v>
      </c>
      <c r="H39" s="58"/>
      <c r="I39" s="58"/>
      <c r="J39" s="94"/>
      <c r="K39" s="91"/>
    </row>
    <row r="40" spans="1:12" s="58" customFormat="1" ht="15.75" x14ac:dyDescent="0.25">
      <c r="A40" s="95"/>
      <c r="B40" s="95"/>
      <c r="C40" s="96"/>
      <c r="D40" s="96"/>
      <c r="E40" s="97" t="s">
        <v>89</v>
      </c>
      <c r="F40" s="96"/>
      <c r="G40" s="823"/>
      <c r="H40" s="824"/>
      <c r="I40" s="824"/>
      <c r="J40" s="824"/>
      <c r="K40" s="98"/>
    </row>
    <row r="41" spans="1:12" s="58" customFormat="1" ht="15.75" x14ac:dyDescent="0.25">
      <c r="A41" s="95"/>
      <c r="B41" s="95"/>
      <c r="C41" s="99" t="s">
        <v>90</v>
      </c>
      <c r="D41" s="96"/>
      <c r="E41" s="97"/>
      <c r="F41" s="96"/>
      <c r="G41" s="100">
        <v>202146.03</v>
      </c>
      <c r="H41" s="1072"/>
      <c r="I41" s="1072"/>
      <c r="J41" s="1072"/>
      <c r="K41" s="98"/>
    </row>
    <row r="42" spans="1:12" ht="15" x14ac:dyDescent="0.25">
      <c r="A42" s="66"/>
      <c r="B42" s="61"/>
      <c r="C42" s="61"/>
      <c r="D42" s="89"/>
      <c r="E42" s="89"/>
      <c r="F42" s="58"/>
      <c r="G42" s="102"/>
      <c r="H42" s="58"/>
      <c r="I42" s="58"/>
      <c r="J42" s="58"/>
      <c r="K42" s="58"/>
      <c r="L42" s="58"/>
    </row>
    <row r="43" spans="1:12" ht="15" x14ac:dyDescent="0.25">
      <c r="A43" s="66"/>
      <c r="B43" s="61"/>
      <c r="C43" s="61"/>
      <c r="D43" s="89"/>
      <c r="E43" s="89"/>
      <c r="F43" s="58"/>
      <c r="G43" s="58"/>
      <c r="H43" s="58"/>
      <c r="I43" s="58"/>
      <c r="J43" s="58"/>
      <c r="K43" s="58"/>
      <c r="L43" s="58"/>
    </row>
    <row r="44" spans="1:12" ht="15.75" thickBot="1" x14ac:dyDescent="0.3">
      <c r="A44" s="61" t="s">
        <v>91</v>
      </c>
      <c r="B44" s="61" t="s">
        <v>92</v>
      </c>
      <c r="C44" s="61"/>
      <c r="D44" s="89"/>
      <c r="E44" s="89"/>
      <c r="F44" s="58"/>
      <c r="G44" s="58"/>
      <c r="H44" s="58"/>
      <c r="I44" s="58"/>
      <c r="J44" s="103"/>
      <c r="K44" s="104" t="s">
        <v>93</v>
      </c>
    </row>
    <row r="45" spans="1:12" ht="15" customHeight="1" x14ac:dyDescent="0.25">
      <c r="A45" s="105"/>
      <c r="B45" s="106"/>
      <c r="C45" s="107"/>
      <c r="D45" s="106"/>
      <c r="E45" s="1081" t="s">
        <v>225</v>
      </c>
      <c r="F45" s="827" t="s">
        <v>94</v>
      </c>
      <c r="G45" s="828"/>
      <c r="H45" s="791" t="s">
        <v>95</v>
      </c>
      <c r="I45" s="791" t="s">
        <v>226</v>
      </c>
      <c r="J45" s="108" t="s">
        <v>96</v>
      </c>
      <c r="K45" s="785" t="s">
        <v>97</v>
      </c>
    </row>
    <row r="46" spans="1:12" ht="26.25" thickBot="1" x14ac:dyDescent="0.25">
      <c r="A46" s="109"/>
      <c r="B46" s="110"/>
      <c r="C46" s="110"/>
      <c r="D46" s="110"/>
      <c r="E46" s="1082"/>
      <c r="F46" s="111" t="s">
        <v>98</v>
      </c>
      <c r="G46" s="111" t="s">
        <v>99</v>
      </c>
      <c r="H46" s="829"/>
      <c r="I46" s="829"/>
      <c r="J46" s="112" t="s">
        <v>227</v>
      </c>
      <c r="K46" s="786"/>
    </row>
    <row r="47" spans="1:12" x14ac:dyDescent="0.2">
      <c r="A47" s="113"/>
      <c r="B47" s="114"/>
      <c r="C47" s="114" t="s">
        <v>100</v>
      </c>
      <c r="D47" s="114"/>
      <c r="E47" s="668">
        <v>20263</v>
      </c>
      <c r="F47" s="116">
        <v>24737</v>
      </c>
      <c r="G47" s="117">
        <v>0</v>
      </c>
      <c r="H47" s="118">
        <v>0</v>
      </c>
      <c r="I47" s="118">
        <v>45000</v>
      </c>
      <c r="J47" s="119">
        <v>45000</v>
      </c>
      <c r="K47" s="120"/>
    </row>
    <row r="48" spans="1:12" x14ac:dyDescent="0.2">
      <c r="A48" s="121"/>
      <c r="B48" s="122"/>
      <c r="C48" s="122" t="s">
        <v>101</v>
      </c>
      <c r="D48" s="122"/>
      <c r="E48" s="669">
        <v>37616.839999999997</v>
      </c>
      <c r="F48" s="124"/>
      <c r="G48" s="125">
        <v>27859</v>
      </c>
      <c r="H48" s="126">
        <v>48920</v>
      </c>
      <c r="I48" s="127">
        <v>16555.84</v>
      </c>
      <c r="J48" s="128">
        <v>14399.84</v>
      </c>
      <c r="K48" s="129" t="s">
        <v>342</v>
      </c>
    </row>
    <row r="49" spans="1:12" x14ac:dyDescent="0.2">
      <c r="A49" s="121"/>
      <c r="B49" s="122"/>
      <c r="C49" s="122" t="s">
        <v>102</v>
      </c>
      <c r="D49" s="122"/>
      <c r="E49" s="669">
        <v>280137.90999999997</v>
      </c>
      <c r="F49" s="124">
        <v>159653.29999999999</v>
      </c>
      <c r="G49" s="125">
        <v>0</v>
      </c>
      <c r="H49" s="128">
        <v>41000</v>
      </c>
      <c r="I49" s="127">
        <v>398791.21</v>
      </c>
      <c r="J49" s="128">
        <v>398791.21</v>
      </c>
      <c r="K49" s="129"/>
    </row>
    <row r="50" spans="1:12" x14ac:dyDescent="0.2">
      <c r="A50" s="130"/>
      <c r="B50" s="131"/>
      <c r="C50" s="131" t="s">
        <v>103</v>
      </c>
      <c r="D50" s="131"/>
      <c r="E50" s="670">
        <v>0</v>
      </c>
      <c r="F50" s="133"/>
      <c r="G50" s="134">
        <v>0</v>
      </c>
      <c r="H50" s="135">
        <v>0</v>
      </c>
      <c r="I50" s="127">
        <v>0</v>
      </c>
      <c r="J50" s="135">
        <v>0</v>
      </c>
      <c r="K50" s="136"/>
    </row>
    <row r="51" spans="1:12" ht="13.5" thickBot="1" x14ac:dyDescent="0.25">
      <c r="A51" s="137"/>
      <c r="B51" s="138"/>
      <c r="C51" s="138" t="s">
        <v>104</v>
      </c>
      <c r="D51" s="138"/>
      <c r="E51" s="670">
        <v>0</v>
      </c>
      <c r="F51" s="133"/>
      <c r="G51" s="134">
        <v>55472</v>
      </c>
      <c r="H51" s="135">
        <v>49300</v>
      </c>
      <c r="I51" s="671">
        <v>6172</v>
      </c>
      <c r="J51" s="135">
        <v>6172</v>
      </c>
      <c r="K51" s="136"/>
    </row>
    <row r="52" spans="1:12" ht="15.75" thickBot="1" x14ac:dyDescent="0.3">
      <c r="A52" s="145" t="s">
        <v>52</v>
      </c>
      <c r="B52" s="146"/>
      <c r="C52" s="146"/>
      <c r="D52" s="146"/>
      <c r="E52" s="672">
        <f>SUM(E47:E51)</f>
        <v>338017.75</v>
      </c>
      <c r="F52" s="673">
        <f>SUM(F47:F51)</f>
        <v>184390.3</v>
      </c>
      <c r="G52" s="674">
        <f>SUM(G47:G51)</f>
        <v>83331</v>
      </c>
      <c r="H52" s="673">
        <f t="shared" ref="H52:J52" si="2">SUM(H47:H51)</f>
        <v>139220</v>
      </c>
      <c r="I52" s="673">
        <f t="shared" si="2"/>
        <v>466519.05000000005</v>
      </c>
      <c r="J52" s="674">
        <f t="shared" si="2"/>
        <v>464363.05000000005</v>
      </c>
      <c r="K52" s="150"/>
      <c r="L52" s="151"/>
    </row>
    <row r="54" spans="1:12" ht="15.75" thickBot="1" x14ac:dyDescent="0.3">
      <c r="A54" s="61" t="s">
        <v>105</v>
      </c>
      <c r="B54" s="61" t="s">
        <v>106</v>
      </c>
      <c r="C54" s="61"/>
      <c r="D54" s="61"/>
      <c r="K54" s="48" t="s">
        <v>107</v>
      </c>
    </row>
    <row r="55" spans="1:12" ht="19.5" customHeight="1" x14ac:dyDescent="0.25">
      <c r="A55" s="152"/>
      <c r="B55" s="153"/>
      <c r="C55" s="153"/>
      <c r="D55" s="787" t="s">
        <v>108</v>
      </c>
      <c r="E55" s="789" t="s">
        <v>109</v>
      </c>
      <c r="F55" s="791" t="s">
        <v>110</v>
      </c>
      <c r="G55" s="793" t="s">
        <v>111</v>
      </c>
      <c r="H55" s="795" t="s">
        <v>112</v>
      </c>
      <c r="I55" s="796"/>
      <c r="J55" s="797" t="s">
        <v>113</v>
      </c>
      <c r="K55" s="798"/>
    </row>
    <row r="56" spans="1:12" ht="18" customHeight="1" thickBot="1" x14ac:dyDescent="0.3">
      <c r="A56" s="154"/>
      <c r="B56" s="155"/>
      <c r="C56" s="155"/>
      <c r="D56" s="788"/>
      <c r="E56" s="790"/>
      <c r="F56" s="792"/>
      <c r="G56" s="794"/>
      <c r="H56" s="156" t="s">
        <v>114</v>
      </c>
      <c r="I56" s="157" t="s">
        <v>115</v>
      </c>
      <c r="J56" s="799"/>
      <c r="K56" s="800"/>
    </row>
    <row r="57" spans="1:12" ht="15.75" thickTop="1" x14ac:dyDescent="0.25">
      <c r="A57" s="801" t="s">
        <v>116</v>
      </c>
      <c r="B57" s="802"/>
      <c r="C57" s="803"/>
      <c r="D57" s="158" t="s">
        <v>698</v>
      </c>
      <c r="E57" s="75">
        <v>939337</v>
      </c>
      <c r="F57" s="159">
        <v>12828</v>
      </c>
      <c r="G57" s="160">
        <v>500270</v>
      </c>
      <c r="H57" s="161"/>
      <c r="I57" s="162"/>
      <c r="J57" s="896" t="s">
        <v>117</v>
      </c>
      <c r="K57" s="897"/>
    </row>
    <row r="58" spans="1:12" ht="15" x14ac:dyDescent="0.25">
      <c r="A58" s="163" t="s">
        <v>118</v>
      </c>
      <c r="B58" s="164"/>
      <c r="C58" s="164"/>
      <c r="D58" s="165" t="s">
        <v>699</v>
      </c>
      <c r="E58" s="166">
        <v>73317</v>
      </c>
      <c r="F58" s="167">
        <v>1644</v>
      </c>
      <c r="G58" s="166"/>
      <c r="H58" s="168"/>
      <c r="I58" s="169"/>
      <c r="J58" s="889" t="s">
        <v>700</v>
      </c>
      <c r="K58" s="890"/>
    </row>
    <row r="59" spans="1:12" ht="15" x14ac:dyDescent="0.25">
      <c r="A59" s="163" t="s">
        <v>118</v>
      </c>
      <c r="B59" s="164"/>
      <c r="C59" s="164"/>
      <c r="D59" s="170"/>
      <c r="E59" s="166"/>
      <c r="F59" s="167"/>
      <c r="G59" s="166">
        <v>-150000</v>
      </c>
      <c r="H59" s="168"/>
      <c r="I59" s="169"/>
      <c r="J59" s="889" t="s">
        <v>701</v>
      </c>
      <c r="K59" s="890"/>
    </row>
    <row r="60" spans="1:12" ht="15" x14ac:dyDescent="0.25">
      <c r="A60" s="163" t="s">
        <v>118</v>
      </c>
      <c r="B60" s="164"/>
      <c r="C60" s="164"/>
      <c r="D60" s="170"/>
      <c r="E60" s="166"/>
      <c r="F60" s="167"/>
      <c r="G60" s="166"/>
      <c r="H60" s="168"/>
      <c r="I60" s="169"/>
      <c r="J60" s="889"/>
      <c r="K60" s="890"/>
    </row>
    <row r="61" spans="1:12" ht="15" x14ac:dyDescent="0.25">
      <c r="A61" s="163" t="s">
        <v>118</v>
      </c>
      <c r="B61" s="164"/>
      <c r="C61" s="164"/>
      <c r="D61" s="170"/>
      <c r="E61" s="166"/>
      <c r="F61" s="167"/>
      <c r="G61" s="166"/>
      <c r="H61" s="168"/>
      <c r="I61" s="169"/>
      <c r="J61" s="889"/>
      <c r="K61" s="890"/>
    </row>
    <row r="62" spans="1:12" ht="15" x14ac:dyDescent="0.25">
      <c r="A62" s="163" t="s">
        <v>118</v>
      </c>
      <c r="B62" s="164"/>
      <c r="C62" s="164"/>
      <c r="D62" s="170"/>
      <c r="E62" s="166"/>
      <c r="F62" s="167"/>
      <c r="G62" s="166"/>
      <c r="H62" s="168"/>
      <c r="I62" s="169"/>
      <c r="J62" s="889"/>
      <c r="K62" s="890"/>
    </row>
    <row r="63" spans="1:12" ht="15" x14ac:dyDescent="0.25">
      <c r="A63" s="163" t="s">
        <v>118</v>
      </c>
      <c r="B63" s="164"/>
      <c r="C63" s="164"/>
      <c r="D63" s="170"/>
      <c r="E63" s="166"/>
      <c r="F63" s="167"/>
      <c r="G63" s="166"/>
      <c r="H63" s="168"/>
      <c r="I63" s="169"/>
      <c r="J63" s="889"/>
      <c r="K63" s="890"/>
    </row>
    <row r="64" spans="1:12" ht="15" x14ac:dyDescent="0.25">
      <c r="A64" s="163" t="s">
        <v>118</v>
      </c>
      <c r="B64" s="164"/>
      <c r="C64" s="164"/>
      <c r="D64" s="170"/>
      <c r="E64" s="166"/>
      <c r="F64" s="167"/>
      <c r="G64" s="166"/>
      <c r="H64" s="168"/>
      <c r="I64" s="169"/>
      <c r="J64" s="889"/>
      <c r="K64" s="890"/>
    </row>
    <row r="65" spans="1:12" ht="15" x14ac:dyDescent="0.25">
      <c r="A65" s="163" t="s">
        <v>118</v>
      </c>
      <c r="B65" s="164"/>
      <c r="C65" s="164"/>
      <c r="D65" s="170"/>
      <c r="E65" s="166"/>
      <c r="F65" s="167"/>
      <c r="G65" s="166"/>
      <c r="H65" s="168"/>
      <c r="I65" s="169"/>
      <c r="J65" s="889"/>
      <c r="K65" s="890"/>
    </row>
    <row r="66" spans="1:12" ht="15" x14ac:dyDescent="0.25">
      <c r="A66" s="163" t="s">
        <v>118</v>
      </c>
      <c r="B66" s="164"/>
      <c r="C66" s="164"/>
      <c r="D66" s="170"/>
      <c r="E66" s="166"/>
      <c r="F66" s="167"/>
      <c r="G66" s="166"/>
      <c r="H66" s="168"/>
      <c r="I66" s="169"/>
      <c r="J66" s="889"/>
      <c r="K66" s="890"/>
    </row>
    <row r="67" spans="1:12" ht="15.75" thickBot="1" x14ac:dyDescent="0.3">
      <c r="A67" s="163" t="s">
        <v>118</v>
      </c>
      <c r="B67" s="164"/>
      <c r="C67" s="164"/>
      <c r="D67" s="170"/>
      <c r="E67" s="166"/>
      <c r="F67" s="167"/>
      <c r="G67" s="166"/>
      <c r="H67" s="168"/>
      <c r="I67" s="169"/>
      <c r="J67" s="804"/>
      <c r="K67" s="805"/>
    </row>
    <row r="68" spans="1:12" ht="16.5" thickTop="1" thickBot="1" x14ac:dyDescent="0.3">
      <c r="A68" s="171" t="s">
        <v>119</v>
      </c>
      <c r="B68" s="172"/>
      <c r="C68" s="172"/>
      <c r="D68" s="173"/>
      <c r="E68" s="174">
        <f>SUM(E57:E67)</f>
        <v>1012654</v>
      </c>
      <c r="F68" s="174">
        <f>SUM(F57:F67)</f>
        <v>14472</v>
      </c>
      <c r="G68" s="175">
        <f>SUM(G57:G67)</f>
        <v>350270</v>
      </c>
      <c r="H68" s="176">
        <v>0</v>
      </c>
      <c r="I68" s="177">
        <v>0</v>
      </c>
      <c r="J68" s="891"/>
      <c r="K68" s="892"/>
    </row>
    <row r="69" spans="1:12" ht="15.75" thickTop="1" x14ac:dyDescent="0.25">
      <c r="A69" s="178" t="s">
        <v>120</v>
      </c>
      <c r="B69" s="179"/>
      <c r="C69" s="179"/>
      <c r="D69" s="179"/>
      <c r="E69" s="180">
        <v>1012654</v>
      </c>
      <c r="F69" s="181">
        <v>14472</v>
      </c>
      <c r="G69" s="182">
        <v>343185.57</v>
      </c>
      <c r="H69" s="180">
        <v>0</v>
      </c>
      <c r="I69" s="183"/>
      <c r="J69" s="893"/>
      <c r="K69" s="861"/>
    </row>
    <row r="70" spans="1:12" ht="18.75" customHeight="1" thickBot="1" x14ac:dyDescent="0.3">
      <c r="A70" s="184" t="s">
        <v>121</v>
      </c>
      <c r="B70" s="146"/>
      <c r="C70" s="146"/>
      <c r="D70" s="146"/>
      <c r="E70" s="185">
        <f>E68-E69</f>
        <v>0</v>
      </c>
      <c r="F70" s="186">
        <v>0</v>
      </c>
      <c r="G70" s="187">
        <v>-7084.43</v>
      </c>
      <c r="H70" s="185">
        <v>0</v>
      </c>
      <c r="I70" s="188">
        <v>0</v>
      </c>
      <c r="J70" s="894"/>
      <c r="K70" s="895"/>
    </row>
    <row r="71" spans="1:12" ht="15" x14ac:dyDescent="0.25">
      <c r="A71" s="189" t="s">
        <v>122</v>
      </c>
      <c r="B71" s="61"/>
      <c r="C71" s="61"/>
      <c r="D71" s="61"/>
      <c r="F71" s="58"/>
      <c r="I71" s="58"/>
    </row>
    <row r="72" spans="1:12" ht="15" x14ac:dyDescent="0.25">
      <c r="A72" s="189"/>
      <c r="B72" s="61"/>
      <c r="C72" s="61"/>
      <c r="D72" s="61"/>
    </row>
    <row r="73" spans="1:12" ht="6.75" customHeight="1" x14ac:dyDescent="0.25">
      <c r="A73" s="189"/>
      <c r="B73" s="61"/>
      <c r="C73" s="61"/>
      <c r="D73" s="61"/>
    </row>
    <row r="74" spans="1:12" ht="16.5" customHeight="1" thickBot="1" x14ac:dyDescent="0.3">
      <c r="A74" s="61" t="s">
        <v>123</v>
      </c>
      <c r="B74" s="61" t="s">
        <v>124</v>
      </c>
      <c r="C74" s="61"/>
      <c r="D74" s="61"/>
      <c r="E74" s="61"/>
      <c r="F74" s="58"/>
      <c r="G74" s="89"/>
      <c r="H74" s="58"/>
      <c r="I74" s="58"/>
      <c r="J74" s="190"/>
      <c r="K74" s="104" t="s">
        <v>93</v>
      </c>
      <c r="L74" s="58"/>
    </row>
    <row r="75" spans="1:12" ht="13.5" thickBot="1" x14ac:dyDescent="0.25">
      <c r="A75" s="780" t="s">
        <v>125</v>
      </c>
      <c r="B75" s="867"/>
      <c r="C75" s="867"/>
      <c r="D75" s="867"/>
      <c r="E75" s="191" t="s">
        <v>126</v>
      </c>
      <c r="F75" s="820" t="s">
        <v>127</v>
      </c>
      <c r="G75" s="868"/>
      <c r="H75" s="820" t="s">
        <v>128</v>
      </c>
      <c r="I75" s="868"/>
      <c r="J75" s="820" t="s">
        <v>129</v>
      </c>
      <c r="K75" s="869"/>
      <c r="L75" s="58"/>
    </row>
    <row r="76" spans="1:12" x14ac:dyDescent="0.2">
      <c r="A76" s="870" t="s">
        <v>195</v>
      </c>
      <c r="B76" s="871"/>
      <c r="C76" s="871"/>
      <c r="D76" s="872"/>
      <c r="E76" s="192">
        <v>13023</v>
      </c>
      <c r="F76" s="836">
        <v>2800050</v>
      </c>
      <c r="G76" s="837"/>
      <c r="H76" s="836">
        <v>2800050</v>
      </c>
      <c r="I76" s="837"/>
      <c r="J76" s="873">
        <v>0</v>
      </c>
      <c r="K76" s="874"/>
      <c r="L76" s="58"/>
    </row>
    <row r="77" spans="1:12" x14ac:dyDescent="0.2">
      <c r="A77" s="879"/>
      <c r="B77" s="880"/>
      <c r="C77" s="880"/>
      <c r="D77" s="881"/>
      <c r="E77" s="193"/>
      <c r="F77" s="847"/>
      <c r="G77" s="848"/>
      <c r="H77" s="847"/>
      <c r="I77" s="848"/>
      <c r="J77" s="849">
        <v>0</v>
      </c>
      <c r="K77" s="850"/>
      <c r="L77" s="58"/>
    </row>
    <row r="78" spans="1:12" x14ac:dyDescent="0.2">
      <c r="A78" s="882"/>
      <c r="B78" s="883"/>
      <c r="C78" s="883"/>
      <c r="D78" s="884"/>
      <c r="E78" s="194"/>
      <c r="F78" s="885"/>
      <c r="G78" s="848"/>
      <c r="H78" s="847"/>
      <c r="I78" s="848"/>
      <c r="J78" s="849">
        <v>0</v>
      </c>
      <c r="K78" s="850"/>
      <c r="L78" s="58"/>
    </row>
    <row r="79" spans="1:12" ht="13.5" thickBot="1" x14ac:dyDescent="0.25">
      <c r="A79" s="886"/>
      <c r="B79" s="887"/>
      <c r="C79" s="887"/>
      <c r="D79" s="888"/>
      <c r="E79" s="57"/>
      <c r="F79" s="875"/>
      <c r="G79" s="876"/>
      <c r="H79" s="875"/>
      <c r="I79" s="876"/>
      <c r="J79" s="877">
        <v>0</v>
      </c>
      <c r="K79" s="878"/>
      <c r="L79" s="58"/>
    </row>
    <row r="80" spans="1:12" ht="17.25" customHeight="1" thickTop="1" thickBot="1" x14ac:dyDescent="0.3">
      <c r="A80" s="195" t="s">
        <v>240</v>
      </c>
      <c r="B80" s="196"/>
      <c r="C80" s="196"/>
      <c r="D80" s="197"/>
      <c r="E80" s="198"/>
      <c r="F80" s="776">
        <f>SUM(F76:G79)</f>
        <v>2800050</v>
      </c>
      <c r="G80" s="777"/>
      <c r="H80" s="776">
        <f>SUM(H76:I79)</f>
        <v>2800050</v>
      </c>
      <c r="I80" s="777"/>
      <c r="J80" s="776">
        <v>0</v>
      </c>
      <c r="K80" s="778"/>
      <c r="L80" s="62"/>
    </row>
    <row r="81" spans="1:12" ht="9" customHeight="1" x14ac:dyDescent="0.25">
      <c r="A81" s="61"/>
      <c r="B81" s="62"/>
      <c r="C81" s="62"/>
      <c r="D81" s="62"/>
      <c r="E81" s="62"/>
      <c r="F81" s="779"/>
      <c r="G81" s="779"/>
      <c r="H81" s="779"/>
      <c r="I81" s="779"/>
      <c r="J81" s="779"/>
      <c r="K81" s="779"/>
      <c r="L81" s="62"/>
    </row>
    <row r="82" spans="1:12" ht="18.75" customHeight="1" thickBot="1" x14ac:dyDescent="0.3">
      <c r="A82" s="61" t="s">
        <v>131</v>
      </c>
      <c r="B82" s="62"/>
      <c r="C82" s="61" t="s">
        <v>132</v>
      </c>
      <c r="D82" s="62"/>
      <c r="E82" s="62"/>
      <c r="F82" s="1073"/>
      <c r="G82" s="1073"/>
      <c r="H82" s="1073"/>
      <c r="I82" s="1073"/>
      <c r="J82" s="1073"/>
      <c r="K82" s="1073"/>
      <c r="L82" s="62"/>
    </row>
    <row r="83" spans="1:12" ht="13.5" thickBot="1" x14ac:dyDescent="0.25">
      <c r="A83" s="199" t="s">
        <v>133</v>
      </c>
      <c r="B83" s="200"/>
      <c r="C83" s="200"/>
      <c r="D83" s="200"/>
      <c r="E83" s="191" t="s">
        <v>126</v>
      </c>
      <c r="F83" s="820" t="s">
        <v>127</v>
      </c>
      <c r="G83" s="821"/>
      <c r="H83" s="851" t="s">
        <v>128</v>
      </c>
      <c r="I83" s="851"/>
      <c r="J83" s="820" t="s">
        <v>129</v>
      </c>
      <c r="K83" s="781"/>
      <c r="L83" s="62"/>
    </row>
    <row r="84" spans="1:12" x14ac:dyDescent="0.2">
      <c r="A84" s="833" t="s">
        <v>196</v>
      </c>
      <c r="B84" s="834"/>
      <c r="C84" s="834"/>
      <c r="D84" s="862"/>
      <c r="E84" s="201"/>
      <c r="F84" s="1078">
        <v>1233252</v>
      </c>
      <c r="G84" s="864"/>
      <c r="H84" s="836">
        <v>1233252</v>
      </c>
      <c r="I84" s="837"/>
      <c r="J84" s="1079">
        <v>0</v>
      </c>
      <c r="K84" s="1080"/>
      <c r="L84" s="62"/>
    </row>
    <row r="85" spans="1:12" x14ac:dyDescent="0.2">
      <c r="A85" s="859" t="s">
        <v>134</v>
      </c>
      <c r="B85" s="860"/>
      <c r="C85" s="860"/>
      <c r="D85" s="861"/>
      <c r="E85" s="202" t="s">
        <v>135</v>
      </c>
      <c r="F85" s="855"/>
      <c r="G85" s="856"/>
      <c r="H85" s="809"/>
      <c r="I85" s="810"/>
      <c r="J85" s="857">
        <v>0</v>
      </c>
      <c r="K85" s="858"/>
      <c r="L85" s="62"/>
    </row>
    <row r="86" spans="1:12" x14ac:dyDescent="0.2">
      <c r="A86" s="852" t="s">
        <v>136</v>
      </c>
      <c r="B86" s="853"/>
      <c r="C86" s="853"/>
      <c r="D86" s="854"/>
      <c r="E86" s="202" t="s">
        <v>137</v>
      </c>
      <c r="F86" s="855"/>
      <c r="G86" s="856"/>
      <c r="H86" s="847"/>
      <c r="I86" s="848"/>
      <c r="J86" s="857">
        <v>0</v>
      </c>
      <c r="K86" s="858"/>
      <c r="L86" s="62"/>
    </row>
    <row r="87" spans="1:12" x14ac:dyDescent="0.2">
      <c r="A87" s="852" t="s">
        <v>702</v>
      </c>
      <c r="B87" s="853"/>
      <c r="C87" s="853"/>
      <c r="D87" s="854"/>
      <c r="E87" s="202"/>
      <c r="F87" s="855">
        <v>73317</v>
      </c>
      <c r="G87" s="856"/>
      <c r="H87" s="809">
        <v>73317</v>
      </c>
      <c r="I87" s="810"/>
      <c r="J87" s="857">
        <v>0</v>
      </c>
      <c r="K87" s="858"/>
      <c r="L87" s="62"/>
    </row>
    <row r="88" spans="1:12" x14ac:dyDescent="0.2">
      <c r="A88" s="852"/>
      <c r="B88" s="853"/>
      <c r="C88" s="853"/>
      <c r="D88" s="854"/>
      <c r="E88" s="202"/>
      <c r="F88" s="855"/>
      <c r="G88" s="856"/>
      <c r="H88" s="809"/>
      <c r="I88" s="810"/>
      <c r="J88" s="857">
        <v>0</v>
      </c>
      <c r="K88" s="858"/>
      <c r="L88" s="62"/>
    </row>
    <row r="89" spans="1:12" x14ac:dyDescent="0.2">
      <c r="A89" s="852"/>
      <c r="B89" s="853"/>
      <c r="C89" s="853"/>
      <c r="D89" s="854"/>
      <c r="E89" s="202"/>
      <c r="F89" s="855"/>
      <c r="G89" s="856"/>
      <c r="H89" s="809"/>
      <c r="I89" s="810"/>
      <c r="J89" s="857">
        <v>0</v>
      </c>
      <c r="K89" s="858"/>
      <c r="L89" s="62"/>
    </row>
    <row r="90" spans="1:12" x14ac:dyDescent="0.2">
      <c r="A90" s="852"/>
      <c r="B90" s="853"/>
      <c r="C90" s="853"/>
      <c r="D90" s="854"/>
      <c r="E90" s="202"/>
      <c r="F90" s="855"/>
      <c r="G90" s="856"/>
      <c r="H90" s="809"/>
      <c r="I90" s="810"/>
      <c r="J90" s="857">
        <v>0</v>
      </c>
      <c r="K90" s="858"/>
      <c r="L90" s="62"/>
    </row>
    <row r="91" spans="1:12" x14ac:dyDescent="0.2">
      <c r="A91" s="852"/>
      <c r="B91" s="853"/>
      <c r="C91" s="853"/>
      <c r="D91" s="854"/>
      <c r="E91" s="202"/>
      <c r="F91" s="855"/>
      <c r="G91" s="856"/>
      <c r="H91" s="809"/>
      <c r="I91" s="810"/>
      <c r="J91" s="857">
        <v>0</v>
      </c>
      <c r="K91" s="858"/>
      <c r="L91" s="62"/>
    </row>
    <row r="92" spans="1:12" x14ac:dyDescent="0.2">
      <c r="A92" s="852"/>
      <c r="B92" s="853"/>
      <c r="C92" s="853"/>
      <c r="D92" s="854"/>
      <c r="E92" s="202"/>
      <c r="F92" s="855"/>
      <c r="G92" s="856"/>
      <c r="H92" s="809"/>
      <c r="I92" s="810"/>
      <c r="J92" s="857">
        <v>0</v>
      </c>
      <c r="K92" s="858"/>
      <c r="L92" s="62"/>
    </row>
    <row r="93" spans="1:12" x14ac:dyDescent="0.2">
      <c r="A93" s="852"/>
      <c r="B93" s="853"/>
      <c r="C93" s="853"/>
      <c r="D93" s="854"/>
      <c r="E93" s="202"/>
      <c r="F93" s="855"/>
      <c r="G93" s="856"/>
      <c r="H93" s="809"/>
      <c r="I93" s="810"/>
      <c r="J93" s="857">
        <v>0</v>
      </c>
      <c r="K93" s="858"/>
      <c r="L93" s="62"/>
    </row>
    <row r="94" spans="1:12" x14ac:dyDescent="0.2">
      <c r="A94" s="852"/>
      <c r="B94" s="853"/>
      <c r="C94" s="853"/>
      <c r="D94" s="854"/>
      <c r="E94" s="202"/>
      <c r="F94" s="855"/>
      <c r="G94" s="856"/>
      <c r="H94" s="809"/>
      <c r="I94" s="810"/>
      <c r="J94" s="857">
        <v>0</v>
      </c>
      <c r="K94" s="858"/>
      <c r="L94" s="62"/>
    </row>
    <row r="95" spans="1:12" x14ac:dyDescent="0.2">
      <c r="A95" s="852"/>
      <c r="B95" s="853"/>
      <c r="C95" s="853"/>
      <c r="D95" s="854"/>
      <c r="E95" s="202"/>
      <c r="F95" s="855"/>
      <c r="G95" s="856"/>
      <c r="H95" s="809"/>
      <c r="I95" s="810"/>
      <c r="J95" s="857">
        <v>0</v>
      </c>
      <c r="K95" s="858"/>
      <c r="L95" s="62"/>
    </row>
    <row r="96" spans="1:12" x14ac:dyDescent="0.2">
      <c r="A96" s="852"/>
      <c r="B96" s="853"/>
      <c r="C96" s="853"/>
      <c r="D96" s="854"/>
      <c r="E96" s="202"/>
      <c r="F96" s="855"/>
      <c r="G96" s="856"/>
      <c r="H96" s="809"/>
      <c r="I96" s="810"/>
      <c r="J96" s="857">
        <v>0</v>
      </c>
      <c r="K96" s="858"/>
      <c r="L96" s="62"/>
    </row>
    <row r="97" spans="1:12" x14ac:dyDescent="0.2">
      <c r="A97" s="852"/>
      <c r="B97" s="853"/>
      <c r="C97" s="853"/>
      <c r="D97" s="854"/>
      <c r="E97" s="202"/>
      <c r="F97" s="855"/>
      <c r="G97" s="856"/>
      <c r="H97" s="809"/>
      <c r="I97" s="810"/>
      <c r="J97" s="857">
        <v>0</v>
      </c>
      <c r="K97" s="858"/>
      <c r="L97" s="62"/>
    </row>
    <row r="98" spans="1:12" ht="13.5" thickBot="1" x14ac:dyDescent="0.25">
      <c r="A98" s="852"/>
      <c r="B98" s="853"/>
      <c r="C98" s="853"/>
      <c r="D98" s="854"/>
      <c r="E98" s="203"/>
      <c r="F98" s="855"/>
      <c r="G98" s="856"/>
      <c r="H98" s="809"/>
      <c r="I98" s="810"/>
      <c r="J98" s="842">
        <v>0</v>
      </c>
      <c r="K98" s="843"/>
      <c r="L98" s="62"/>
    </row>
    <row r="99" spans="1:12" ht="16.5" thickTop="1" thickBot="1" x14ac:dyDescent="0.3">
      <c r="A99" s="195" t="s">
        <v>138</v>
      </c>
      <c r="B99" s="196"/>
      <c r="C99" s="196"/>
      <c r="D99" s="197"/>
      <c r="E99" s="196"/>
      <c r="F99" s="776">
        <f>SUM(F84:G98)</f>
        <v>1306569</v>
      </c>
      <c r="G99" s="777"/>
      <c r="H99" s="776">
        <f>SUM(H84:I98)</f>
        <v>1306569</v>
      </c>
      <c r="I99" s="777"/>
      <c r="J99" s="776">
        <v>0</v>
      </c>
      <c r="K99" s="778"/>
      <c r="L99" s="62"/>
    </row>
    <row r="100" spans="1:12" ht="15" x14ac:dyDescent="0.25">
      <c r="A100" s="61"/>
      <c r="B100" s="62"/>
      <c r="C100" s="62"/>
      <c r="D100" s="62"/>
      <c r="E100" s="62"/>
      <c r="F100" s="779"/>
      <c r="G100" s="779"/>
      <c r="H100" s="779"/>
      <c r="I100" s="779"/>
      <c r="J100" s="779"/>
      <c r="K100" s="779"/>
      <c r="L100" s="62"/>
    </row>
    <row r="101" spans="1:12" ht="14.25" customHeight="1" thickBot="1" x14ac:dyDescent="0.3">
      <c r="A101" s="204" t="s">
        <v>139</v>
      </c>
      <c r="B101" s="205" t="s">
        <v>140</v>
      </c>
      <c r="C101" s="206"/>
      <c r="D101" s="207"/>
      <c r="E101" s="208"/>
      <c r="F101" s="209"/>
      <c r="G101" s="209"/>
      <c r="H101" s="210"/>
      <c r="I101" s="210"/>
      <c r="L101" s="62"/>
    </row>
    <row r="102" spans="1:12" ht="13.5" thickBot="1" x14ac:dyDescent="0.25">
      <c r="A102" s="199" t="s">
        <v>141</v>
      </c>
      <c r="B102" s="200"/>
      <c r="C102" s="200"/>
      <c r="D102" s="200"/>
      <c r="E102" s="191" t="s">
        <v>126</v>
      </c>
      <c r="F102" s="820" t="s">
        <v>127</v>
      </c>
      <c r="G102" s="821"/>
      <c r="H102" s="851" t="s">
        <v>128</v>
      </c>
      <c r="I102" s="851"/>
      <c r="J102" s="820" t="s">
        <v>129</v>
      </c>
      <c r="K102" s="781"/>
    </row>
    <row r="103" spans="1:12" x14ac:dyDescent="0.2">
      <c r="A103" s="844"/>
      <c r="B103" s="845"/>
      <c r="C103" s="845"/>
      <c r="D103" s="846"/>
      <c r="E103" s="211"/>
      <c r="F103" s="847"/>
      <c r="G103" s="848"/>
      <c r="H103" s="847"/>
      <c r="I103" s="848"/>
      <c r="J103" s="849">
        <v>0</v>
      </c>
      <c r="K103" s="850"/>
    </row>
    <row r="104" spans="1:12" x14ac:dyDescent="0.2">
      <c r="A104" s="844"/>
      <c r="B104" s="845"/>
      <c r="C104" s="845"/>
      <c r="D104" s="846"/>
      <c r="E104" s="211"/>
      <c r="F104" s="847"/>
      <c r="G104" s="848"/>
      <c r="H104" s="847"/>
      <c r="I104" s="848"/>
      <c r="J104" s="849">
        <v>0</v>
      </c>
      <c r="K104" s="850"/>
    </row>
    <row r="105" spans="1:12" x14ac:dyDescent="0.2">
      <c r="A105" s="844"/>
      <c r="B105" s="845"/>
      <c r="C105" s="845"/>
      <c r="D105" s="846"/>
      <c r="E105" s="211"/>
      <c r="F105" s="847"/>
      <c r="G105" s="848"/>
      <c r="H105" s="847"/>
      <c r="I105" s="848"/>
      <c r="J105" s="849">
        <v>0</v>
      </c>
      <c r="K105" s="850"/>
    </row>
    <row r="106" spans="1:12" x14ac:dyDescent="0.2">
      <c r="A106" s="844"/>
      <c r="B106" s="845"/>
      <c r="C106" s="845"/>
      <c r="D106" s="846"/>
      <c r="E106" s="211"/>
      <c r="F106" s="847"/>
      <c r="G106" s="848"/>
      <c r="H106" s="847"/>
      <c r="I106" s="848"/>
      <c r="J106" s="849">
        <v>0</v>
      </c>
      <c r="K106" s="850"/>
    </row>
    <row r="107" spans="1:12" ht="13.5" thickBot="1" x14ac:dyDescent="0.25">
      <c r="A107" s="830"/>
      <c r="B107" s="1077"/>
      <c r="C107" s="1077"/>
      <c r="D107" s="832"/>
      <c r="E107" s="212"/>
      <c r="F107" s="840"/>
      <c r="G107" s="841"/>
      <c r="H107" s="840"/>
      <c r="I107" s="841"/>
      <c r="J107" s="842">
        <v>0</v>
      </c>
      <c r="K107" s="843"/>
    </row>
    <row r="108" spans="1:12" ht="16.5" thickTop="1" thickBot="1" x14ac:dyDescent="0.3">
      <c r="A108" s="195" t="s">
        <v>143</v>
      </c>
      <c r="B108" s="196"/>
      <c r="C108" s="196"/>
      <c r="D108" s="197"/>
      <c r="E108" s="196"/>
      <c r="F108" s="776">
        <v>0</v>
      </c>
      <c r="G108" s="777"/>
      <c r="H108" s="776">
        <v>0</v>
      </c>
      <c r="I108" s="777"/>
      <c r="J108" s="776">
        <v>0</v>
      </c>
      <c r="K108" s="778"/>
    </row>
    <row r="110" spans="1:12" ht="15.75" thickBot="1" x14ac:dyDescent="0.3">
      <c r="A110" s="61" t="s">
        <v>144</v>
      </c>
      <c r="B110" s="61" t="s">
        <v>145</v>
      </c>
      <c r="C110" s="61"/>
      <c r="D110" s="61"/>
      <c r="E110" s="61"/>
      <c r="F110" s="58"/>
      <c r="G110" s="89"/>
      <c r="J110" s="1074"/>
      <c r="K110" s="1074"/>
    </row>
    <row r="111" spans="1:12" ht="13.5" thickBot="1" x14ac:dyDescent="0.25">
      <c r="A111" s="817" t="s">
        <v>146</v>
      </c>
      <c r="B111" s="818"/>
      <c r="C111" s="818"/>
      <c r="D111" s="819"/>
      <c r="E111" s="213"/>
      <c r="F111" s="820" t="s">
        <v>127</v>
      </c>
      <c r="G111" s="821"/>
      <c r="H111" s="820" t="s">
        <v>128</v>
      </c>
      <c r="I111" s="781"/>
      <c r="J111" s="780" t="s">
        <v>129</v>
      </c>
      <c r="K111" s="781"/>
    </row>
    <row r="112" spans="1:12" x14ac:dyDescent="0.2">
      <c r="A112" s="833"/>
      <c r="B112" s="834"/>
      <c r="C112" s="834"/>
      <c r="D112" s="835"/>
      <c r="E112" s="214"/>
      <c r="F112" s="836"/>
      <c r="G112" s="837"/>
      <c r="H112" s="836"/>
      <c r="I112" s="837"/>
      <c r="J112" s="838">
        <v>0</v>
      </c>
      <c r="K112" s="839"/>
    </row>
    <row r="113" spans="1:11" x14ac:dyDescent="0.2">
      <c r="A113" s="806"/>
      <c r="B113" s="807"/>
      <c r="C113" s="807"/>
      <c r="D113" s="808"/>
      <c r="E113" s="215"/>
      <c r="F113" s="809"/>
      <c r="G113" s="810"/>
      <c r="H113" s="809"/>
      <c r="I113" s="810"/>
      <c r="J113" s="811"/>
      <c r="K113" s="812"/>
    </row>
    <row r="114" spans="1:11" ht="13.5" thickBot="1" x14ac:dyDescent="0.25">
      <c r="A114" s="782"/>
      <c r="B114" s="1075"/>
      <c r="C114" s="1075"/>
      <c r="D114" s="784"/>
      <c r="E114" s="216"/>
      <c r="F114" s="813"/>
      <c r="G114" s="1076"/>
      <c r="H114" s="813"/>
      <c r="I114" s="1076"/>
      <c r="J114" s="815">
        <v>0</v>
      </c>
      <c r="K114" s="816"/>
    </row>
    <row r="115" spans="1:11" ht="16.5" thickTop="1" thickBot="1" x14ac:dyDescent="0.3">
      <c r="A115" s="195" t="s">
        <v>147</v>
      </c>
      <c r="B115" s="196"/>
      <c r="C115" s="196"/>
      <c r="D115" s="217"/>
      <c r="E115" s="196"/>
      <c r="F115" s="771">
        <v>0</v>
      </c>
      <c r="G115" s="772"/>
      <c r="H115" s="771">
        <v>0</v>
      </c>
      <c r="I115" s="772"/>
      <c r="J115" s="771">
        <v>0</v>
      </c>
      <c r="K115" s="773"/>
    </row>
    <row r="116" spans="1:11" x14ac:dyDescent="0.2">
      <c r="H116" s="52" t="s">
        <v>148</v>
      </c>
      <c r="I116" s="58"/>
      <c r="J116" s="218" t="s">
        <v>149</v>
      </c>
      <c r="K116" s="219">
        <v>2800050</v>
      </c>
    </row>
    <row r="117" spans="1:11" ht="15" customHeight="1" x14ac:dyDescent="0.2">
      <c r="H117" s="220" t="s">
        <v>150</v>
      </c>
      <c r="I117" s="221">
        <v>4106619</v>
      </c>
      <c r="J117" s="222" t="s">
        <v>151</v>
      </c>
      <c r="K117" s="223">
        <v>1306569</v>
      </c>
    </row>
    <row r="118" spans="1:11" ht="15" customHeight="1" x14ac:dyDescent="0.2">
      <c r="J118" s="222" t="s">
        <v>152</v>
      </c>
      <c r="K118" s="223">
        <v>0</v>
      </c>
    </row>
    <row r="119" spans="1:11" x14ac:dyDescent="0.2">
      <c r="J119" s="222" t="s">
        <v>153</v>
      </c>
      <c r="K119" s="223">
        <v>0</v>
      </c>
    </row>
    <row r="120" spans="1:11" x14ac:dyDescent="0.2">
      <c r="H120" s="224" t="s">
        <v>154</v>
      </c>
      <c r="I120" s="225">
        <v>0</v>
      </c>
      <c r="J120" s="222" t="s">
        <v>155</v>
      </c>
      <c r="K120" s="226">
        <f>SUM(K116:K119)</f>
        <v>4106619</v>
      </c>
    </row>
    <row r="121" spans="1:11" x14ac:dyDescent="0.2">
      <c r="H121" s="227"/>
      <c r="I121" s="227"/>
    </row>
    <row r="122" spans="1:11" x14ac:dyDescent="0.2">
      <c r="H122" s="48" t="s">
        <v>156</v>
      </c>
      <c r="I122" s="774"/>
      <c r="J122" s="774"/>
      <c r="K122" s="774"/>
    </row>
    <row r="123" spans="1:11" x14ac:dyDescent="0.2">
      <c r="C123" s="228"/>
      <c r="H123" s="775" t="s">
        <v>157</v>
      </c>
      <c r="I123" s="775"/>
      <c r="J123" s="775"/>
      <c r="K123" s="775"/>
    </row>
  </sheetData>
  <mergeCells count="182">
    <mergeCell ref="A2:D2"/>
    <mergeCell ref="E2:K2"/>
    <mergeCell ref="E3:K3"/>
    <mergeCell ref="E4:I4"/>
    <mergeCell ref="E5:K5"/>
    <mergeCell ref="E6:G6"/>
    <mergeCell ref="E7:K7"/>
    <mergeCell ref="H8:I8"/>
    <mergeCell ref="K9:K12"/>
    <mergeCell ref="D18:D19"/>
    <mergeCell ref="E18:E19"/>
    <mergeCell ref="F18:F19"/>
    <mergeCell ref="G18:G19"/>
    <mergeCell ref="H18:H19"/>
    <mergeCell ref="I18:I19"/>
    <mergeCell ref="J18:J19"/>
    <mergeCell ref="K45:K46"/>
    <mergeCell ref="D55:D56"/>
    <mergeCell ref="E55:E56"/>
    <mergeCell ref="F55:F56"/>
    <mergeCell ref="G55:G56"/>
    <mergeCell ref="H55:I55"/>
    <mergeCell ref="J55:K56"/>
    <mergeCell ref="I35:J35"/>
    <mergeCell ref="G40:J40"/>
    <mergeCell ref="E45:E46"/>
    <mergeCell ref="F45:G45"/>
    <mergeCell ref="H45:H46"/>
    <mergeCell ref="I45:I46"/>
    <mergeCell ref="J61:K61"/>
    <mergeCell ref="J62:K62"/>
    <mergeCell ref="J63:K63"/>
    <mergeCell ref="J64:K64"/>
    <mergeCell ref="J65:K65"/>
    <mergeCell ref="A57:C57"/>
    <mergeCell ref="J57:K57"/>
    <mergeCell ref="J58:K58"/>
    <mergeCell ref="J59:K59"/>
    <mergeCell ref="J60:K60"/>
    <mergeCell ref="A76:D76"/>
    <mergeCell ref="F76:G76"/>
    <mergeCell ref="H76:I76"/>
    <mergeCell ref="J76:K76"/>
    <mergeCell ref="A77:D77"/>
    <mergeCell ref="F77:G77"/>
    <mergeCell ref="H77:I77"/>
    <mergeCell ref="J77:K77"/>
    <mergeCell ref="J66:K66"/>
    <mergeCell ref="J67:K67"/>
    <mergeCell ref="J68:K70"/>
    <mergeCell ref="A75:D75"/>
    <mergeCell ref="F75:G75"/>
    <mergeCell ref="H75:I75"/>
    <mergeCell ref="J75:K75"/>
    <mergeCell ref="F80:G80"/>
    <mergeCell ref="H80:I80"/>
    <mergeCell ref="J80:K80"/>
    <mergeCell ref="F83:G83"/>
    <mergeCell ref="H83:I83"/>
    <mergeCell ref="J83:K83"/>
    <mergeCell ref="A78:D78"/>
    <mergeCell ref="F78:G78"/>
    <mergeCell ref="H78:I78"/>
    <mergeCell ref="J78:K78"/>
    <mergeCell ref="A79:D79"/>
    <mergeCell ref="F79:G79"/>
    <mergeCell ref="H79:I79"/>
    <mergeCell ref="J79:K79"/>
    <mergeCell ref="A86:D86"/>
    <mergeCell ref="F86:G86"/>
    <mergeCell ref="H86:I86"/>
    <mergeCell ref="J86:K86"/>
    <mergeCell ref="A87:D87"/>
    <mergeCell ref="F87:G87"/>
    <mergeCell ref="H87:I87"/>
    <mergeCell ref="J87:K87"/>
    <mergeCell ref="A84:D84"/>
    <mergeCell ref="F84:G84"/>
    <mergeCell ref="H84:I84"/>
    <mergeCell ref="J84:K84"/>
    <mergeCell ref="A85:D85"/>
    <mergeCell ref="F85:G85"/>
    <mergeCell ref="H85:I85"/>
    <mergeCell ref="J85:K85"/>
    <mergeCell ref="A90:D90"/>
    <mergeCell ref="F90:G90"/>
    <mergeCell ref="H90:I90"/>
    <mergeCell ref="J90:K90"/>
    <mergeCell ref="A91:D91"/>
    <mergeCell ref="F91:G91"/>
    <mergeCell ref="H91:I91"/>
    <mergeCell ref="J91:K91"/>
    <mergeCell ref="A88:D88"/>
    <mergeCell ref="F88:G88"/>
    <mergeCell ref="H88:I88"/>
    <mergeCell ref="J88:K88"/>
    <mergeCell ref="A89:D89"/>
    <mergeCell ref="F89:G89"/>
    <mergeCell ref="H89:I89"/>
    <mergeCell ref="J89:K89"/>
    <mergeCell ref="A94:D94"/>
    <mergeCell ref="F94:G94"/>
    <mergeCell ref="H94:I94"/>
    <mergeCell ref="J94:K94"/>
    <mergeCell ref="A95:D95"/>
    <mergeCell ref="F95:G95"/>
    <mergeCell ref="H95:I95"/>
    <mergeCell ref="J95:K95"/>
    <mergeCell ref="A92:D92"/>
    <mergeCell ref="F92:G92"/>
    <mergeCell ref="H92:I92"/>
    <mergeCell ref="J92:K92"/>
    <mergeCell ref="A93:D93"/>
    <mergeCell ref="F93:G93"/>
    <mergeCell ref="H93:I93"/>
    <mergeCell ref="J93:K93"/>
    <mergeCell ref="A98:D98"/>
    <mergeCell ref="F98:G98"/>
    <mergeCell ref="H98:I98"/>
    <mergeCell ref="J98:K98"/>
    <mergeCell ref="F99:G99"/>
    <mergeCell ref="H99:I99"/>
    <mergeCell ref="J99:K99"/>
    <mergeCell ref="A96:D96"/>
    <mergeCell ref="F96:G96"/>
    <mergeCell ref="H96:I96"/>
    <mergeCell ref="J96:K96"/>
    <mergeCell ref="A97:D97"/>
    <mergeCell ref="F97:G97"/>
    <mergeCell ref="H97:I97"/>
    <mergeCell ref="J97:K97"/>
    <mergeCell ref="A104:D104"/>
    <mergeCell ref="F104:G104"/>
    <mergeCell ref="H104:I104"/>
    <mergeCell ref="J104:K104"/>
    <mergeCell ref="A105:D105"/>
    <mergeCell ref="F105:G105"/>
    <mergeCell ref="H105:I105"/>
    <mergeCell ref="J105:K105"/>
    <mergeCell ref="F102:G102"/>
    <mergeCell ref="H102:I102"/>
    <mergeCell ref="J102:K102"/>
    <mergeCell ref="A103:D103"/>
    <mergeCell ref="F103:G103"/>
    <mergeCell ref="H103:I103"/>
    <mergeCell ref="J103:K103"/>
    <mergeCell ref="A111:D111"/>
    <mergeCell ref="F111:G111"/>
    <mergeCell ref="H111:I111"/>
    <mergeCell ref="J111:K111"/>
    <mergeCell ref="A106:D106"/>
    <mergeCell ref="F106:G106"/>
    <mergeCell ref="H106:I106"/>
    <mergeCell ref="J106:K106"/>
    <mergeCell ref="A107:D107"/>
    <mergeCell ref="F107:G107"/>
    <mergeCell ref="H107:I107"/>
    <mergeCell ref="J107:K107"/>
    <mergeCell ref="I122:K122"/>
    <mergeCell ref="H123:K123"/>
    <mergeCell ref="H41:J41"/>
    <mergeCell ref="F81:K82"/>
    <mergeCell ref="F100:K100"/>
    <mergeCell ref="J110:K110"/>
    <mergeCell ref="A114:D114"/>
    <mergeCell ref="F114:G114"/>
    <mergeCell ref="H114:I114"/>
    <mergeCell ref="J114:K114"/>
    <mergeCell ref="F115:G115"/>
    <mergeCell ref="H115:I115"/>
    <mergeCell ref="J115:K115"/>
    <mergeCell ref="A112:D112"/>
    <mergeCell ref="F112:G112"/>
    <mergeCell ref="H112:I112"/>
    <mergeCell ref="J112:K112"/>
    <mergeCell ref="A113:D113"/>
    <mergeCell ref="F113:G113"/>
    <mergeCell ref="H113:I113"/>
    <mergeCell ref="J113:K113"/>
    <mergeCell ref="F108:G108"/>
    <mergeCell ref="H108:I108"/>
    <mergeCell ref="J108:K108"/>
  </mergeCells>
  <conditionalFormatting sqref="E70:I70">
    <cfRule type="cellIs" dxfId="0" priority="1" stopIfTrue="1" operator="greaterThan">
      <formula>0</formula>
    </cfRule>
  </conditionalFormatting>
  <conditionalFormatting sqref="H27">
    <cfRule type="cellIs" priority="2" stopIfTrue="1" operator="notEqual">
      <formula>$H$22+$H$23+$H$25</formula>
    </cfRule>
  </conditionalFormatting>
  <pageMargins left="0.19685039370078741" right="0.19685039370078741" top="0.78740157480314965" bottom="0.78740157480314965" header="0.31496062992125984" footer="0.31496062992125984"/>
  <pageSetup paperSize="9" scale="83" fitToHeight="3" orientation="landscape" useFirstPageNumber="1" r:id="rId1"/>
  <headerFooter differentFirst="1">
    <oddFooter>&amp;C&amp;P</oddFooter>
    <firstFooter>&amp;C&amp;P</firstFooter>
  </headerFooter>
  <ignoredErrors>
    <ignoredError sqref="E85:E86" numberStoredAsText="1"/>
    <ignoredError sqref="F80 H80"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V39"/>
  <sheetViews>
    <sheetView workbookViewId="0">
      <selection activeCell="J76" sqref="J76:K78"/>
    </sheetView>
  </sheetViews>
  <sheetFormatPr defaultColWidth="9.28515625" defaultRowHeight="12.75" x14ac:dyDescent="0.2"/>
  <cols>
    <col min="1" max="1" width="33.28515625" style="635" customWidth="1"/>
    <col min="2" max="2" width="19.28515625" style="635" customWidth="1"/>
    <col min="3" max="5" width="14.7109375" style="635" customWidth="1"/>
    <col min="6" max="6" width="13.140625" style="635" customWidth="1"/>
    <col min="7" max="256" width="9.28515625" style="635"/>
    <col min="257" max="257" width="33.28515625" style="635" customWidth="1"/>
    <col min="258" max="258" width="19.28515625" style="635" customWidth="1"/>
    <col min="259" max="261" width="14.7109375" style="635" customWidth="1"/>
    <col min="262" max="262" width="13.140625" style="635" customWidth="1"/>
    <col min="263" max="512" width="9.28515625" style="635"/>
    <col min="513" max="513" width="33.28515625" style="635" customWidth="1"/>
    <col min="514" max="514" width="19.28515625" style="635" customWidth="1"/>
    <col min="515" max="517" width="14.7109375" style="635" customWidth="1"/>
    <col min="518" max="518" width="13.140625" style="635" customWidth="1"/>
    <col min="519" max="768" width="9.28515625" style="635"/>
    <col min="769" max="769" width="33.28515625" style="635" customWidth="1"/>
    <col min="770" max="770" width="19.28515625" style="635" customWidth="1"/>
    <col min="771" max="773" width="14.7109375" style="635" customWidth="1"/>
    <col min="774" max="774" width="13.140625" style="635" customWidth="1"/>
    <col min="775" max="1024" width="9.28515625" style="635"/>
    <col min="1025" max="1025" width="33.28515625" style="635" customWidth="1"/>
    <col min="1026" max="1026" width="19.28515625" style="635" customWidth="1"/>
    <col min="1027" max="1029" width="14.7109375" style="635" customWidth="1"/>
    <col min="1030" max="1030" width="13.140625" style="635" customWidth="1"/>
    <col min="1031" max="1280" width="9.28515625" style="635"/>
    <col min="1281" max="1281" width="33.28515625" style="635" customWidth="1"/>
    <col min="1282" max="1282" width="19.28515625" style="635" customWidth="1"/>
    <col min="1283" max="1285" width="14.7109375" style="635" customWidth="1"/>
    <col min="1286" max="1286" width="13.140625" style="635" customWidth="1"/>
    <col min="1287" max="1536" width="9.28515625" style="635"/>
    <col min="1537" max="1537" width="33.28515625" style="635" customWidth="1"/>
    <col min="1538" max="1538" width="19.28515625" style="635" customWidth="1"/>
    <col min="1539" max="1541" width="14.7109375" style="635" customWidth="1"/>
    <col min="1542" max="1542" width="13.140625" style="635" customWidth="1"/>
    <col min="1543" max="1792" width="9.28515625" style="635"/>
    <col min="1793" max="1793" width="33.28515625" style="635" customWidth="1"/>
    <col min="1794" max="1794" width="19.28515625" style="635" customWidth="1"/>
    <col min="1795" max="1797" width="14.7109375" style="635" customWidth="1"/>
    <col min="1798" max="1798" width="13.140625" style="635" customWidth="1"/>
    <col min="1799" max="2048" width="9.28515625" style="635"/>
    <col min="2049" max="2049" width="33.28515625" style="635" customWidth="1"/>
    <col min="2050" max="2050" width="19.28515625" style="635" customWidth="1"/>
    <col min="2051" max="2053" width="14.7109375" style="635" customWidth="1"/>
    <col min="2054" max="2054" width="13.140625" style="635" customWidth="1"/>
    <col min="2055" max="2304" width="9.28515625" style="635"/>
    <col min="2305" max="2305" width="33.28515625" style="635" customWidth="1"/>
    <col min="2306" max="2306" width="19.28515625" style="635" customWidth="1"/>
    <col min="2307" max="2309" width="14.7109375" style="635" customWidth="1"/>
    <col min="2310" max="2310" width="13.140625" style="635" customWidth="1"/>
    <col min="2311" max="2560" width="9.28515625" style="635"/>
    <col min="2561" max="2561" width="33.28515625" style="635" customWidth="1"/>
    <col min="2562" max="2562" width="19.28515625" style="635" customWidth="1"/>
    <col min="2563" max="2565" width="14.7109375" style="635" customWidth="1"/>
    <col min="2566" max="2566" width="13.140625" style="635" customWidth="1"/>
    <col min="2567" max="2816" width="9.28515625" style="635"/>
    <col min="2817" max="2817" width="33.28515625" style="635" customWidth="1"/>
    <col min="2818" max="2818" width="19.28515625" style="635" customWidth="1"/>
    <col min="2819" max="2821" width="14.7109375" style="635" customWidth="1"/>
    <col min="2822" max="2822" width="13.140625" style="635" customWidth="1"/>
    <col min="2823" max="3072" width="9.28515625" style="635"/>
    <col min="3073" max="3073" width="33.28515625" style="635" customWidth="1"/>
    <col min="3074" max="3074" width="19.28515625" style="635" customWidth="1"/>
    <col min="3075" max="3077" width="14.7109375" style="635" customWidth="1"/>
    <col min="3078" max="3078" width="13.140625" style="635" customWidth="1"/>
    <col min="3079" max="3328" width="9.28515625" style="635"/>
    <col min="3329" max="3329" width="33.28515625" style="635" customWidth="1"/>
    <col min="3330" max="3330" width="19.28515625" style="635" customWidth="1"/>
    <col min="3331" max="3333" width="14.7109375" style="635" customWidth="1"/>
    <col min="3334" max="3334" width="13.140625" style="635" customWidth="1"/>
    <col min="3335" max="3584" width="9.28515625" style="635"/>
    <col min="3585" max="3585" width="33.28515625" style="635" customWidth="1"/>
    <col min="3586" max="3586" width="19.28515625" style="635" customWidth="1"/>
    <col min="3587" max="3589" width="14.7109375" style="635" customWidth="1"/>
    <col min="3590" max="3590" width="13.140625" style="635" customWidth="1"/>
    <col min="3591" max="3840" width="9.28515625" style="635"/>
    <col min="3841" max="3841" width="33.28515625" style="635" customWidth="1"/>
    <col min="3842" max="3842" width="19.28515625" style="635" customWidth="1"/>
    <col min="3843" max="3845" width="14.7109375" style="635" customWidth="1"/>
    <col min="3846" max="3846" width="13.140625" style="635" customWidth="1"/>
    <col min="3847" max="4096" width="9.28515625" style="635"/>
    <col min="4097" max="4097" width="33.28515625" style="635" customWidth="1"/>
    <col min="4098" max="4098" width="19.28515625" style="635" customWidth="1"/>
    <col min="4099" max="4101" width="14.7109375" style="635" customWidth="1"/>
    <col min="4102" max="4102" width="13.140625" style="635" customWidth="1"/>
    <col min="4103" max="4352" width="9.28515625" style="635"/>
    <col min="4353" max="4353" width="33.28515625" style="635" customWidth="1"/>
    <col min="4354" max="4354" width="19.28515625" style="635" customWidth="1"/>
    <col min="4355" max="4357" width="14.7109375" style="635" customWidth="1"/>
    <col min="4358" max="4358" width="13.140625" style="635" customWidth="1"/>
    <col min="4359" max="4608" width="9.28515625" style="635"/>
    <col min="4609" max="4609" width="33.28515625" style="635" customWidth="1"/>
    <col min="4610" max="4610" width="19.28515625" style="635" customWidth="1"/>
    <col min="4611" max="4613" width="14.7109375" style="635" customWidth="1"/>
    <col min="4614" max="4614" width="13.140625" style="635" customWidth="1"/>
    <col min="4615" max="4864" width="9.28515625" style="635"/>
    <col min="4865" max="4865" width="33.28515625" style="635" customWidth="1"/>
    <col min="4866" max="4866" width="19.28515625" style="635" customWidth="1"/>
    <col min="4867" max="4869" width="14.7109375" style="635" customWidth="1"/>
    <col min="4870" max="4870" width="13.140625" style="635" customWidth="1"/>
    <col min="4871" max="5120" width="9.28515625" style="635"/>
    <col min="5121" max="5121" width="33.28515625" style="635" customWidth="1"/>
    <col min="5122" max="5122" width="19.28515625" style="635" customWidth="1"/>
    <col min="5123" max="5125" width="14.7109375" style="635" customWidth="1"/>
    <col min="5126" max="5126" width="13.140625" style="635" customWidth="1"/>
    <col min="5127" max="5376" width="9.28515625" style="635"/>
    <col min="5377" max="5377" width="33.28515625" style="635" customWidth="1"/>
    <col min="5378" max="5378" width="19.28515625" style="635" customWidth="1"/>
    <col min="5379" max="5381" width="14.7109375" style="635" customWidth="1"/>
    <col min="5382" max="5382" width="13.140625" style="635" customWidth="1"/>
    <col min="5383" max="5632" width="9.28515625" style="635"/>
    <col min="5633" max="5633" width="33.28515625" style="635" customWidth="1"/>
    <col min="5634" max="5634" width="19.28515625" style="635" customWidth="1"/>
    <col min="5635" max="5637" width="14.7109375" style="635" customWidth="1"/>
    <col min="5638" max="5638" width="13.140625" style="635" customWidth="1"/>
    <col min="5639" max="5888" width="9.28515625" style="635"/>
    <col min="5889" max="5889" width="33.28515625" style="635" customWidth="1"/>
    <col min="5890" max="5890" width="19.28515625" style="635" customWidth="1"/>
    <col min="5891" max="5893" width="14.7109375" style="635" customWidth="1"/>
    <col min="5894" max="5894" width="13.140625" style="635" customWidth="1"/>
    <col min="5895" max="6144" width="9.28515625" style="635"/>
    <col min="6145" max="6145" width="33.28515625" style="635" customWidth="1"/>
    <col min="6146" max="6146" width="19.28515625" style="635" customWidth="1"/>
    <col min="6147" max="6149" width="14.7109375" style="635" customWidth="1"/>
    <col min="6150" max="6150" width="13.140625" style="635" customWidth="1"/>
    <col min="6151" max="6400" width="9.28515625" style="635"/>
    <col min="6401" max="6401" width="33.28515625" style="635" customWidth="1"/>
    <col min="6402" max="6402" width="19.28515625" style="635" customWidth="1"/>
    <col min="6403" max="6405" width="14.7109375" style="635" customWidth="1"/>
    <col min="6406" max="6406" width="13.140625" style="635" customWidth="1"/>
    <col min="6407" max="6656" width="9.28515625" style="635"/>
    <col min="6657" max="6657" width="33.28515625" style="635" customWidth="1"/>
    <col min="6658" max="6658" width="19.28515625" style="635" customWidth="1"/>
    <col min="6659" max="6661" width="14.7109375" style="635" customWidth="1"/>
    <col min="6662" max="6662" width="13.140625" style="635" customWidth="1"/>
    <col min="6663" max="6912" width="9.28515625" style="635"/>
    <col min="6913" max="6913" width="33.28515625" style="635" customWidth="1"/>
    <col min="6914" max="6914" width="19.28515625" style="635" customWidth="1"/>
    <col min="6915" max="6917" width="14.7109375" style="635" customWidth="1"/>
    <col min="6918" max="6918" width="13.140625" style="635" customWidth="1"/>
    <col min="6919" max="7168" width="9.28515625" style="635"/>
    <col min="7169" max="7169" width="33.28515625" style="635" customWidth="1"/>
    <col min="7170" max="7170" width="19.28515625" style="635" customWidth="1"/>
    <col min="7171" max="7173" width="14.7109375" style="635" customWidth="1"/>
    <col min="7174" max="7174" width="13.140625" style="635" customWidth="1"/>
    <col min="7175" max="7424" width="9.28515625" style="635"/>
    <col min="7425" max="7425" width="33.28515625" style="635" customWidth="1"/>
    <col min="7426" max="7426" width="19.28515625" style="635" customWidth="1"/>
    <col min="7427" max="7429" width="14.7109375" style="635" customWidth="1"/>
    <col min="7430" max="7430" width="13.140625" style="635" customWidth="1"/>
    <col min="7431" max="7680" width="9.28515625" style="635"/>
    <col min="7681" max="7681" width="33.28515625" style="635" customWidth="1"/>
    <col min="7682" max="7682" width="19.28515625" style="635" customWidth="1"/>
    <col min="7683" max="7685" width="14.7109375" style="635" customWidth="1"/>
    <col min="7686" max="7686" width="13.140625" style="635" customWidth="1"/>
    <col min="7687" max="7936" width="9.28515625" style="635"/>
    <col min="7937" max="7937" width="33.28515625" style="635" customWidth="1"/>
    <col min="7938" max="7938" width="19.28515625" style="635" customWidth="1"/>
    <col min="7939" max="7941" width="14.7109375" style="635" customWidth="1"/>
    <col min="7942" max="7942" width="13.140625" style="635" customWidth="1"/>
    <col min="7943" max="8192" width="9.28515625" style="635"/>
    <col min="8193" max="8193" width="33.28515625" style="635" customWidth="1"/>
    <col min="8194" max="8194" width="19.28515625" style="635" customWidth="1"/>
    <col min="8195" max="8197" width="14.7109375" style="635" customWidth="1"/>
    <col min="8198" max="8198" width="13.140625" style="635" customWidth="1"/>
    <col min="8199" max="8448" width="9.28515625" style="635"/>
    <col min="8449" max="8449" width="33.28515625" style="635" customWidth="1"/>
    <col min="8450" max="8450" width="19.28515625" style="635" customWidth="1"/>
    <col min="8451" max="8453" width="14.7109375" style="635" customWidth="1"/>
    <col min="8454" max="8454" width="13.140625" style="635" customWidth="1"/>
    <col min="8455" max="8704" width="9.28515625" style="635"/>
    <col min="8705" max="8705" width="33.28515625" style="635" customWidth="1"/>
    <col min="8706" max="8706" width="19.28515625" style="635" customWidth="1"/>
    <col min="8707" max="8709" width="14.7109375" style="635" customWidth="1"/>
    <col min="8710" max="8710" width="13.140625" style="635" customWidth="1"/>
    <col min="8711" max="8960" width="9.28515625" style="635"/>
    <col min="8961" max="8961" width="33.28515625" style="635" customWidth="1"/>
    <col min="8962" max="8962" width="19.28515625" style="635" customWidth="1"/>
    <col min="8963" max="8965" width="14.7109375" style="635" customWidth="1"/>
    <col min="8966" max="8966" width="13.140625" style="635" customWidth="1"/>
    <col min="8967" max="9216" width="9.28515625" style="635"/>
    <col min="9217" max="9217" width="33.28515625" style="635" customWidth="1"/>
    <col min="9218" max="9218" width="19.28515625" style="635" customWidth="1"/>
    <col min="9219" max="9221" width="14.7109375" style="635" customWidth="1"/>
    <col min="9222" max="9222" width="13.140625" style="635" customWidth="1"/>
    <col min="9223" max="9472" width="9.28515625" style="635"/>
    <col min="9473" max="9473" width="33.28515625" style="635" customWidth="1"/>
    <col min="9474" max="9474" width="19.28515625" style="635" customWidth="1"/>
    <col min="9475" max="9477" width="14.7109375" style="635" customWidth="1"/>
    <col min="9478" max="9478" width="13.140625" style="635" customWidth="1"/>
    <col min="9479" max="9728" width="9.28515625" style="635"/>
    <col min="9729" max="9729" width="33.28515625" style="635" customWidth="1"/>
    <col min="9730" max="9730" width="19.28515625" style="635" customWidth="1"/>
    <col min="9731" max="9733" width="14.7109375" style="635" customWidth="1"/>
    <col min="9734" max="9734" width="13.140625" style="635" customWidth="1"/>
    <col min="9735" max="9984" width="9.28515625" style="635"/>
    <col min="9985" max="9985" width="33.28515625" style="635" customWidth="1"/>
    <col min="9986" max="9986" width="19.28515625" style="635" customWidth="1"/>
    <col min="9987" max="9989" width="14.7109375" style="635" customWidth="1"/>
    <col min="9990" max="9990" width="13.140625" style="635" customWidth="1"/>
    <col min="9991" max="10240" width="9.28515625" style="635"/>
    <col min="10241" max="10241" width="33.28515625" style="635" customWidth="1"/>
    <col min="10242" max="10242" width="19.28515625" style="635" customWidth="1"/>
    <col min="10243" max="10245" width="14.7109375" style="635" customWidth="1"/>
    <col min="10246" max="10246" width="13.140625" style="635" customWidth="1"/>
    <col min="10247" max="10496" width="9.28515625" style="635"/>
    <col min="10497" max="10497" width="33.28515625" style="635" customWidth="1"/>
    <col min="10498" max="10498" width="19.28515625" style="635" customWidth="1"/>
    <col min="10499" max="10501" width="14.7109375" style="635" customWidth="1"/>
    <col min="10502" max="10502" width="13.140625" style="635" customWidth="1"/>
    <col min="10503" max="10752" width="9.28515625" style="635"/>
    <col min="10753" max="10753" width="33.28515625" style="635" customWidth="1"/>
    <col min="10754" max="10754" width="19.28515625" style="635" customWidth="1"/>
    <col min="10755" max="10757" width="14.7109375" style="635" customWidth="1"/>
    <col min="10758" max="10758" width="13.140625" style="635" customWidth="1"/>
    <col min="10759" max="11008" width="9.28515625" style="635"/>
    <col min="11009" max="11009" width="33.28515625" style="635" customWidth="1"/>
    <col min="11010" max="11010" width="19.28515625" style="635" customWidth="1"/>
    <col min="11011" max="11013" width="14.7109375" style="635" customWidth="1"/>
    <col min="11014" max="11014" width="13.140625" style="635" customWidth="1"/>
    <col min="11015" max="11264" width="9.28515625" style="635"/>
    <col min="11265" max="11265" width="33.28515625" style="635" customWidth="1"/>
    <col min="11266" max="11266" width="19.28515625" style="635" customWidth="1"/>
    <col min="11267" max="11269" width="14.7109375" style="635" customWidth="1"/>
    <col min="11270" max="11270" width="13.140625" style="635" customWidth="1"/>
    <col min="11271" max="11520" width="9.28515625" style="635"/>
    <col min="11521" max="11521" width="33.28515625" style="635" customWidth="1"/>
    <col min="11522" max="11522" width="19.28515625" style="635" customWidth="1"/>
    <col min="11523" max="11525" width="14.7109375" style="635" customWidth="1"/>
    <col min="11526" max="11526" width="13.140625" style="635" customWidth="1"/>
    <col min="11527" max="11776" width="9.28515625" style="635"/>
    <col min="11777" max="11777" width="33.28515625" style="635" customWidth="1"/>
    <col min="11778" max="11778" width="19.28515625" style="635" customWidth="1"/>
    <col min="11779" max="11781" width="14.7109375" style="635" customWidth="1"/>
    <col min="11782" max="11782" width="13.140625" style="635" customWidth="1"/>
    <col min="11783" max="12032" width="9.28515625" style="635"/>
    <col min="12033" max="12033" width="33.28515625" style="635" customWidth="1"/>
    <col min="12034" max="12034" width="19.28515625" style="635" customWidth="1"/>
    <col min="12035" max="12037" width="14.7109375" style="635" customWidth="1"/>
    <col min="12038" max="12038" width="13.140625" style="635" customWidth="1"/>
    <col min="12039" max="12288" width="9.28515625" style="635"/>
    <col min="12289" max="12289" width="33.28515625" style="635" customWidth="1"/>
    <col min="12290" max="12290" width="19.28515625" style="635" customWidth="1"/>
    <col min="12291" max="12293" width="14.7109375" style="635" customWidth="1"/>
    <col min="12294" max="12294" width="13.140625" style="635" customWidth="1"/>
    <col min="12295" max="12544" width="9.28515625" style="635"/>
    <col min="12545" max="12545" width="33.28515625" style="635" customWidth="1"/>
    <col min="12546" max="12546" width="19.28515625" style="635" customWidth="1"/>
    <col min="12547" max="12549" width="14.7109375" style="635" customWidth="1"/>
    <col min="12550" max="12550" width="13.140625" style="635" customWidth="1"/>
    <col min="12551" max="12800" width="9.28515625" style="635"/>
    <col min="12801" max="12801" width="33.28515625" style="635" customWidth="1"/>
    <col min="12802" max="12802" width="19.28515625" style="635" customWidth="1"/>
    <col min="12803" max="12805" width="14.7109375" style="635" customWidth="1"/>
    <col min="12806" max="12806" width="13.140625" style="635" customWidth="1"/>
    <col min="12807" max="13056" width="9.28515625" style="635"/>
    <col min="13057" max="13057" width="33.28515625" style="635" customWidth="1"/>
    <col min="13058" max="13058" width="19.28515625" style="635" customWidth="1"/>
    <col min="13059" max="13061" width="14.7109375" style="635" customWidth="1"/>
    <col min="13062" max="13062" width="13.140625" style="635" customWidth="1"/>
    <col min="13063" max="13312" width="9.28515625" style="635"/>
    <col min="13313" max="13313" width="33.28515625" style="635" customWidth="1"/>
    <col min="13314" max="13314" width="19.28515625" style="635" customWidth="1"/>
    <col min="13315" max="13317" width="14.7109375" style="635" customWidth="1"/>
    <col min="13318" max="13318" width="13.140625" style="635" customWidth="1"/>
    <col min="13319" max="13568" width="9.28515625" style="635"/>
    <col min="13569" max="13569" width="33.28515625" style="635" customWidth="1"/>
    <col min="13570" max="13570" width="19.28515625" style="635" customWidth="1"/>
    <col min="13571" max="13573" width="14.7109375" style="635" customWidth="1"/>
    <col min="13574" max="13574" width="13.140625" style="635" customWidth="1"/>
    <col min="13575" max="13824" width="9.28515625" style="635"/>
    <col min="13825" max="13825" width="33.28515625" style="635" customWidth="1"/>
    <col min="13826" max="13826" width="19.28515625" style="635" customWidth="1"/>
    <col min="13827" max="13829" width="14.7109375" style="635" customWidth="1"/>
    <col min="13830" max="13830" width="13.140625" style="635" customWidth="1"/>
    <col min="13831" max="14080" width="9.28515625" style="635"/>
    <col min="14081" max="14081" width="33.28515625" style="635" customWidth="1"/>
    <col min="14082" max="14082" width="19.28515625" style="635" customWidth="1"/>
    <col min="14083" max="14085" width="14.7109375" style="635" customWidth="1"/>
    <col min="14086" max="14086" width="13.140625" style="635" customWidth="1"/>
    <col min="14087" max="14336" width="9.28515625" style="635"/>
    <col min="14337" max="14337" width="33.28515625" style="635" customWidth="1"/>
    <col min="14338" max="14338" width="19.28515625" style="635" customWidth="1"/>
    <col min="14339" max="14341" width="14.7109375" style="635" customWidth="1"/>
    <col min="14342" max="14342" width="13.140625" style="635" customWidth="1"/>
    <col min="14343" max="14592" width="9.28515625" style="635"/>
    <col min="14593" max="14593" width="33.28515625" style="635" customWidth="1"/>
    <col min="14594" max="14594" width="19.28515625" style="635" customWidth="1"/>
    <col min="14595" max="14597" width="14.7109375" style="635" customWidth="1"/>
    <col min="14598" max="14598" width="13.140625" style="635" customWidth="1"/>
    <col min="14599" max="14848" width="9.28515625" style="635"/>
    <col min="14849" max="14849" width="33.28515625" style="635" customWidth="1"/>
    <col min="14850" max="14850" width="19.28515625" style="635" customWidth="1"/>
    <col min="14851" max="14853" width="14.7109375" style="635" customWidth="1"/>
    <col min="14854" max="14854" width="13.140625" style="635" customWidth="1"/>
    <col min="14855" max="15104" width="9.28515625" style="635"/>
    <col min="15105" max="15105" width="33.28515625" style="635" customWidth="1"/>
    <col min="15106" max="15106" width="19.28515625" style="635" customWidth="1"/>
    <col min="15107" max="15109" width="14.7109375" style="635" customWidth="1"/>
    <col min="15110" max="15110" width="13.140625" style="635" customWidth="1"/>
    <col min="15111" max="15360" width="9.28515625" style="635"/>
    <col min="15361" max="15361" width="33.28515625" style="635" customWidth="1"/>
    <col min="15362" max="15362" width="19.28515625" style="635" customWidth="1"/>
    <col min="15363" max="15365" width="14.7109375" style="635" customWidth="1"/>
    <col min="15366" max="15366" width="13.140625" style="635" customWidth="1"/>
    <col min="15367" max="15616" width="9.28515625" style="635"/>
    <col min="15617" max="15617" width="33.28515625" style="635" customWidth="1"/>
    <col min="15618" max="15618" width="19.28515625" style="635" customWidth="1"/>
    <col min="15619" max="15621" width="14.7109375" style="635" customWidth="1"/>
    <col min="15622" max="15622" width="13.140625" style="635" customWidth="1"/>
    <col min="15623" max="15872" width="9.28515625" style="635"/>
    <col min="15873" max="15873" width="33.28515625" style="635" customWidth="1"/>
    <col min="15874" max="15874" width="19.28515625" style="635" customWidth="1"/>
    <col min="15875" max="15877" width="14.7109375" style="635" customWidth="1"/>
    <col min="15878" max="15878" width="13.140625" style="635" customWidth="1"/>
    <col min="15879" max="16128" width="9.28515625" style="635"/>
    <col min="16129" max="16129" width="33.28515625" style="635" customWidth="1"/>
    <col min="16130" max="16130" width="19.28515625" style="635" customWidth="1"/>
    <col min="16131" max="16133" width="14.7109375" style="635" customWidth="1"/>
    <col min="16134" max="16134" width="13.140625" style="635" customWidth="1"/>
    <col min="16135" max="16384" width="9.28515625" style="635"/>
  </cols>
  <sheetData>
    <row r="1" spans="1:9" s="634" customFormat="1" ht="18.75" x14ac:dyDescent="0.3">
      <c r="A1" s="634" t="s">
        <v>10</v>
      </c>
      <c r="B1" s="1086" t="s">
        <v>695</v>
      </c>
      <c r="C1" s="1086"/>
      <c r="D1" s="1086"/>
      <c r="E1" s="1086"/>
      <c r="F1" s="1086"/>
      <c r="G1" s="1086"/>
      <c r="H1" s="1086"/>
      <c r="I1" s="1086"/>
    </row>
    <row r="3" spans="1:9" s="636" customFormat="1" ht="15" x14ac:dyDescent="0.25">
      <c r="A3" s="1087" t="s">
        <v>255</v>
      </c>
      <c r="B3" s="1087"/>
      <c r="C3" s="1087"/>
      <c r="D3" s="1087"/>
      <c r="E3" s="1087"/>
      <c r="F3" s="1087"/>
      <c r="G3" s="1087"/>
      <c r="H3" s="1087"/>
      <c r="I3" s="1087"/>
    </row>
    <row r="4" spans="1:9" s="637" customFormat="1" ht="11.25" x14ac:dyDescent="0.2"/>
    <row r="5" spans="1:9" s="639" customFormat="1" x14ac:dyDescent="0.2">
      <c r="A5" s="1088" t="s">
        <v>0</v>
      </c>
      <c r="B5" s="1088"/>
      <c r="C5" s="638" t="s">
        <v>1</v>
      </c>
      <c r="D5" s="1088" t="s">
        <v>256</v>
      </c>
      <c r="E5" s="1088"/>
      <c r="F5" s="1088"/>
      <c r="G5" s="1088"/>
      <c r="H5" s="1088"/>
      <c r="I5" s="1088"/>
    </row>
    <row r="6" spans="1:9" s="637" customFormat="1" ht="15" customHeight="1" x14ac:dyDescent="0.2">
      <c r="A6" s="1089" t="s">
        <v>257</v>
      </c>
      <c r="B6" s="1089"/>
      <c r="C6" s="640">
        <f>SUM(C7:C9)</f>
        <v>37454.94</v>
      </c>
      <c r="D6" s="1090"/>
      <c r="E6" s="1090"/>
      <c r="F6" s="1090"/>
      <c r="G6" s="1090"/>
      <c r="H6" s="1090"/>
      <c r="I6" s="1090"/>
    </row>
    <row r="7" spans="1:9" s="637" customFormat="1" ht="33.75" customHeight="1" x14ac:dyDescent="0.2">
      <c r="A7" s="1089" t="s">
        <v>5</v>
      </c>
      <c r="B7" s="1089"/>
      <c r="C7" s="640">
        <v>37454.94</v>
      </c>
      <c r="D7" s="1091" t="s">
        <v>696</v>
      </c>
      <c r="E7" s="1091"/>
      <c r="F7" s="1091"/>
      <c r="G7" s="1091"/>
      <c r="H7" s="1091"/>
      <c r="I7" s="1091"/>
    </row>
    <row r="8" spans="1:9" s="636" customFormat="1" ht="27" customHeight="1" x14ac:dyDescent="0.2">
      <c r="A8" s="1089" t="s">
        <v>6</v>
      </c>
      <c r="B8" s="1089"/>
      <c r="C8" s="640">
        <v>0</v>
      </c>
      <c r="D8" s="1092" t="s">
        <v>197</v>
      </c>
      <c r="E8" s="1092"/>
      <c r="F8" s="1092"/>
      <c r="G8" s="1092"/>
      <c r="H8" s="1092"/>
      <c r="I8" s="1092"/>
    </row>
    <row r="9" spans="1:9" s="636" customFormat="1" ht="15" customHeight="1" x14ac:dyDescent="0.2">
      <c r="A9" s="1089" t="s">
        <v>2</v>
      </c>
      <c r="B9" s="1089"/>
      <c r="C9" s="640">
        <v>0</v>
      </c>
      <c r="D9" s="1093"/>
      <c r="E9" s="1093"/>
      <c r="F9" s="1093"/>
      <c r="G9" s="1093"/>
      <c r="H9" s="1093"/>
      <c r="I9" s="1093"/>
    </row>
    <row r="10" spans="1:9" s="637" customFormat="1" ht="11.25" x14ac:dyDescent="0.2">
      <c r="C10" s="641"/>
    </row>
    <row r="11" spans="1:9" s="637" customFormat="1" ht="15" x14ac:dyDescent="0.25">
      <c r="A11" s="1087" t="s">
        <v>259</v>
      </c>
      <c r="B11" s="1087"/>
      <c r="C11" s="1087"/>
      <c r="D11" s="1087"/>
      <c r="E11" s="1087"/>
      <c r="F11" s="1087"/>
      <c r="G11" s="1087"/>
      <c r="H11" s="1087"/>
      <c r="I11" s="1087"/>
    </row>
    <row r="12" spans="1:9" s="637" customFormat="1" ht="11.25" x14ac:dyDescent="0.2">
      <c r="C12" s="641"/>
      <c r="D12" s="642"/>
      <c r="E12" s="642"/>
      <c r="F12" s="642"/>
      <c r="G12" s="642"/>
      <c r="H12" s="642"/>
      <c r="I12" s="642"/>
    </row>
    <row r="13" spans="1:9" s="644" customFormat="1" x14ac:dyDescent="0.2">
      <c r="A13" s="1088" t="s">
        <v>0</v>
      </c>
      <c r="B13" s="1088" t="s">
        <v>3</v>
      </c>
      <c r="C13" s="638" t="s">
        <v>1</v>
      </c>
      <c r="D13" s="643"/>
      <c r="E13" s="643"/>
      <c r="F13" s="643"/>
      <c r="G13" s="643"/>
      <c r="H13" s="643"/>
      <c r="I13" s="643"/>
    </row>
    <row r="14" spans="1:9" s="637" customFormat="1" x14ac:dyDescent="0.2">
      <c r="A14" s="645" t="s">
        <v>15</v>
      </c>
      <c r="B14" s="646"/>
      <c r="C14" s="647">
        <v>0</v>
      </c>
      <c r="D14" s="648"/>
      <c r="E14" s="648"/>
      <c r="F14" s="648"/>
      <c r="G14" s="648"/>
      <c r="H14" s="648"/>
      <c r="I14" s="648"/>
    </row>
    <row r="15" spans="1:9" s="637" customFormat="1" x14ac:dyDescent="0.2">
      <c r="A15" s="1089" t="s">
        <v>7</v>
      </c>
      <c r="B15" s="649" t="s">
        <v>11</v>
      </c>
      <c r="C15" s="647">
        <v>0</v>
      </c>
      <c r="D15" s="648"/>
      <c r="E15" s="648"/>
      <c r="F15" s="648"/>
      <c r="G15" s="648"/>
      <c r="H15" s="648"/>
      <c r="I15" s="648"/>
    </row>
    <row r="16" spans="1:9" s="637" customFormat="1" x14ac:dyDescent="0.2">
      <c r="A16" s="1089"/>
      <c r="B16" s="650" t="s">
        <v>8</v>
      </c>
      <c r="C16" s="651">
        <v>32454.94</v>
      </c>
      <c r="D16" s="652"/>
      <c r="E16" s="652"/>
      <c r="F16" s="652"/>
      <c r="G16" s="652"/>
      <c r="H16" s="652"/>
      <c r="I16" s="652"/>
    </row>
    <row r="17" spans="1:256" s="637" customFormat="1" x14ac:dyDescent="0.2">
      <c r="A17" s="1089"/>
      <c r="B17" s="650" t="s">
        <v>4</v>
      </c>
      <c r="C17" s="647">
        <v>5000</v>
      </c>
      <c r="D17" s="653"/>
      <c r="E17" s="653"/>
      <c r="F17" s="653"/>
      <c r="G17" s="653"/>
      <c r="H17" s="653"/>
      <c r="I17" s="653"/>
    </row>
    <row r="18" spans="1:256" s="637" customFormat="1" ht="15" customHeight="1" x14ac:dyDescent="0.2">
      <c r="A18" s="654" t="s">
        <v>257</v>
      </c>
      <c r="B18" s="655"/>
      <c r="C18" s="656">
        <f>SUM(C14:C17)</f>
        <v>37454.94</v>
      </c>
      <c r="D18" s="657"/>
      <c r="E18" s="657"/>
      <c r="F18" s="657"/>
      <c r="G18" s="657"/>
      <c r="H18" s="657"/>
      <c r="I18" s="657"/>
    </row>
    <row r="19" spans="1:256" s="659" customFormat="1" ht="11.25" x14ac:dyDescent="0.2">
      <c r="A19" s="658"/>
      <c r="C19" s="660"/>
      <c r="D19" s="661"/>
      <c r="E19" s="661"/>
      <c r="F19" s="661"/>
      <c r="G19" s="661"/>
      <c r="H19" s="661"/>
      <c r="I19" s="661"/>
    </row>
    <row r="20" spans="1:256" s="637" customFormat="1" ht="11.25" x14ac:dyDescent="0.2">
      <c r="A20" s="662"/>
      <c r="B20" s="662"/>
      <c r="C20" s="663"/>
      <c r="D20" s="663"/>
      <c r="E20" s="664"/>
    </row>
    <row r="21" spans="1:256" s="637" customFormat="1" ht="15" x14ac:dyDescent="0.25">
      <c r="A21" s="1087" t="s">
        <v>260</v>
      </c>
      <c r="B21" s="1087"/>
      <c r="C21" s="1087"/>
      <c r="D21" s="1087"/>
      <c r="E21" s="1087"/>
      <c r="F21" s="1087"/>
      <c r="G21" s="1087"/>
      <c r="H21" s="1087"/>
      <c r="I21" s="1087"/>
    </row>
    <row r="22" spans="1:256" s="637" customFormat="1" x14ac:dyDescent="0.2">
      <c r="A22" s="665" t="s">
        <v>9</v>
      </c>
      <c r="B22" s="635"/>
      <c r="C22" s="635"/>
      <c r="D22" s="635"/>
      <c r="E22" s="635"/>
      <c r="F22" s="635"/>
      <c r="G22" s="635"/>
      <c r="H22" s="635"/>
      <c r="I22" s="635"/>
    </row>
    <row r="23" spans="1:256" s="637" customFormat="1" ht="13.9" customHeight="1" x14ac:dyDescent="0.2">
      <c r="A23" s="1084" t="s">
        <v>261</v>
      </c>
      <c r="B23" s="1084"/>
      <c r="C23" s="1084"/>
      <c r="D23" s="1084"/>
      <c r="E23" s="1084"/>
      <c r="F23" s="1084"/>
      <c r="G23" s="1084"/>
      <c r="H23" s="1084"/>
      <c r="I23" s="1084"/>
    </row>
    <row r="24" spans="1:256" ht="13.9"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637" customFormat="1" x14ac:dyDescent="0.2">
      <c r="A25" s="666"/>
      <c r="B25" s="666"/>
      <c r="C25" s="666"/>
      <c r="D25" s="666"/>
      <c r="E25" s="666"/>
      <c r="F25" s="666"/>
      <c r="G25" s="666"/>
      <c r="H25" s="666"/>
      <c r="I25" s="666"/>
    </row>
    <row r="26" spans="1:256" s="636" customFormat="1" ht="28.5" customHeight="1" x14ac:dyDescent="0.25">
      <c r="A26" s="1085" t="s">
        <v>262</v>
      </c>
      <c r="B26" s="1085"/>
      <c r="C26" s="1085"/>
      <c r="D26" s="1085"/>
      <c r="E26" s="1085"/>
      <c r="F26" s="1085"/>
      <c r="G26" s="1085"/>
      <c r="H26" s="1085"/>
      <c r="I26" s="1085"/>
    </row>
    <row r="27" spans="1:256" s="637" customFormat="1" x14ac:dyDescent="0.2">
      <c r="A27" s="635" t="s">
        <v>9</v>
      </c>
      <c r="B27" s="635"/>
      <c r="C27" s="635"/>
      <c r="D27" s="635"/>
      <c r="E27" s="635"/>
      <c r="F27" s="635"/>
      <c r="G27" s="635"/>
      <c r="H27" s="635"/>
      <c r="I27" s="635"/>
    </row>
    <row r="28" spans="1:256" s="637" customFormat="1" ht="42.4" customHeight="1" x14ac:dyDescent="0.2">
      <c r="A28" s="1083" t="s">
        <v>697</v>
      </c>
      <c r="B28" s="1083"/>
      <c r="C28" s="1083"/>
      <c r="D28" s="1083"/>
      <c r="E28" s="1083"/>
      <c r="F28" s="1083"/>
      <c r="G28" s="1083"/>
      <c r="H28" s="1083"/>
      <c r="I28" s="1083"/>
    </row>
    <row r="29" spans="1:256" ht="13.9" customHeigh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637" customFormat="1" x14ac:dyDescent="0.2">
      <c r="A30" s="666"/>
      <c r="B30" s="666"/>
      <c r="C30" s="666"/>
      <c r="D30" s="666"/>
      <c r="E30" s="666"/>
      <c r="F30" s="666"/>
      <c r="G30" s="666"/>
      <c r="H30" s="666"/>
      <c r="I30" s="666"/>
    </row>
    <row r="31" spans="1:256" s="637" customFormat="1" ht="12.75" customHeight="1" x14ac:dyDescent="0.25">
      <c r="A31" s="1085" t="s">
        <v>198</v>
      </c>
      <c r="B31" s="1085"/>
      <c r="C31" s="1085"/>
      <c r="D31" s="1085"/>
      <c r="E31" s="1085"/>
      <c r="F31" s="1085"/>
      <c r="G31" s="1085"/>
      <c r="H31" s="1085"/>
      <c r="I31" s="1085"/>
    </row>
    <row r="32" spans="1:256" s="637" customFormat="1" x14ac:dyDescent="0.2">
      <c r="A32" s="635" t="s">
        <v>9</v>
      </c>
      <c r="B32" s="667"/>
      <c r="C32" s="667"/>
      <c r="D32" s="667"/>
      <c r="E32" s="667"/>
      <c r="F32" s="667"/>
      <c r="G32" s="667"/>
      <c r="H32" s="667"/>
      <c r="I32" s="667"/>
    </row>
    <row r="33" spans="1:9" s="637" customFormat="1" ht="12.75" customHeight="1" x14ac:dyDescent="0.2">
      <c r="A33" s="1084" t="s">
        <v>199</v>
      </c>
      <c r="B33" s="1084"/>
      <c r="C33" s="1084"/>
      <c r="D33" s="1084"/>
      <c r="E33" s="1084"/>
      <c r="F33" s="1084"/>
      <c r="G33" s="1084"/>
      <c r="H33" s="1084"/>
      <c r="I33" s="1084"/>
    </row>
    <row r="34" spans="1:9" s="637" customFormat="1" ht="13.9" customHeight="1" x14ac:dyDescent="0.25">
      <c r="A34"/>
      <c r="B34"/>
      <c r="C34"/>
      <c r="D34"/>
      <c r="E34"/>
      <c r="F34"/>
      <c r="G34"/>
      <c r="H34"/>
      <c r="I34"/>
    </row>
    <row r="35" spans="1:9" s="637" customFormat="1" ht="16.149999999999999" customHeight="1" x14ac:dyDescent="0.2">
      <c r="A35" s="666"/>
      <c r="B35" s="666"/>
      <c r="C35" s="666"/>
      <c r="D35" s="666"/>
      <c r="E35" s="666"/>
      <c r="F35" s="666"/>
      <c r="G35" s="666"/>
      <c r="H35" s="666"/>
      <c r="I35" s="666"/>
    </row>
    <row r="36" spans="1:9" x14ac:dyDescent="0.2">
      <c r="A36" s="665" t="s">
        <v>17</v>
      </c>
    </row>
    <row r="37" spans="1:9" x14ac:dyDescent="0.2">
      <c r="A37" s="665" t="s">
        <v>223</v>
      </c>
    </row>
    <row r="38" spans="1:9" x14ac:dyDescent="0.2">
      <c r="A38" s="665"/>
    </row>
    <row r="39" spans="1:9" x14ac:dyDescent="0.2">
      <c r="A39" s="665" t="s">
        <v>264</v>
      </c>
    </row>
  </sheetData>
  <mergeCells count="21">
    <mergeCell ref="D9:I9"/>
    <mergeCell ref="A21:I21"/>
    <mergeCell ref="A13:B13"/>
    <mergeCell ref="A15:A17"/>
    <mergeCell ref="A23:I23"/>
    <mergeCell ref="A28:I28"/>
    <mergeCell ref="A33:I33"/>
    <mergeCell ref="A26:I26"/>
    <mergeCell ref="A31:I31"/>
    <mergeCell ref="B1:I1"/>
    <mergeCell ref="A3:I3"/>
    <mergeCell ref="A5:B5"/>
    <mergeCell ref="D5:I5"/>
    <mergeCell ref="A11:I11"/>
    <mergeCell ref="A6:B6"/>
    <mergeCell ref="D6:I6"/>
    <mergeCell ref="A7:B7"/>
    <mergeCell ref="D7:I7"/>
    <mergeCell ref="A8:B8"/>
    <mergeCell ref="D8:I8"/>
    <mergeCell ref="A9:B9"/>
  </mergeCells>
  <pageMargins left="0.19685039370078741" right="0.19685039370078741" top="0.78740157480314965" bottom="0.78740157480314965" header="0.31496062992125984" footer="0.31496062992125984"/>
  <pageSetup paperSize="9" fitToHeight="3" orientation="landscape" useFirstPageNumber="1" r:id="rId1"/>
  <headerFooter differentFirst="1">
    <oddFooter>&amp;C&amp;P</oddFooter>
    <firstFooter>&amp;C&amp;P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19</vt:i4>
      </vt:variant>
    </vt:vector>
  </HeadingPairs>
  <TitlesOfParts>
    <vt:vector size="57" baseType="lpstr">
      <vt:lpstr>MŠ Rum1</vt:lpstr>
      <vt:lpstr>MŠ Rum</vt:lpstr>
      <vt:lpstr>MŠ Šárka1</vt:lpstr>
      <vt:lpstr>MŠ Šárka</vt:lpstr>
      <vt:lpstr>MŠ Part1</vt:lpstr>
      <vt:lpstr>MŠ Part</vt:lpstr>
      <vt:lpstr>MŠ Smet1</vt:lpstr>
      <vt:lpstr>MŠ Smet</vt:lpstr>
      <vt:lpstr>MŠ Mor1</vt:lpstr>
      <vt:lpstr>MŠ Mor</vt:lpstr>
      <vt:lpstr>ZŠ Pal1</vt:lpstr>
      <vt:lpstr>ZŠ Pal</vt:lpstr>
      <vt:lpstr>ZŠ Kol1</vt:lpstr>
      <vt:lpstr>ZŠ Kol</vt:lpstr>
      <vt:lpstr>ZŠ JŽ1</vt:lpstr>
      <vt:lpstr>ZŠ JŽ</vt:lpstr>
      <vt:lpstr>ZŠ Mel1</vt:lpstr>
      <vt:lpstr>ZŠ Mel</vt:lpstr>
      <vt:lpstr>ZŠ Maj1</vt:lpstr>
      <vt:lpstr>ZŠ Maj</vt:lpstr>
      <vt:lpstr>RG a ZŠ1</vt:lpstr>
      <vt:lpstr>RG a ZŠ</vt:lpstr>
      <vt:lpstr>ZŠ Hor1</vt:lpstr>
      <vt:lpstr>ZŠ Hor</vt:lpstr>
      <vt:lpstr>ZŠ Val1</vt:lpstr>
      <vt:lpstr>ZŠ Val</vt:lpstr>
      <vt:lpstr>Sportcentrum1</vt:lpstr>
      <vt:lpstr>Sportcentrum</vt:lpstr>
      <vt:lpstr>ZUŠ1</vt:lpstr>
      <vt:lpstr>ZUŠ</vt:lpstr>
      <vt:lpstr>Divadlo1</vt:lpstr>
      <vt:lpstr>Divadlo</vt:lpstr>
      <vt:lpstr>Knihovna1</vt:lpstr>
      <vt:lpstr>Knihovna</vt:lpstr>
      <vt:lpstr>Kino1</vt:lpstr>
      <vt:lpstr>Kino</vt:lpstr>
      <vt:lpstr>Jesle1</vt:lpstr>
      <vt:lpstr>Jesle</vt:lpstr>
      <vt:lpstr>Divadlo1!Oblast_tisku</vt:lpstr>
      <vt:lpstr>Jesle1!Oblast_tisku</vt:lpstr>
      <vt:lpstr>Kino1!Oblast_tisku</vt:lpstr>
      <vt:lpstr>Knihovna1!Oblast_tisku</vt:lpstr>
      <vt:lpstr>'MŠ Mor1'!Oblast_tisku</vt:lpstr>
      <vt:lpstr>'MŠ Part1'!Oblast_tisku</vt:lpstr>
      <vt:lpstr>'MŠ Rum1'!Oblast_tisku</vt:lpstr>
      <vt:lpstr>'MŠ Smet1'!Oblast_tisku</vt:lpstr>
      <vt:lpstr>'MŠ Šárka1'!Oblast_tisku</vt:lpstr>
      <vt:lpstr>'RG a ZŠ1'!Oblast_tisku</vt:lpstr>
      <vt:lpstr>Sportcentrum1!Oblast_tisku</vt:lpstr>
      <vt:lpstr>'ZŠ Hor1'!Oblast_tisku</vt:lpstr>
      <vt:lpstr>'ZŠ JŽ1'!Oblast_tisku</vt:lpstr>
      <vt:lpstr>'ZŠ Kol1'!Oblast_tisku</vt:lpstr>
      <vt:lpstr>'ZŠ Maj1'!Oblast_tisku</vt:lpstr>
      <vt:lpstr>'ZŠ Mel1'!Oblast_tisku</vt:lpstr>
      <vt:lpstr>'ZŠ Pal1'!Oblast_tisku</vt:lpstr>
      <vt:lpstr>'ZŠ Val1'!Oblast_tisku</vt:lpstr>
      <vt:lpstr>ZUŠ1!Oblast_tisku</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Bachanová Jana</cp:lastModifiedBy>
  <cp:lastPrinted>2025-05-12T06:06:29Z</cp:lastPrinted>
  <dcterms:created xsi:type="dcterms:W3CDTF">2013-01-08T07:14:59Z</dcterms:created>
  <dcterms:modified xsi:type="dcterms:W3CDTF">2025-05-12T07:04:44Z</dcterms:modified>
</cp:coreProperties>
</file>